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2"/>
  </bookViews>
  <sheets>
    <sheet name="1.Функц." sheetId="1" r:id="rId1"/>
    <sheet name="2.Вед." sheetId="2" r:id="rId2"/>
    <sheet name="4.ПП" sheetId="3" r:id="rId3"/>
  </sheets>
  <definedNames>
    <definedName name="_xlnm.Print_Titles" localSheetId="1">'2.Вед.'!$7:$7</definedName>
    <definedName name="_xlnm.Print_Titles" localSheetId="2">'4.ПП'!$7:$7</definedName>
  </definedNames>
  <calcPr calcId="145621"/>
</workbook>
</file>

<file path=xl/calcChain.xml><?xml version="1.0" encoding="utf-8"?>
<calcChain xmlns="http://schemas.openxmlformats.org/spreadsheetml/2006/main">
  <c r="N296" i="3" l="1"/>
  <c r="N295" i="3" s="1"/>
  <c r="N294" i="3" s="1"/>
  <c r="M295" i="3"/>
  <c r="M294" i="3" s="1"/>
  <c r="L295" i="3"/>
  <c r="L294" i="3" s="1"/>
  <c r="K295" i="3"/>
  <c r="K294" i="3" s="1"/>
  <c r="J295" i="3"/>
  <c r="J294" i="3"/>
  <c r="M293" i="3"/>
  <c r="N293" i="3" s="1"/>
  <c r="N292" i="3" s="1"/>
  <c r="N291" i="3" s="1"/>
  <c r="M292" i="3"/>
  <c r="M291" i="3" s="1"/>
  <c r="L292" i="3"/>
  <c r="L291" i="3" s="1"/>
  <c r="K292" i="3"/>
  <c r="K291" i="3" s="1"/>
  <c r="J292" i="3"/>
  <c r="J291" i="3"/>
  <c r="N233" i="3"/>
  <c r="N232" i="3" s="1"/>
  <c r="N231" i="3" s="1"/>
  <c r="M232" i="3"/>
  <c r="L232" i="3"/>
  <c r="K232" i="3"/>
  <c r="K231" i="3" s="1"/>
  <c r="J232" i="3"/>
  <c r="J231" i="3" s="1"/>
  <c r="M231" i="3"/>
  <c r="L231" i="3"/>
  <c r="N230" i="3"/>
  <c r="N229" i="3" s="1"/>
  <c r="N228" i="3" s="1"/>
  <c r="M229" i="3"/>
  <c r="L229" i="3"/>
  <c r="K229" i="3"/>
  <c r="J229" i="3"/>
  <c r="J228" i="3" s="1"/>
  <c r="M228" i="3"/>
  <c r="L228" i="3"/>
  <c r="K228" i="3"/>
  <c r="N169" i="3"/>
  <c r="N168" i="3" s="1"/>
  <c r="N167" i="3" s="1"/>
  <c r="M168" i="3"/>
  <c r="M167" i="3" s="1"/>
  <c r="L168" i="3"/>
  <c r="L167" i="3" s="1"/>
  <c r="N158" i="3"/>
  <c r="N157" i="3" s="1"/>
  <c r="N156" i="3" s="1"/>
  <c r="N155" i="3" s="1"/>
  <c r="M157" i="3"/>
  <c r="M156" i="3" s="1"/>
  <c r="M155" i="3" s="1"/>
  <c r="L157" i="3"/>
  <c r="L156" i="3" s="1"/>
  <c r="L155" i="3" s="1"/>
  <c r="M467" i="3"/>
  <c r="M466" i="3" s="1"/>
  <c r="M465" i="3" s="1"/>
  <c r="M464" i="3" s="1"/>
  <c r="M462" i="3"/>
  <c r="M461" i="3" s="1"/>
  <c r="M460" i="3" s="1"/>
  <c r="M457" i="3"/>
  <c r="M455" i="3"/>
  <c r="M453" i="3"/>
  <c r="M446" i="3"/>
  <c r="M445" i="3" s="1"/>
  <c r="M444" i="3" s="1"/>
  <c r="M443" i="3" s="1"/>
  <c r="M440" i="3"/>
  <c r="M439" i="3" s="1"/>
  <c r="M438" i="3" s="1"/>
  <c r="M437" i="3" s="1"/>
  <c r="M436" i="3" s="1"/>
  <c r="M434" i="3"/>
  <c r="M433" i="3" s="1"/>
  <c r="M432" i="3" s="1"/>
  <c r="M431" i="3" s="1"/>
  <c r="M430" i="3" s="1"/>
  <c r="M427" i="3"/>
  <c r="M426" i="3" s="1"/>
  <c r="M425" i="3" s="1"/>
  <c r="M423" i="3"/>
  <c r="M422" i="3" s="1"/>
  <c r="M420" i="3"/>
  <c r="M419" i="3"/>
  <c r="M413" i="3"/>
  <c r="M412" i="3"/>
  <c r="M411" i="3" s="1"/>
  <c r="M410" i="3" s="1"/>
  <c r="M409" i="3" s="1"/>
  <c r="M408" i="3" s="1"/>
  <c r="M406" i="3"/>
  <c r="M405" i="3" s="1"/>
  <c r="M404" i="3" s="1"/>
  <c r="M403" i="3" s="1"/>
  <c r="M402" i="3" s="1"/>
  <c r="M401" i="3" s="1"/>
  <c r="M399" i="3"/>
  <c r="M398" i="3" s="1"/>
  <c r="M397" i="3" s="1"/>
  <c r="M396" i="3" s="1"/>
  <c r="M395" i="3" s="1"/>
  <c r="M392" i="3"/>
  <c r="M390" i="3"/>
  <c r="M388" i="3"/>
  <c r="M380" i="3"/>
  <c r="M378" i="3"/>
  <c r="M375" i="3"/>
  <c r="M373" i="3"/>
  <c r="M367" i="3"/>
  <c r="M365" i="3"/>
  <c r="M361" i="3"/>
  <c r="M360" i="3" s="1"/>
  <c r="M357" i="3"/>
  <c r="M356" i="3" s="1"/>
  <c r="M355" i="3" s="1"/>
  <c r="M354" i="3" s="1"/>
  <c r="M351" i="3"/>
  <c r="M350" i="3" s="1"/>
  <c r="M348" i="3"/>
  <c r="M347" i="3" s="1"/>
  <c r="M346" i="3" s="1"/>
  <c r="M342" i="3"/>
  <c r="M341" i="3" s="1"/>
  <c r="M339" i="3"/>
  <c r="M338" i="3" s="1"/>
  <c r="M336" i="3"/>
  <c r="M334" i="3"/>
  <c r="M328" i="3"/>
  <c r="M326" i="3"/>
  <c r="M324" i="3"/>
  <c r="M321" i="3"/>
  <c r="M320" i="3" s="1"/>
  <c r="M316" i="3"/>
  <c r="M315" i="3" s="1"/>
  <c r="M314" i="3" s="1"/>
  <c r="M313" i="3" s="1"/>
  <c r="M311" i="3"/>
  <c r="M310" i="3" s="1"/>
  <c r="M309" i="3" s="1"/>
  <c r="M307" i="3"/>
  <c r="M306" i="3" s="1"/>
  <c r="M304" i="3"/>
  <c r="M299" i="3"/>
  <c r="M298" i="3" s="1"/>
  <c r="M297" i="3" s="1"/>
  <c r="M289" i="3"/>
  <c r="M287" i="3"/>
  <c r="M284" i="3"/>
  <c r="M282" i="3"/>
  <c r="M279" i="3"/>
  <c r="M278" i="3" s="1"/>
  <c r="M274" i="3"/>
  <c r="M273" i="3" s="1"/>
  <c r="M272" i="3" s="1"/>
  <c r="M270" i="3"/>
  <c r="M269" i="3"/>
  <c r="M267" i="3"/>
  <c r="M266" i="3" s="1"/>
  <c r="M264" i="3"/>
  <c r="M263" i="3" s="1"/>
  <c r="M259" i="3"/>
  <c r="M258" i="3" s="1"/>
  <c r="M256" i="3"/>
  <c r="M255" i="3" s="1"/>
  <c r="M253" i="3"/>
  <c r="M252" i="3" s="1"/>
  <c r="M250" i="3"/>
  <c r="M249" i="3" s="1"/>
  <c r="M247" i="3"/>
  <c r="M246" i="3" s="1"/>
  <c r="M244" i="3"/>
  <c r="M243" i="3" s="1"/>
  <c r="M241" i="3"/>
  <c r="M240" i="3" s="1"/>
  <c r="M238" i="3"/>
  <c r="M237" i="3" s="1"/>
  <c r="M226" i="3"/>
  <c r="M224" i="3"/>
  <c r="M221" i="3"/>
  <c r="M219" i="3"/>
  <c r="M214" i="3"/>
  <c r="M213" i="3"/>
  <c r="M211" i="3"/>
  <c r="M210" i="3" s="1"/>
  <c r="M202" i="3"/>
  <c r="M201" i="3"/>
  <c r="M200" i="3" s="1"/>
  <c r="M199" i="3" s="1"/>
  <c r="M198" i="3" s="1"/>
  <c r="M197" i="3" s="1"/>
  <c r="M195" i="3"/>
  <c r="M194" i="3" s="1"/>
  <c r="M193" i="3" s="1"/>
  <c r="M192" i="3" s="1"/>
  <c r="M191" i="3" s="1"/>
  <c r="M190" i="3" s="1"/>
  <c r="M189" i="3" s="1"/>
  <c r="M187" i="3"/>
  <c r="M186" i="3" s="1"/>
  <c r="M185" i="3" s="1"/>
  <c r="M184" i="3" s="1"/>
  <c r="M183" i="3" s="1"/>
  <c r="M182" i="3" s="1"/>
  <c r="M180" i="3"/>
  <c r="M179" i="3" s="1"/>
  <c r="M178" i="3" s="1"/>
  <c r="M177" i="3" s="1"/>
  <c r="M176" i="3" s="1"/>
  <c r="M174" i="3"/>
  <c r="M172" i="3"/>
  <c r="M165" i="3"/>
  <c r="M164" i="3" s="1"/>
  <c r="M163" i="3" s="1"/>
  <c r="M162" i="3" s="1"/>
  <c r="M160" i="3"/>
  <c r="M159" i="3" s="1"/>
  <c r="M154" i="3" s="1"/>
  <c r="M152" i="3"/>
  <c r="M151" i="3" s="1"/>
  <c r="M150" i="3" s="1"/>
  <c r="M149" i="3" s="1"/>
  <c r="M148" i="3" s="1"/>
  <c r="M145" i="3"/>
  <c r="M144" i="3" s="1"/>
  <c r="M143" i="3" s="1"/>
  <c r="M141" i="3"/>
  <c r="M140" i="3" s="1"/>
  <c r="M138" i="3"/>
  <c r="M137" i="3" s="1"/>
  <c r="M135" i="3"/>
  <c r="M133" i="3"/>
  <c r="M132" i="3" s="1"/>
  <c r="M131" i="3" s="1"/>
  <c r="M130" i="3" s="1"/>
  <c r="M128" i="3"/>
  <c r="M126" i="3"/>
  <c r="M121" i="3"/>
  <c r="M120" i="3" s="1"/>
  <c r="M118" i="3"/>
  <c r="M116" i="3"/>
  <c r="M111" i="3"/>
  <c r="M110" i="3" s="1"/>
  <c r="M108" i="3"/>
  <c r="M107" i="3" s="1"/>
  <c r="M100" i="3"/>
  <c r="M99" i="3" s="1"/>
  <c r="M97" i="3"/>
  <c r="M96" i="3"/>
  <c r="M95" i="3" s="1"/>
  <c r="M91" i="3"/>
  <c r="M90" i="3" s="1"/>
  <c r="M88" i="3"/>
  <c r="M87" i="3" s="1"/>
  <c r="M83" i="3"/>
  <c r="M81" i="3"/>
  <c r="M75" i="3"/>
  <c r="M74" i="3" s="1"/>
  <c r="M72" i="3"/>
  <c r="M71" i="3" s="1"/>
  <c r="M67" i="3"/>
  <c r="M66" i="3" s="1"/>
  <c r="M65" i="3" s="1"/>
  <c r="M64" i="3" s="1"/>
  <c r="M62" i="3"/>
  <c r="M59" i="3"/>
  <c r="M53" i="3"/>
  <c r="M50" i="3"/>
  <c r="M49" i="3" s="1"/>
  <c r="M47" i="3"/>
  <c r="M45" i="3"/>
  <c r="M40" i="3"/>
  <c r="M39" i="3" s="1"/>
  <c r="M37" i="3"/>
  <c r="M36" i="3" s="1"/>
  <c r="M32" i="3"/>
  <c r="M31" i="3" s="1"/>
  <c r="M29" i="3"/>
  <c r="M28" i="3" s="1"/>
  <c r="M24" i="3"/>
  <c r="M23" i="3" s="1"/>
  <c r="M20" i="3"/>
  <c r="M18" i="3"/>
  <c r="M16" i="3"/>
  <c r="M171" i="3" l="1"/>
  <c r="M170" i="3" s="1"/>
  <c r="M147" i="3" s="1"/>
  <c r="M459" i="3"/>
  <c r="M58" i="3"/>
  <c r="M57" i="3" s="1"/>
  <c r="M56" i="3" s="1"/>
  <c r="M55" i="3" s="1"/>
  <c r="M209" i="3"/>
  <c r="M208" i="3" s="1"/>
  <c r="M286" i="3"/>
  <c r="M303" i="3"/>
  <c r="M302" i="3" s="1"/>
  <c r="M323" i="3"/>
  <c r="M319" i="3" s="1"/>
  <c r="M318" i="3" s="1"/>
  <c r="M364" i="3"/>
  <c r="M359" i="3" s="1"/>
  <c r="M353" i="3" s="1"/>
  <c r="M452" i="3"/>
  <c r="M451" i="3" s="1"/>
  <c r="M450" i="3" s="1"/>
  <c r="M449" i="3" s="1"/>
  <c r="M448" i="3" s="1"/>
  <c r="M442" i="3" s="1"/>
  <c r="M44" i="3"/>
  <c r="M43" i="3" s="1"/>
  <c r="M42" i="3" s="1"/>
  <c r="M80" i="3"/>
  <c r="M79" i="3" s="1"/>
  <c r="M78" i="3" s="1"/>
  <c r="M77" i="3" s="1"/>
  <c r="M333" i="3"/>
  <c r="M332" i="3" s="1"/>
  <c r="M331" i="3" s="1"/>
  <c r="M372" i="3"/>
  <c r="M236" i="3"/>
  <c r="M235" i="3" s="1"/>
  <c r="M125" i="3"/>
  <c r="M124" i="3" s="1"/>
  <c r="M123" i="3" s="1"/>
  <c r="M377" i="3"/>
  <c r="M429" i="3"/>
  <c r="M27" i="3"/>
  <c r="M26" i="3" s="1"/>
  <c r="M35" i="3"/>
  <c r="M70" i="3"/>
  <c r="M15" i="3"/>
  <c r="M14" i="3"/>
  <c r="M13" i="3" s="1"/>
  <c r="M86" i="3"/>
  <c r="M115" i="3"/>
  <c r="M114" i="3" s="1"/>
  <c r="M113" i="3" s="1"/>
  <c r="M218" i="3"/>
  <c r="M223" i="3"/>
  <c r="M217" i="3" s="1"/>
  <c r="M216" i="3" s="1"/>
  <c r="M262" i="3"/>
  <c r="M261" i="3" s="1"/>
  <c r="M345" i="3"/>
  <c r="M387" i="3"/>
  <c r="M386" i="3" s="1"/>
  <c r="M385" i="3" s="1"/>
  <c r="M384" i="3" s="1"/>
  <c r="M94" i="3"/>
  <c r="M106" i="3"/>
  <c r="M105" i="3" s="1"/>
  <c r="M416" i="3"/>
  <c r="M415" i="3" s="1"/>
  <c r="M281" i="3"/>
  <c r="O241" i="1"/>
  <c r="P297" i="1"/>
  <c r="O244" i="1"/>
  <c r="P244" i="1" s="1"/>
  <c r="P243" i="1" s="1"/>
  <c r="L247" i="1"/>
  <c r="L246" i="1" s="1"/>
  <c r="L245" i="1" s="1"/>
  <c r="O246" i="1"/>
  <c r="O245" i="1" s="1"/>
  <c r="M246" i="1"/>
  <c r="M245" i="1" s="1"/>
  <c r="K246" i="1"/>
  <c r="K245" i="1" s="1"/>
  <c r="J246" i="1"/>
  <c r="J245" i="1" s="1"/>
  <c r="L177" i="1"/>
  <c r="L176" i="1" s="1"/>
  <c r="L175" i="1" s="1"/>
  <c r="O176" i="1"/>
  <c r="O175" i="1" s="1"/>
  <c r="M176" i="1"/>
  <c r="M175" i="1" s="1"/>
  <c r="K176" i="1"/>
  <c r="K175" i="1" s="1"/>
  <c r="J176" i="1"/>
  <c r="J175" i="1" s="1"/>
  <c r="M117" i="2"/>
  <c r="M286" i="2"/>
  <c r="M285" i="2" s="1"/>
  <c r="M284" i="2" s="1"/>
  <c r="M227" i="2" s="1"/>
  <c r="L227" i="2"/>
  <c r="M200" i="2"/>
  <c r="N200" i="2"/>
  <c r="L200" i="2"/>
  <c r="N226" i="2"/>
  <c r="N225" i="2"/>
  <c r="M225" i="2"/>
  <c r="M224" i="2" s="1"/>
  <c r="L225" i="2"/>
  <c r="K225" i="2"/>
  <c r="J225" i="2"/>
  <c r="N224" i="2"/>
  <c r="L224" i="2"/>
  <c r="K224" i="2"/>
  <c r="J224" i="2"/>
  <c r="N289" i="2"/>
  <c r="N288" i="2" s="1"/>
  <c r="N287" i="2" s="1"/>
  <c r="M288" i="2"/>
  <c r="M287" i="2" s="1"/>
  <c r="K288" i="2"/>
  <c r="K287" i="2" s="1"/>
  <c r="J288" i="2"/>
  <c r="J287" i="2"/>
  <c r="N223" i="2"/>
  <c r="N222" i="2" s="1"/>
  <c r="N221" i="2" s="1"/>
  <c r="M222" i="2"/>
  <c r="L222" i="2"/>
  <c r="K222" i="2"/>
  <c r="J222" i="2"/>
  <c r="J221" i="2" s="1"/>
  <c r="M221" i="2"/>
  <c r="L221" i="2"/>
  <c r="K221" i="2"/>
  <c r="N286" i="2"/>
  <c r="N285" i="2" s="1"/>
  <c r="N284" i="2" s="1"/>
  <c r="N227" i="2" s="1"/>
  <c r="K285" i="2"/>
  <c r="K284" i="2" s="1"/>
  <c r="J285" i="2"/>
  <c r="J284" i="2" s="1"/>
  <c r="N243" i="1"/>
  <c r="O173" i="1"/>
  <c r="P174" i="1"/>
  <c r="P173" i="1" s="1"/>
  <c r="N173" i="1"/>
  <c r="M234" i="3" l="1"/>
  <c r="M277" i="3"/>
  <c r="M276" i="3" s="1"/>
  <c r="M371" i="3"/>
  <c r="M370" i="3" s="1"/>
  <c r="M369" i="3" s="1"/>
  <c r="M207" i="3"/>
  <c r="M301" i="3"/>
  <c r="M206" i="3" s="1"/>
  <c r="M69" i="3"/>
  <c r="M34" i="3"/>
  <c r="M12" i="3" s="1"/>
  <c r="M344" i="3"/>
  <c r="M85" i="3"/>
  <c r="M383" i="3"/>
  <c r="M382" i="3" s="1"/>
  <c r="M104" i="3"/>
  <c r="M103" i="3" s="1"/>
  <c r="O243" i="1"/>
  <c r="L288" i="2"/>
  <c r="L287" i="2" s="1"/>
  <c r="L285" i="2"/>
  <c r="L284" i="2" s="1"/>
  <c r="L463" i="2"/>
  <c r="L462" i="2" s="1"/>
  <c r="L461" i="2" s="1"/>
  <c r="L460" i="2" s="1"/>
  <c r="L459" i="2" s="1"/>
  <c r="M462" i="2"/>
  <c r="M461" i="2" s="1"/>
  <c r="M460" i="2" s="1"/>
  <c r="M459" i="2" s="1"/>
  <c r="K462" i="2"/>
  <c r="K461" i="2" s="1"/>
  <c r="K460" i="2" s="1"/>
  <c r="K459" i="2" s="1"/>
  <c r="J462" i="2"/>
  <c r="J461" i="2" s="1"/>
  <c r="J460" i="2" s="1"/>
  <c r="J459" i="2" s="1"/>
  <c r="L458" i="2"/>
  <c r="N458" i="2" s="1"/>
  <c r="N457" i="2" s="1"/>
  <c r="N456" i="2" s="1"/>
  <c r="N455" i="2" s="1"/>
  <c r="M457" i="2"/>
  <c r="M456" i="2" s="1"/>
  <c r="M455" i="2" s="1"/>
  <c r="K457" i="2"/>
  <c r="K456" i="2" s="1"/>
  <c r="K455" i="2" s="1"/>
  <c r="J457" i="2"/>
  <c r="J456" i="2" s="1"/>
  <c r="J455" i="2" s="1"/>
  <c r="L453" i="2"/>
  <c r="N453" i="2" s="1"/>
  <c r="L452" i="2"/>
  <c r="N452" i="2" s="1"/>
  <c r="M451" i="2"/>
  <c r="K451" i="2"/>
  <c r="J451" i="2"/>
  <c r="J450" i="2"/>
  <c r="L450" i="2" s="1"/>
  <c r="M449" i="2"/>
  <c r="K449" i="2"/>
  <c r="J448" i="2"/>
  <c r="L448" i="2" s="1"/>
  <c r="N448" i="2" s="1"/>
  <c r="N447" i="2" s="1"/>
  <c r="M447" i="2"/>
  <c r="K447" i="2"/>
  <c r="K446" i="2" s="1"/>
  <c r="K445" i="2" s="1"/>
  <c r="K444" i="2" s="1"/>
  <c r="L441" i="2"/>
  <c r="N441" i="2" s="1"/>
  <c r="N440" i="2" s="1"/>
  <c r="N439" i="2" s="1"/>
  <c r="N438" i="2" s="1"/>
  <c r="N437" i="2" s="1"/>
  <c r="M440" i="2"/>
  <c r="M439" i="2" s="1"/>
  <c r="M438" i="2" s="1"/>
  <c r="M437" i="2" s="1"/>
  <c r="L440" i="2"/>
  <c r="L439" i="2" s="1"/>
  <c r="L438" i="2" s="1"/>
  <c r="L437" i="2" s="1"/>
  <c r="K440" i="2"/>
  <c r="K439" i="2" s="1"/>
  <c r="K438" i="2" s="1"/>
  <c r="K437" i="2" s="1"/>
  <c r="J440" i="2"/>
  <c r="J439" i="2" s="1"/>
  <c r="J438" i="2" s="1"/>
  <c r="J437" i="2" s="1"/>
  <c r="L436" i="2"/>
  <c r="L435" i="2" s="1"/>
  <c r="L434" i="2" s="1"/>
  <c r="L433" i="2" s="1"/>
  <c r="L432" i="2" s="1"/>
  <c r="M435" i="2"/>
  <c r="M434" i="2" s="1"/>
  <c r="M433" i="2" s="1"/>
  <c r="M432" i="2" s="1"/>
  <c r="K435" i="2"/>
  <c r="K434" i="2" s="1"/>
  <c r="K433" i="2" s="1"/>
  <c r="K432" i="2" s="1"/>
  <c r="J435" i="2"/>
  <c r="J434" i="2" s="1"/>
  <c r="J433" i="2" s="1"/>
  <c r="J432" i="2" s="1"/>
  <c r="L430" i="2"/>
  <c r="N430" i="2" s="1"/>
  <c r="N429" i="2" s="1"/>
  <c r="N428" i="2" s="1"/>
  <c r="N427" i="2" s="1"/>
  <c r="N426" i="2" s="1"/>
  <c r="N425" i="2" s="1"/>
  <c r="M429" i="2"/>
  <c r="M428" i="2" s="1"/>
  <c r="M427" i="2" s="1"/>
  <c r="M426" i="2" s="1"/>
  <c r="M425" i="2" s="1"/>
  <c r="K429" i="2"/>
  <c r="K428" i="2" s="1"/>
  <c r="K427" i="2" s="1"/>
  <c r="K426" i="2" s="1"/>
  <c r="K425" i="2" s="1"/>
  <c r="J429" i="2"/>
  <c r="J428" i="2" s="1"/>
  <c r="J427" i="2" s="1"/>
  <c r="J426" i="2" s="1"/>
  <c r="J425" i="2" s="1"/>
  <c r="L423" i="2"/>
  <c r="N423" i="2" s="1"/>
  <c r="N422" i="2" s="1"/>
  <c r="N421" i="2" s="1"/>
  <c r="N420" i="2" s="1"/>
  <c r="M422" i="2"/>
  <c r="M421" i="2" s="1"/>
  <c r="M420" i="2" s="1"/>
  <c r="K422" i="2"/>
  <c r="K421" i="2" s="1"/>
  <c r="K420" i="2" s="1"/>
  <c r="J422" i="2"/>
  <c r="J421" i="2" s="1"/>
  <c r="J420" i="2" s="1"/>
  <c r="L419" i="2"/>
  <c r="N419" i="2" s="1"/>
  <c r="N418" i="2" s="1"/>
  <c r="N417" i="2" s="1"/>
  <c r="M418" i="2"/>
  <c r="M417" i="2" s="1"/>
  <c r="K418" i="2"/>
  <c r="K417" i="2" s="1"/>
  <c r="J418" i="2"/>
  <c r="J417" i="2" s="1"/>
  <c r="L416" i="2"/>
  <c r="N416" i="2" s="1"/>
  <c r="M415" i="2"/>
  <c r="K415" i="2"/>
  <c r="J415" i="2"/>
  <c r="M414" i="2"/>
  <c r="K414" i="2"/>
  <c r="J414" i="2"/>
  <c r="L409" i="2"/>
  <c r="N409" i="2" s="1"/>
  <c r="N408" i="2" s="1"/>
  <c r="N407" i="2" s="1"/>
  <c r="N406" i="2" s="1"/>
  <c r="N405" i="2" s="1"/>
  <c r="N404" i="2" s="1"/>
  <c r="N403" i="2" s="1"/>
  <c r="M408" i="2"/>
  <c r="M407" i="2" s="1"/>
  <c r="M406" i="2" s="1"/>
  <c r="M405" i="2" s="1"/>
  <c r="M404" i="2" s="1"/>
  <c r="M403" i="2" s="1"/>
  <c r="K408" i="2"/>
  <c r="K407" i="2" s="1"/>
  <c r="K406" i="2" s="1"/>
  <c r="K405" i="2" s="1"/>
  <c r="K404" i="2" s="1"/>
  <c r="K403" i="2" s="1"/>
  <c r="J408" i="2"/>
  <c r="J407" i="2" s="1"/>
  <c r="J406" i="2" s="1"/>
  <c r="J405" i="2" s="1"/>
  <c r="J404" i="2" s="1"/>
  <c r="J403" i="2" s="1"/>
  <c r="L402" i="2"/>
  <c r="N402" i="2" s="1"/>
  <c r="N401" i="2" s="1"/>
  <c r="N400" i="2" s="1"/>
  <c r="N399" i="2" s="1"/>
  <c r="N398" i="2" s="1"/>
  <c r="N397" i="2" s="1"/>
  <c r="N396" i="2" s="1"/>
  <c r="M401" i="2"/>
  <c r="M400" i="2" s="1"/>
  <c r="M399" i="2" s="1"/>
  <c r="M398" i="2" s="1"/>
  <c r="M397" i="2" s="1"/>
  <c r="M396" i="2" s="1"/>
  <c r="K401" i="2"/>
  <c r="K400" i="2" s="1"/>
  <c r="K399" i="2" s="1"/>
  <c r="K398" i="2" s="1"/>
  <c r="K397" i="2" s="1"/>
  <c r="K396" i="2" s="1"/>
  <c r="J401" i="2"/>
  <c r="J400" i="2" s="1"/>
  <c r="J399" i="2" s="1"/>
  <c r="J398" i="2" s="1"/>
  <c r="J397" i="2" s="1"/>
  <c r="J396" i="2" s="1"/>
  <c r="L395" i="2"/>
  <c r="M394" i="2"/>
  <c r="M393" i="2" s="1"/>
  <c r="M392" i="2" s="1"/>
  <c r="M391" i="2" s="1"/>
  <c r="M390" i="2" s="1"/>
  <c r="K394" i="2"/>
  <c r="K393" i="2" s="1"/>
  <c r="K392" i="2" s="1"/>
  <c r="K391" i="2" s="1"/>
  <c r="K390" i="2" s="1"/>
  <c r="J394" i="2"/>
  <c r="J393" i="2" s="1"/>
  <c r="J392" i="2" s="1"/>
  <c r="J391" i="2" s="1"/>
  <c r="J390" i="2" s="1"/>
  <c r="L389" i="2"/>
  <c r="N389" i="2" s="1"/>
  <c r="L388" i="2"/>
  <c r="N388" i="2" s="1"/>
  <c r="M387" i="2"/>
  <c r="K387" i="2"/>
  <c r="J387" i="2"/>
  <c r="L386" i="2"/>
  <c r="N386" i="2" s="1"/>
  <c r="N385" i="2" s="1"/>
  <c r="M385" i="2"/>
  <c r="K385" i="2"/>
  <c r="J385" i="2"/>
  <c r="J384" i="2"/>
  <c r="J383" i="2" s="1"/>
  <c r="M383" i="2"/>
  <c r="K383" i="2"/>
  <c r="L377" i="2"/>
  <c r="L376" i="2" s="1"/>
  <c r="M376" i="2"/>
  <c r="K376" i="2"/>
  <c r="J376" i="2"/>
  <c r="L375" i="2"/>
  <c r="N375" i="2" s="1"/>
  <c r="N374" i="2" s="1"/>
  <c r="M374" i="2"/>
  <c r="M373" i="2" s="1"/>
  <c r="K374" i="2"/>
  <c r="J374" i="2"/>
  <c r="L372" i="2"/>
  <c r="L371" i="2" s="1"/>
  <c r="M371" i="2"/>
  <c r="K371" i="2"/>
  <c r="J371" i="2"/>
  <c r="L370" i="2"/>
  <c r="N370" i="2" s="1"/>
  <c r="N369" i="2" s="1"/>
  <c r="M369" i="2"/>
  <c r="K369" i="2"/>
  <c r="K368" i="2" s="1"/>
  <c r="J369" i="2"/>
  <c r="J368" i="2" s="1"/>
  <c r="L364" i="2"/>
  <c r="N364" i="2" s="1"/>
  <c r="N363" i="2" s="1"/>
  <c r="M363" i="2"/>
  <c r="K363" i="2"/>
  <c r="J363" i="2"/>
  <c r="L362" i="2"/>
  <c r="N362" i="2" s="1"/>
  <c r="N361" i="2" s="1"/>
  <c r="M361" i="2"/>
  <c r="K361" i="2"/>
  <c r="J361" i="2"/>
  <c r="L359" i="2"/>
  <c r="L358" i="2"/>
  <c r="N358" i="2" s="1"/>
  <c r="M357" i="2"/>
  <c r="M356" i="2" s="1"/>
  <c r="K357" i="2"/>
  <c r="K356" i="2" s="1"/>
  <c r="J357" i="2"/>
  <c r="J356" i="2" s="1"/>
  <c r="L354" i="2"/>
  <c r="M353" i="2"/>
  <c r="M352" i="2" s="1"/>
  <c r="M351" i="2" s="1"/>
  <c r="M350" i="2" s="1"/>
  <c r="K353" i="2"/>
  <c r="K352" i="2" s="1"/>
  <c r="K351" i="2" s="1"/>
  <c r="K350" i="2" s="1"/>
  <c r="J353" i="2"/>
  <c r="J352" i="2" s="1"/>
  <c r="J351" i="2" s="1"/>
  <c r="J350" i="2" s="1"/>
  <c r="L348" i="2"/>
  <c r="N348" i="2" s="1"/>
  <c r="N347" i="2" s="1"/>
  <c r="N346" i="2" s="1"/>
  <c r="M347" i="2"/>
  <c r="M346" i="2" s="1"/>
  <c r="K347" i="2"/>
  <c r="K346" i="2" s="1"/>
  <c r="J347" i="2"/>
  <c r="J346" i="2" s="1"/>
  <c r="L345" i="2"/>
  <c r="N345" i="2" s="1"/>
  <c r="N344" i="2" s="1"/>
  <c r="N343" i="2" s="1"/>
  <c r="N342" i="2" s="1"/>
  <c r="N341" i="2" s="1"/>
  <c r="M344" i="2"/>
  <c r="M343" i="2" s="1"/>
  <c r="M342" i="2" s="1"/>
  <c r="K344" i="2"/>
  <c r="K343" i="2" s="1"/>
  <c r="K342" i="2" s="1"/>
  <c r="K341" i="2" s="1"/>
  <c r="J344" i="2"/>
  <c r="J343" i="2" s="1"/>
  <c r="J342" i="2" s="1"/>
  <c r="L339" i="2"/>
  <c r="N339" i="2" s="1"/>
  <c r="N338" i="2" s="1"/>
  <c r="N337" i="2" s="1"/>
  <c r="M338" i="2"/>
  <c r="M337" i="2" s="1"/>
  <c r="K338" i="2"/>
  <c r="K337" i="2" s="1"/>
  <c r="J338" i="2"/>
  <c r="J337" i="2" s="1"/>
  <c r="L336" i="2"/>
  <c r="N336" i="2" s="1"/>
  <c r="N335" i="2" s="1"/>
  <c r="N334" i="2" s="1"/>
  <c r="M335" i="2"/>
  <c r="M334" i="2" s="1"/>
  <c r="K335" i="2"/>
  <c r="K334" i="2" s="1"/>
  <c r="J335" i="2"/>
  <c r="J334" i="2" s="1"/>
  <c r="L333" i="2"/>
  <c r="N333" i="2" s="1"/>
  <c r="N332" i="2" s="1"/>
  <c r="N331" i="2" s="1"/>
  <c r="M332" i="2"/>
  <c r="L332" i="2"/>
  <c r="L331" i="2" s="1"/>
  <c r="K332" i="2"/>
  <c r="K331" i="2" s="1"/>
  <c r="J332" i="2"/>
  <c r="J331" i="2" s="1"/>
  <c r="M331" i="2"/>
  <c r="L330" i="2"/>
  <c r="N330" i="2" s="1"/>
  <c r="N329" i="2" s="1"/>
  <c r="M329" i="2"/>
  <c r="K329" i="2"/>
  <c r="J329" i="2"/>
  <c r="L328" i="2"/>
  <c r="N328" i="2" s="1"/>
  <c r="N327" i="2" s="1"/>
  <c r="M327" i="2"/>
  <c r="K327" i="2"/>
  <c r="K326" i="2" s="1"/>
  <c r="J327" i="2"/>
  <c r="J326" i="2" s="1"/>
  <c r="L323" i="2"/>
  <c r="N323" i="2" s="1"/>
  <c r="L322" i="2"/>
  <c r="N322" i="2" s="1"/>
  <c r="M321" i="2"/>
  <c r="K321" i="2"/>
  <c r="J321" i="2"/>
  <c r="L320" i="2"/>
  <c r="N320" i="2" s="1"/>
  <c r="N319" i="2" s="1"/>
  <c r="M319" i="2"/>
  <c r="K319" i="2"/>
  <c r="J319" i="2"/>
  <c r="L318" i="2"/>
  <c r="N318" i="2" s="1"/>
  <c r="N317" i="2" s="1"/>
  <c r="M317" i="2"/>
  <c r="K317" i="2"/>
  <c r="K316" i="2" s="1"/>
  <c r="J317" i="2"/>
  <c r="J316" i="2" s="1"/>
  <c r="L315" i="2"/>
  <c r="N315" i="2" s="1"/>
  <c r="N314" i="2" s="1"/>
  <c r="N313" i="2" s="1"/>
  <c r="M314" i="2"/>
  <c r="M313" i="2" s="1"/>
  <c r="K314" i="2"/>
  <c r="K313" i="2" s="1"/>
  <c r="J314" i="2"/>
  <c r="J313" i="2" s="1"/>
  <c r="L310" i="2"/>
  <c r="N310" i="2" s="1"/>
  <c r="N309" i="2" s="1"/>
  <c r="N308" i="2" s="1"/>
  <c r="N307" i="2" s="1"/>
  <c r="N306" i="2" s="1"/>
  <c r="M309" i="2"/>
  <c r="M308" i="2" s="1"/>
  <c r="M307" i="2" s="1"/>
  <c r="M306" i="2" s="1"/>
  <c r="K309" i="2"/>
  <c r="K308" i="2" s="1"/>
  <c r="K307" i="2" s="1"/>
  <c r="K306" i="2" s="1"/>
  <c r="J309" i="2"/>
  <c r="J308" i="2" s="1"/>
  <c r="J307" i="2" s="1"/>
  <c r="J306" i="2" s="1"/>
  <c r="L305" i="2"/>
  <c r="N305" i="2" s="1"/>
  <c r="N304" i="2" s="1"/>
  <c r="N303" i="2" s="1"/>
  <c r="N302" i="2" s="1"/>
  <c r="M304" i="2"/>
  <c r="M303" i="2" s="1"/>
  <c r="M302" i="2" s="1"/>
  <c r="K304" i="2"/>
  <c r="K303" i="2" s="1"/>
  <c r="K302" i="2" s="1"/>
  <c r="J304" i="2"/>
  <c r="J303" i="2" s="1"/>
  <c r="J302" i="2" s="1"/>
  <c r="L301" i="2"/>
  <c r="N301" i="2" s="1"/>
  <c r="N300" i="2" s="1"/>
  <c r="N299" i="2" s="1"/>
  <c r="M300" i="2"/>
  <c r="M299" i="2" s="1"/>
  <c r="K300" i="2"/>
  <c r="K299" i="2" s="1"/>
  <c r="J300" i="2"/>
  <c r="J299" i="2" s="1"/>
  <c r="L298" i="2"/>
  <c r="N298" i="2" s="1"/>
  <c r="N297" i="2" s="1"/>
  <c r="M297" i="2"/>
  <c r="K297" i="2"/>
  <c r="J297" i="2"/>
  <c r="L293" i="2"/>
  <c r="L292" i="2" s="1"/>
  <c r="L291" i="2" s="1"/>
  <c r="L290" i="2" s="1"/>
  <c r="M292" i="2"/>
  <c r="M291" i="2" s="1"/>
  <c r="M290" i="2" s="1"/>
  <c r="K292" i="2"/>
  <c r="K291" i="2" s="1"/>
  <c r="K290" i="2" s="1"/>
  <c r="J292" i="2"/>
  <c r="J291" i="2" s="1"/>
  <c r="J290" i="2" s="1"/>
  <c r="K283" i="2"/>
  <c r="L283" i="2" s="1"/>
  <c r="M282" i="2"/>
  <c r="J282" i="2"/>
  <c r="L281" i="2"/>
  <c r="N281" i="2" s="1"/>
  <c r="N280" i="2" s="1"/>
  <c r="M280" i="2"/>
  <c r="K280" i="2"/>
  <c r="J280" i="2"/>
  <c r="J279" i="2" s="1"/>
  <c r="K278" i="2"/>
  <c r="L278" i="2" s="1"/>
  <c r="M277" i="2"/>
  <c r="J277" i="2"/>
  <c r="L276" i="2"/>
  <c r="N276" i="2" s="1"/>
  <c r="N275" i="2" s="1"/>
  <c r="M275" i="2"/>
  <c r="K275" i="2"/>
  <c r="J275" i="2"/>
  <c r="J274" i="2" s="1"/>
  <c r="L273" i="2"/>
  <c r="N273" i="2" s="1"/>
  <c r="N272" i="2" s="1"/>
  <c r="N271" i="2" s="1"/>
  <c r="M272" i="2"/>
  <c r="M271" i="2" s="1"/>
  <c r="K272" i="2"/>
  <c r="K271" i="2" s="1"/>
  <c r="J272" i="2"/>
  <c r="J271" i="2" s="1"/>
  <c r="L268" i="2"/>
  <c r="N268" i="2" s="1"/>
  <c r="N267" i="2" s="1"/>
  <c r="N266" i="2" s="1"/>
  <c r="N265" i="2" s="1"/>
  <c r="M267" i="2"/>
  <c r="M266" i="2" s="1"/>
  <c r="M265" i="2" s="1"/>
  <c r="K267" i="2"/>
  <c r="K266" i="2" s="1"/>
  <c r="K265" i="2" s="1"/>
  <c r="J267" i="2"/>
  <c r="J266" i="2" s="1"/>
  <c r="J265" i="2" s="1"/>
  <c r="J264" i="2"/>
  <c r="L264" i="2" s="1"/>
  <c r="M263" i="2"/>
  <c r="K263" i="2"/>
  <c r="M262" i="2"/>
  <c r="K262" i="2"/>
  <c r="J261" i="2"/>
  <c r="L261" i="2" s="1"/>
  <c r="M260" i="2"/>
  <c r="M259" i="2" s="1"/>
  <c r="K260" i="2"/>
  <c r="K259" i="2" s="1"/>
  <c r="J258" i="2"/>
  <c r="M257" i="2"/>
  <c r="M256" i="2" s="1"/>
  <c r="K257" i="2"/>
  <c r="K256" i="2" s="1"/>
  <c r="J253" i="2"/>
  <c r="L253" i="2" s="1"/>
  <c r="M252" i="2"/>
  <c r="M251" i="2" s="1"/>
  <c r="K252" i="2"/>
  <c r="K251" i="2" s="1"/>
  <c r="J250" i="2"/>
  <c r="J249" i="2" s="1"/>
  <c r="J248" i="2" s="1"/>
  <c r="M249" i="2"/>
  <c r="M248" i="2" s="1"/>
  <c r="K249" i="2"/>
  <c r="K248" i="2" s="1"/>
  <c r="J247" i="2"/>
  <c r="L247" i="2" s="1"/>
  <c r="N247" i="2" s="1"/>
  <c r="N246" i="2" s="1"/>
  <c r="N245" i="2" s="1"/>
  <c r="M246" i="2"/>
  <c r="M245" i="2" s="1"/>
  <c r="K246" i="2"/>
  <c r="K245" i="2" s="1"/>
  <c r="J244" i="2"/>
  <c r="L244" i="2" s="1"/>
  <c r="L243" i="2" s="1"/>
  <c r="L242" i="2" s="1"/>
  <c r="M243" i="2"/>
  <c r="M242" i="2" s="1"/>
  <c r="K243" i="2"/>
  <c r="K242" i="2" s="1"/>
  <c r="J241" i="2"/>
  <c r="L241" i="2" s="1"/>
  <c r="M240" i="2"/>
  <c r="M239" i="2" s="1"/>
  <c r="K240" i="2"/>
  <c r="K239" i="2" s="1"/>
  <c r="J238" i="2"/>
  <c r="J237" i="2" s="1"/>
  <c r="J236" i="2" s="1"/>
  <c r="M237" i="2"/>
  <c r="M236" i="2" s="1"/>
  <c r="K237" i="2"/>
  <c r="K236" i="2" s="1"/>
  <c r="J235" i="2"/>
  <c r="L235" i="2" s="1"/>
  <c r="N235" i="2" s="1"/>
  <c r="N234" i="2" s="1"/>
  <c r="N233" i="2" s="1"/>
  <c r="M234" i="2"/>
  <c r="M233" i="2" s="1"/>
  <c r="K234" i="2"/>
  <c r="K233" i="2" s="1"/>
  <c r="J232" i="2"/>
  <c r="L232" i="2" s="1"/>
  <c r="L231" i="2" s="1"/>
  <c r="L230" i="2" s="1"/>
  <c r="M231" i="2"/>
  <c r="M230" i="2" s="1"/>
  <c r="K231" i="2"/>
  <c r="K230" i="2" s="1"/>
  <c r="K220" i="2"/>
  <c r="L220" i="2" s="1"/>
  <c r="L219" i="2" s="1"/>
  <c r="M219" i="2"/>
  <c r="J219" i="2"/>
  <c r="L218" i="2"/>
  <c r="N218" i="2" s="1"/>
  <c r="N217" i="2" s="1"/>
  <c r="M217" i="2"/>
  <c r="K217" i="2"/>
  <c r="J217" i="2"/>
  <c r="K215" i="2"/>
  <c r="L215" i="2" s="1"/>
  <c r="L214" i="2" s="1"/>
  <c r="M214" i="2"/>
  <c r="J214" i="2"/>
  <c r="L213" i="2"/>
  <c r="N213" i="2" s="1"/>
  <c r="N212" i="2" s="1"/>
  <c r="M212" i="2"/>
  <c r="K212" i="2"/>
  <c r="J212" i="2"/>
  <c r="L208" i="2"/>
  <c r="N208" i="2" s="1"/>
  <c r="M207" i="2"/>
  <c r="K207" i="2"/>
  <c r="J207" i="2"/>
  <c r="M206" i="2"/>
  <c r="K206" i="2"/>
  <c r="J206" i="2"/>
  <c r="L205" i="2"/>
  <c r="N205" i="2" s="1"/>
  <c r="N204" i="2" s="1"/>
  <c r="N203" i="2" s="1"/>
  <c r="M204" i="2"/>
  <c r="M203" i="2" s="1"/>
  <c r="K204" i="2"/>
  <c r="K203" i="2" s="1"/>
  <c r="J204" i="2"/>
  <c r="J203" i="2" s="1"/>
  <c r="J202" i="2" s="1"/>
  <c r="J201" i="2" s="1"/>
  <c r="L197" i="2"/>
  <c r="L196" i="2" s="1"/>
  <c r="L195" i="2" s="1"/>
  <c r="L194" i="2" s="1"/>
  <c r="L193" i="2" s="1"/>
  <c r="L192" i="2" s="1"/>
  <c r="M196" i="2"/>
  <c r="M195" i="2" s="1"/>
  <c r="M194" i="2" s="1"/>
  <c r="M193" i="2" s="1"/>
  <c r="M192" i="2" s="1"/>
  <c r="K196" i="2"/>
  <c r="K195" i="2" s="1"/>
  <c r="K194" i="2" s="1"/>
  <c r="K193" i="2" s="1"/>
  <c r="K192" i="2" s="1"/>
  <c r="J196" i="2"/>
  <c r="J195" i="2" s="1"/>
  <c r="J194" i="2" s="1"/>
  <c r="J193" i="2" s="1"/>
  <c r="J192" i="2" s="1"/>
  <c r="L191" i="2"/>
  <c r="L190" i="2" s="1"/>
  <c r="M190" i="2"/>
  <c r="K190" i="2"/>
  <c r="J190" i="2"/>
  <c r="L189" i="2"/>
  <c r="M188" i="2"/>
  <c r="K188" i="2"/>
  <c r="K187" i="2" s="1"/>
  <c r="K186" i="2" s="1"/>
  <c r="J188" i="2"/>
  <c r="J187" i="2" s="1"/>
  <c r="J186" i="2" s="1"/>
  <c r="N185" i="2"/>
  <c r="N184" i="2" s="1"/>
  <c r="N183" i="2" s="1"/>
  <c r="M184" i="2"/>
  <c r="M183" i="2" s="1"/>
  <c r="L184" i="2"/>
  <c r="L183" i="2" s="1"/>
  <c r="L182" i="2"/>
  <c r="M181" i="2"/>
  <c r="M180" i="2" s="1"/>
  <c r="K181" i="2"/>
  <c r="K180" i="2" s="1"/>
  <c r="J181" i="2"/>
  <c r="J180" i="2" s="1"/>
  <c r="J179" i="2" s="1"/>
  <c r="L177" i="2"/>
  <c r="N177" i="2" s="1"/>
  <c r="N176" i="2" s="1"/>
  <c r="N175" i="2" s="1"/>
  <c r="M176" i="2"/>
  <c r="M175" i="2" s="1"/>
  <c r="K176" i="2"/>
  <c r="K175" i="2" s="1"/>
  <c r="K170" i="2" s="1"/>
  <c r="J176" i="2"/>
  <c r="J175" i="2" s="1"/>
  <c r="J170" i="2" s="1"/>
  <c r="N174" i="2"/>
  <c r="N173" i="2" s="1"/>
  <c r="N172" i="2" s="1"/>
  <c r="N171" i="2" s="1"/>
  <c r="M173" i="2"/>
  <c r="M172" i="2" s="1"/>
  <c r="M171" i="2" s="1"/>
  <c r="L173" i="2"/>
  <c r="L172" i="2" s="1"/>
  <c r="L171" i="2" s="1"/>
  <c r="L169" i="2"/>
  <c r="N169" i="2" s="1"/>
  <c r="N168" i="2" s="1"/>
  <c r="N167" i="2" s="1"/>
  <c r="N166" i="2" s="1"/>
  <c r="N165" i="2" s="1"/>
  <c r="N164" i="2" s="1"/>
  <c r="M168" i="2"/>
  <c r="M167" i="2" s="1"/>
  <c r="M166" i="2" s="1"/>
  <c r="M165" i="2" s="1"/>
  <c r="M164" i="2" s="1"/>
  <c r="K168" i="2"/>
  <c r="K167" i="2" s="1"/>
  <c r="K166" i="2" s="1"/>
  <c r="K165" i="2" s="1"/>
  <c r="K164" i="2" s="1"/>
  <c r="J168" i="2"/>
  <c r="J167" i="2" s="1"/>
  <c r="J166" i="2" s="1"/>
  <c r="J165" i="2" s="1"/>
  <c r="J164" i="2" s="1"/>
  <c r="L162" i="2"/>
  <c r="N162" i="2" s="1"/>
  <c r="N161" i="2" s="1"/>
  <c r="N160" i="2" s="1"/>
  <c r="N159" i="2" s="1"/>
  <c r="M161" i="2"/>
  <c r="M160" i="2" s="1"/>
  <c r="M159" i="2" s="1"/>
  <c r="K161" i="2"/>
  <c r="K160" i="2" s="1"/>
  <c r="K159" i="2" s="1"/>
  <c r="J161" i="2"/>
  <c r="J160" i="2" s="1"/>
  <c r="J159" i="2" s="1"/>
  <c r="L158" i="2"/>
  <c r="L157" i="2" s="1"/>
  <c r="L156" i="2" s="1"/>
  <c r="M157" i="2"/>
  <c r="M156" i="2" s="1"/>
  <c r="K157" i="2"/>
  <c r="K156" i="2" s="1"/>
  <c r="J157" i="2"/>
  <c r="J156" i="2" s="1"/>
  <c r="L155" i="2"/>
  <c r="N155" i="2" s="1"/>
  <c r="N154" i="2" s="1"/>
  <c r="N153" i="2" s="1"/>
  <c r="M154" i="2"/>
  <c r="M153" i="2" s="1"/>
  <c r="K154" i="2"/>
  <c r="K153" i="2" s="1"/>
  <c r="J154" i="2"/>
  <c r="J153" i="2" s="1"/>
  <c r="L152" i="2"/>
  <c r="N152" i="2" s="1"/>
  <c r="N151" i="2" s="1"/>
  <c r="M151" i="2"/>
  <c r="K151" i="2"/>
  <c r="J151" i="2"/>
  <c r="L150" i="2"/>
  <c r="N150" i="2" s="1"/>
  <c r="N149" i="2" s="1"/>
  <c r="N148" i="2" s="1"/>
  <c r="N147" i="2" s="1"/>
  <c r="N146" i="2" s="1"/>
  <c r="M149" i="2"/>
  <c r="K149" i="2"/>
  <c r="K148" i="2" s="1"/>
  <c r="K147" i="2" s="1"/>
  <c r="K146" i="2" s="1"/>
  <c r="J149" i="2"/>
  <c r="K145" i="2"/>
  <c r="L145" i="2" s="1"/>
  <c r="M144" i="2"/>
  <c r="M141" i="2" s="1"/>
  <c r="M140" i="2" s="1"/>
  <c r="M139" i="2" s="1"/>
  <c r="J144" i="2"/>
  <c r="J141" i="2" s="1"/>
  <c r="J140" i="2" s="1"/>
  <c r="J139" i="2" s="1"/>
  <c r="L143" i="2"/>
  <c r="N143" i="2" s="1"/>
  <c r="M142" i="2"/>
  <c r="K142" i="2"/>
  <c r="J142" i="2"/>
  <c r="L138" i="2"/>
  <c r="L137" i="2" s="1"/>
  <c r="L136" i="2" s="1"/>
  <c r="M137" i="2"/>
  <c r="M136" i="2" s="1"/>
  <c r="K137" i="2"/>
  <c r="K136" i="2" s="1"/>
  <c r="J137" i="2"/>
  <c r="J136" i="2" s="1"/>
  <c r="L135" i="2"/>
  <c r="L134" i="2" s="1"/>
  <c r="M134" i="2"/>
  <c r="K134" i="2"/>
  <c r="J134" i="2"/>
  <c r="L133" i="2"/>
  <c r="N133" i="2" s="1"/>
  <c r="N132" i="2" s="1"/>
  <c r="M132" i="2"/>
  <c r="M131" i="2" s="1"/>
  <c r="K132" i="2"/>
  <c r="K131" i="2" s="1"/>
  <c r="J132" i="2"/>
  <c r="J131" i="2" s="1"/>
  <c r="L128" i="2"/>
  <c r="N128" i="2" s="1"/>
  <c r="N127" i="2" s="1"/>
  <c r="N126" i="2" s="1"/>
  <c r="M127" i="2"/>
  <c r="M126" i="2" s="1"/>
  <c r="K127" i="2"/>
  <c r="K126" i="2" s="1"/>
  <c r="J127" i="2"/>
  <c r="J126" i="2" s="1"/>
  <c r="L125" i="2"/>
  <c r="N125" i="2" s="1"/>
  <c r="N124" i="2" s="1"/>
  <c r="N123" i="2" s="1"/>
  <c r="M124" i="2"/>
  <c r="M123" i="2" s="1"/>
  <c r="K124" i="2"/>
  <c r="K123" i="2" s="1"/>
  <c r="J124" i="2"/>
  <c r="J123" i="2" s="1"/>
  <c r="J118" i="2"/>
  <c r="L118" i="2" s="1"/>
  <c r="M116" i="2"/>
  <c r="M115" i="2" s="1"/>
  <c r="K117" i="2"/>
  <c r="L117" i="2" s="1"/>
  <c r="L114" i="2"/>
  <c r="N114" i="2" s="1"/>
  <c r="M113" i="2"/>
  <c r="K113" i="2"/>
  <c r="J113" i="2"/>
  <c r="M112" i="2"/>
  <c r="M111" i="2" s="1"/>
  <c r="K112" i="2"/>
  <c r="K111" i="2" s="1"/>
  <c r="J112" i="2"/>
  <c r="J111" i="2" s="1"/>
  <c r="L109" i="2"/>
  <c r="N109" i="2" s="1"/>
  <c r="L108" i="2"/>
  <c r="N108" i="2" s="1"/>
  <c r="M107" i="2"/>
  <c r="M106" i="2" s="1"/>
  <c r="K107" i="2"/>
  <c r="K106" i="2" s="1"/>
  <c r="J107" i="2"/>
  <c r="J106" i="2" s="1"/>
  <c r="L105" i="2"/>
  <c r="N105" i="2" s="1"/>
  <c r="N104" i="2" s="1"/>
  <c r="N103" i="2" s="1"/>
  <c r="M104" i="2"/>
  <c r="M103" i="2" s="1"/>
  <c r="K104" i="2"/>
  <c r="K103" i="2" s="1"/>
  <c r="J104" i="2"/>
  <c r="J103" i="2" s="1"/>
  <c r="L100" i="2"/>
  <c r="L99" i="2" s="1"/>
  <c r="M99" i="2"/>
  <c r="K99" i="2"/>
  <c r="J99" i="2"/>
  <c r="M98" i="2"/>
  <c r="K98" i="2"/>
  <c r="J98" i="2"/>
  <c r="L97" i="2"/>
  <c r="N97" i="2" s="1"/>
  <c r="N96" i="2" s="1"/>
  <c r="N95" i="2" s="1"/>
  <c r="N94" i="2" s="1"/>
  <c r="M96" i="2"/>
  <c r="M95" i="2" s="1"/>
  <c r="M94" i="2" s="1"/>
  <c r="M93" i="2" s="1"/>
  <c r="M92" i="2" s="1"/>
  <c r="M91" i="2" s="1"/>
  <c r="K96" i="2"/>
  <c r="K95" i="2" s="1"/>
  <c r="K94" i="2" s="1"/>
  <c r="J96" i="2"/>
  <c r="J95" i="2"/>
  <c r="J94" i="2" s="1"/>
  <c r="L90" i="2"/>
  <c r="L89" i="2" s="1"/>
  <c r="L88" i="2" s="1"/>
  <c r="L87" i="2" s="1"/>
  <c r="M89" i="2"/>
  <c r="M88" i="2" s="1"/>
  <c r="M87" i="2" s="1"/>
  <c r="K89" i="2"/>
  <c r="K88" i="2" s="1"/>
  <c r="K87" i="2" s="1"/>
  <c r="J89" i="2"/>
  <c r="J88" i="2" s="1"/>
  <c r="J87" i="2" s="1"/>
  <c r="J86" i="2"/>
  <c r="J85" i="2" s="1"/>
  <c r="M85" i="2"/>
  <c r="K85" i="2"/>
  <c r="K82" i="2" s="1"/>
  <c r="K81" i="2" s="1"/>
  <c r="K80" i="2" s="1"/>
  <c r="J84" i="2"/>
  <c r="J83" i="2" s="1"/>
  <c r="M83" i="2"/>
  <c r="K83" i="2"/>
  <c r="L78" i="2"/>
  <c r="M77" i="2"/>
  <c r="M76" i="2" s="1"/>
  <c r="K77" i="2"/>
  <c r="K76" i="2" s="1"/>
  <c r="J77" i="2"/>
  <c r="J76" i="2" s="1"/>
  <c r="L75" i="2"/>
  <c r="M74" i="2"/>
  <c r="M73" i="2" s="1"/>
  <c r="K74" i="2"/>
  <c r="K73" i="2" s="1"/>
  <c r="J74" i="2"/>
  <c r="J73" i="2" s="1"/>
  <c r="L70" i="2"/>
  <c r="L69" i="2" s="1"/>
  <c r="L68" i="2" s="1"/>
  <c r="L67" i="2" s="1"/>
  <c r="L66" i="2" s="1"/>
  <c r="M69" i="2"/>
  <c r="M68" i="2" s="1"/>
  <c r="M67" i="2" s="1"/>
  <c r="M66" i="2" s="1"/>
  <c r="K69" i="2"/>
  <c r="K68" i="2" s="1"/>
  <c r="K67" i="2" s="1"/>
  <c r="K66" i="2" s="1"/>
  <c r="J69" i="2"/>
  <c r="J68" i="2"/>
  <c r="J67" i="2" s="1"/>
  <c r="J66" i="2" s="1"/>
  <c r="J65" i="2"/>
  <c r="L65" i="2" s="1"/>
  <c r="M64" i="2"/>
  <c r="K64" i="2"/>
  <c r="J63" i="2"/>
  <c r="L63" i="2" s="1"/>
  <c r="L62" i="2"/>
  <c r="N62" i="2" s="1"/>
  <c r="M61" i="2"/>
  <c r="K61" i="2"/>
  <c r="L56" i="2"/>
  <c r="L55" i="2" s="1"/>
  <c r="L54" i="2" s="1"/>
  <c r="M55" i="2"/>
  <c r="M54" i="2" s="1"/>
  <c r="K55" i="2"/>
  <c r="K54" i="2" s="1"/>
  <c r="J55" i="2"/>
  <c r="J54" i="2" s="1"/>
  <c r="J53" i="2"/>
  <c r="L53" i="2" s="1"/>
  <c r="N53" i="2" s="1"/>
  <c r="N52" i="2" s="1"/>
  <c r="N51" i="2" s="1"/>
  <c r="M52" i="2"/>
  <c r="M51" i="2" s="1"/>
  <c r="K52" i="2"/>
  <c r="K51" i="2" s="1"/>
  <c r="L50" i="2"/>
  <c r="L49" i="2" s="1"/>
  <c r="M49" i="2"/>
  <c r="K49" i="2"/>
  <c r="J49" i="2"/>
  <c r="L48" i="2"/>
  <c r="L47" i="2" s="1"/>
  <c r="M47" i="2"/>
  <c r="K47" i="2"/>
  <c r="K46" i="2" s="1"/>
  <c r="K45" i="2" s="1"/>
  <c r="K44" i="2" s="1"/>
  <c r="J47" i="2"/>
  <c r="L43" i="2"/>
  <c r="M42" i="2"/>
  <c r="M41" i="2" s="1"/>
  <c r="K42" i="2"/>
  <c r="K41" i="2" s="1"/>
  <c r="J42" i="2"/>
  <c r="J41" i="2" s="1"/>
  <c r="L40" i="2"/>
  <c r="M39" i="2"/>
  <c r="M38" i="2" s="1"/>
  <c r="M37" i="2" s="1"/>
  <c r="K39" i="2"/>
  <c r="K38" i="2" s="1"/>
  <c r="J39" i="2"/>
  <c r="J38" i="2" s="1"/>
  <c r="L35" i="2"/>
  <c r="N35" i="2" s="1"/>
  <c r="N34" i="2" s="1"/>
  <c r="N33" i="2" s="1"/>
  <c r="N32" i="2" s="1"/>
  <c r="N31" i="2" s="1"/>
  <c r="M34" i="2"/>
  <c r="M33" i="2" s="1"/>
  <c r="M32" i="2" s="1"/>
  <c r="M31" i="2" s="1"/>
  <c r="K34" i="2"/>
  <c r="K33" i="2" s="1"/>
  <c r="K32" i="2" s="1"/>
  <c r="K31" i="2" s="1"/>
  <c r="J34" i="2"/>
  <c r="J33" i="2" s="1"/>
  <c r="J32" i="2" s="1"/>
  <c r="J31" i="2" s="1"/>
  <c r="L30" i="2"/>
  <c r="M29" i="2"/>
  <c r="M28" i="2" s="1"/>
  <c r="K29" i="2"/>
  <c r="K28" i="2" s="1"/>
  <c r="J29" i="2"/>
  <c r="J28" i="2" s="1"/>
  <c r="L27" i="2"/>
  <c r="M26" i="2"/>
  <c r="M25" i="2" s="1"/>
  <c r="K26" i="2"/>
  <c r="K25" i="2" s="1"/>
  <c r="J26" i="2"/>
  <c r="J25" i="2" s="1"/>
  <c r="J22" i="2"/>
  <c r="L22" i="2" s="1"/>
  <c r="N22" i="2" s="1"/>
  <c r="N21" i="2" s="1"/>
  <c r="N20" i="2" s="1"/>
  <c r="M21" i="2"/>
  <c r="M20" i="2" s="1"/>
  <c r="K21" i="2"/>
  <c r="K20" i="2" s="1"/>
  <c r="L19" i="2"/>
  <c r="N19" i="2" s="1"/>
  <c r="L18" i="2"/>
  <c r="N18" i="2" s="1"/>
  <c r="M17" i="2"/>
  <c r="K17" i="2"/>
  <c r="J17" i="2"/>
  <c r="J16" i="2"/>
  <c r="L16" i="2" s="1"/>
  <c r="M15" i="2"/>
  <c r="K15" i="2"/>
  <c r="J14" i="2"/>
  <c r="L14" i="2" s="1"/>
  <c r="N14" i="2" s="1"/>
  <c r="N13" i="2" s="1"/>
  <c r="M13" i="2"/>
  <c r="K13" i="2"/>
  <c r="K12" i="1"/>
  <c r="M12" i="1"/>
  <c r="O12" i="1"/>
  <c r="J13" i="1"/>
  <c r="L13" i="1" s="1"/>
  <c r="K14" i="1"/>
  <c r="M14" i="1"/>
  <c r="O14" i="1"/>
  <c r="J15" i="1"/>
  <c r="J16" i="1"/>
  <c r="K16" i="1"/>
  <c r="M16" i="1"/>
  <c r="O16" i="1"/>
  <c r="L17" i="1"/>
  <c r="N17" i="1" s="1"/>
  <c r="P17" i="1" s="1"/>
  <c r="L18" i="1"/>
  <c r="N18" i="1" s="1"/>
  <c r="P18" i="1" s="1"/>
  <c r="M22" i="1"/>
  <c r="O22" i="1"/>
  <c r="J23" i="1"/>
  <c r="J22" i="1" s="1"/>
  <c r="K23" i="1"/>
  <c r="K22" i="1" s="1"/>
  <c r="L23" i="1"/>
  <c r="L22" i="1" s="1"/>
  <c r="K24" i="1"/>
  <c r="M24" i="1"/>
  <c r="O24" i="1"/>
  <c r="J25" i="1"/>
  <c r="J24" i="1" s="1"/>
  <c r="J21" i="1" s="1"/>
  <c r="J26" i="1"/>
  <c r="K26" i="1"/>
  <c r="M26" i="1"/>
  <c r="O26" i="1"/>
  <c r="L27" i="1"/>
  <c r="N27" i="1" s="1"/>
  <c r="P27" i="1" s="1"/>
  <c r="L28" i="1"/>
  <c r="N28" i="1" s="1"/>
  <c r="P28" i="1" s="1"/>
  <c r="M30" i="1"/>
  <c r="M29" i="1" s="1"/>
  <c r="O30" i="1"/>
  <c r="O29" i="1" s="1"/>
  <c r="J31" i="1"/>
  <c r="J30" i="1" s="1"/>
  <c r="J29" i="1" s="1"/>
  <c r="K31" i="1"/>
  <c r="K30" i="1" s="1"/>
  <c r="K29" i="1" s="1"/>
  <c r="J35" i="1"/>
  <c r="J34" i="1" s="1"/>
  <c r="K35" i="1"/>
  <c r="K34" i="1" s="1"/>
  <c r="M35" i="1"/>
  <c r="M34" i="1" s="1"/>
  <c r="O35" i="1"/>
  <c r="O34" i="1" s="1"/>
  <c r="L36" i="1"/>
  <c r="L35" i="1" s="1"/>
  <c r="L34" i="1" s="1"/>
  <c r="J38" i="1"/>
  <c r="J37" i="1" s="1"/>
  <c r="K38" i="1"/>
  <c r="K37" i="1" s="1"/>
  <c r="M38" i="1"/>
  <c r="M37" i="1" s="1"/>
  <c r="O38" i="1"/>
  <c r="O37" i="1" s="1"/>
  <c r="L39" i="1"/>
  <c r="M43" i="1"/>
  <c r="O43" i="1"/>
  <c r="J44" i="1"/>
  <c r="J43" i="1" s="1"/>
  <c r="K44" i="1"/>
  <c r="K43" i="1" s="1"/>
  <c r="K42" i="1" s="1"/>
  <c r="J45" i="1"/>
  <c r="K45" i="1"/>
  <c r="M45" i="1"/>
  <c r="O45" i="1"/>
  <c r="L46" i="1"/>
  <c r="L45" i="1" s="1"/>
  <c r="J47" i="1"/>
  <c r="K47" i="1"/>
  <c r="M47" i="1"/>
  <c r="O47" i="1"/>
  <c r="L48" i="1"/>
  <c r="N48" i="1" s="1"/>
  <c r="P48" i="1" s="1"/>
  <c r="L49" i="1"/>
  <c r="N49" i="1" s="1"/>
  <c r="P49" i="1" s="1"/>
  <c r="M51" i="1"/>
  <c r="M50" i="1" s="1"/>
  <c r="O51" i="1"/>
  <c r="O50" i="1" s="1"/>
  <c r="J52" i="1"/>
  <c r="J51" i="1" s="1"/>
  <c r="J50" i="1" s="1"/>
  <c r="K52" i="1"/>
  <c r="K51" i="1" s="1"/>
  <c r="K50" i="1" s="1"/>
  <c r="J56" i="1"/>
  <c r="J55" i="1" s="1"/>
  <c r="J54" i="1" s="1"/>
  <c r="J53" i="1" s="1"/>
  <c r="K56" i="1"/>
  <c r="K55" i="1" s="1"/>
  <c r="K54" i="1" s="1"/>
  <c r="K53" i="1" s="1"/>
  <c r="M56" i="1"/>
  <c r="M55" i="1" s="1"/>
  <c r="M54" i="1" s="1"/>
  <c r="M53" i="1" s="1"/>
  <c r="O56" i="1"/>
  <c r="O55" i="1" s="1"/>
  <c r="O54" i="1" s="1"/>
  <c r="O53" i="1" s="1"/>
  <c r="L57" i="1"/>
  <c r="N57" i="1" s="1"/>
  <c r="J61" i="1"/>
  <c r="J60" i="1" s="1"/>
  <c r="J59" i="1" s="1"/>
  <c r="J58" i="1" s="1"/>
  <c r="K61" i="1"/>
  <c r="K60" i="1" s="1"/>
  <c r="K59" i="1" s="1"/>
  <c r="K58" i="1" s="1"/>
  <c r="M61" i="1"/>
  <c r="M60" i="1" s="1"/>
  <c r="M59" i="1" s="1"/>
  <c r="M58" i="1" s="1"/>
  <c r="O61" i="1"/>
  <c r="O60" i="1" s="1"/>
  <c r="O59" i="1" s="1"/>
  <c r="O58" i="1" s="1"/>
  <c r="L62" i="1"/>
  <c r="L61" i="1" s="1"/>
  <c r="L60" i="1" s="1"/>
  <c r="L59" i="1" s="1"/>
  <c r="L58" i="1" s="1"/>
  <c r="J66" i="1"/>
  <c r="J65" i="1" s="1"/>
  <c r="K66" i="1"/>
  <c r="K65" i="1" s="1"/>
  <c r="M66" i="1"/>
  <c r="M65" i="1" s="1"/>
  <c r="O66" i="1"/>
  <c r="O65" i="1" s="1"/>
  <c r="L67" i="1"/>
  <c r="J69" i="1"/>
  <c r="J68" i="1" s="1"/>
  <c r="K69" i="1"/>
  <c r="K68" i="1" s="1"/>
  <c r="M69" i="1"/>
  <c r="M68" i="1" s="1"/>
  <c r="O69" i="1"/>
  <c r="O68" i="1" s="1"/>
  <c r="L70" i="1"/>
  <c r="L69" i="1" s="1"/>
  <c r="L68" i="1" s="1"/>
  <c r="K74" i="1"/>
  <c r="M74" i="1"/>
  <c r="O74" i="1"/>
  <c r="J75" i="1"/>
  <c r="J74" i="1" s="1"/>
  <c r="K76" i="1"/>
  <c r="M76" i="1"/>
  <c r="O76" i="1"/>
  <c r="J77" i="1"/>
  <c r="J76" i="1" s="1"/>
  <c r="L77" i="1"/>
  <c r="L76" i="1" s="1"/>
  <c r="J79" i="1"/>
  <c r="J78" i="1" s="1"/>
  <c r="K79" i="1"/>
  <c r="K78" i="1" s="1"/>
  <c r="M79" i="1"/>
  <c r="M78" i="1" s="1"/>
  <c r="O79" i="1"/>
  <c r="O78" i="1" s="1"/>
  <c r="L80" i="1"/>
  <c r="N80" i="1" s="1"/>
  <c r="K82" i="1"/>
  <c r="K81" i="1" s="1"/>
  <c r="M82" i="1"/>
  <c r="M81" i="1" s="1"/>
  <c r="O82" i="1"/>
  <c r="O81" i="1" s="1"/>
  <c r="J83" i="1"/>
  <c r="J85" i="1"/>
  <c r="J84" i="1" s="1"/>
  <c r="K85" i="1"/>
  <c r="K84" i="1" s="1"/>
  <c r="M85" i="1"/>
  <c r="M84" i="1" s="1"/>
  <c r="O85" i="1"/>
  <c r="O84" i="1" s="1"/>
  <c r="L86" i="1"/>
  <c r="L85" i="1" s="1"/>
  <c r="L84" i="1" s="1"/>
  <c r="J92" i="1"/>
  <c r="J91" i="1" s="1"/>
  <c r="J90" i="1" s="1"/>
  <c r="J89" i="1" s="1"/>
  <c r="J88" i="1" s="1"/>
  <c r="J87" i="1" s="1"/>
  <c r="K92" i="1"/>
  <c r="K91" i="1" s="1"/>
  <c r="K90" i="1" s="1"/>
  <c r="K89" i="1" s="1"/>
  <c r="K88" i="1" s="1"/>
  <c r="K87" i="1" s="1"/>
  <c r="M92" i="1"/>
  <c r="M91" i="1" s="1"/>
  <c r="M90" i="1" s="1"/>
  <c r="M89" i="1" s="1"/>
  <c r="M88" i="1" s="1"/>
  <c r="M87" i="1" s="1"/>
  <c r="O92" i="1"/>
  <c r="O91" i="1" s="1"/>
  <c r="O90" i="1" s="1"/>
  <c r="O89" i="1" s="1"/>
  <c r="O88" i="1" s="1"/>
  <c r="O87" i="1" s="1"/>
  <c r="L93" i="1"/>
  <c r="L92" i="1" s="1"/>
  <c r="L91" i="1" s="1"/>
  <c r="L90" i="1" s="1"/>
  <c r="L89" i="1" s="1"/>
  <c r="L88" i="1" s="1"/>
  <c r="L87" i="1" s="1"/>
  <c r="K98" i="1"/>
  <c r="M98" i="1"/>
  <c r="O98" i="1"/>
  <c r="K99" i="1"/>
  <c r="L99" i="1" s="1"/>
  <c r="J100" i="1"/>
  <c r="K101" i="1"/>
  <c r="M101" i="1"/>
  <c r="O101" i="1"/>
  <c r="J102" i="1"/>
  <c r="J101" i="1" s="1"/>
  <c r="J106" i="1"/>
  <c r="J105" i="1" s="1"/>
  <c r="J104" i="1" s="1"/>
  <c r="J103" i="1" s="1"/>
  <c r="K106" i="1"/>
  <c r="K105" i="1" s="1"/>
  <c r="K104" i="1" s="1"/>
  <c r="K103" i="1" s="1"/>
  <c r="M106" i="1"/>
  <c r="M105" i="1" s="1"/>
  <c r="M104" i="1" s="1"/>
  <c r="M103" i="1" s="1"/>
  <c r="O106" i="1"/>
  <c r="O105" i="1" s="1"/>
  <c r="O104" i="1" s="1"/>
  <c r="O103" i="1" s="1"/>
  <c r="L107" i="1"/>
  <c r="L106" i="1" s="1"/>
  <c r="L105" i="1" s="1"/>
  <c r="L104" i="1" s="1"/>
  <c r="L103" i="1" s="1"/>
  <c r="J111" i="1"/>
  <c r="J110" i="1" s="1"/>
  <c r="K111" i="1"/>
  <c r="K110" i="1" s="1"/>
  <c r="M111" i="1"/>
  <c r="M110" i="1" s="1"/>
  <c r="O111" i="1"/>
  <c r="O110" i="1" s="1"/>
  <c r="L112" i="1"/>
  <c r="L111" i="1" s="1"/>
  <c r="L110" i="1" s="1"/>
  <c r="J114" i="1"/>
  <c r="J113" i="1" s="1"/>
  <c r="K114" i="1"/>
  <c r="K113" i="1" s="1"/>
  <c r="M114" i="1"/>
  <c r="M113" i="1" s="1"/>
  <c r="O114" i="1"/>
  <c r="O113" i="1" s="1"/>
  <c r="L115" i="1"/>
  <c r="L114" i="1" s="1"/>
  <c r="L113" i="1" s="1"/>
  <c r="J120" i="1"/>
  <c r="J119" i="1" s="1"/>
  <c r="J118" i="1" s="1"/>
  <c r="J117" i="1" s="1"/>
  <c r="J116" i="1" s="1"/>
  <c r="K120" i="1"/>
  <c r="K119" i="1" s="1"/>
  <c r="K118" i="1" s="1"/>
  <c r="K117" i="1" s="1"/>
  <c r="K116" i="1" s="1"/>
  <c r="M120" i="1"/>
  <c r="M119" i="1" s="1"/>
  <c r="M118" i="1" s="1"/>
  <c r="M117" i="1" s="1"/>
  <c r="M116" i="1" s="1"/>
  <c r="O120" i="1"/>
  <c r="O119" i="1" s="1"/>
  <c r="O118" i="1" s="1"/>
  <c r="O117" i="1" s="1"/>
  <c r="O116" i="1" s="1"/>
  <c r="L121" i="1"/>
  <c r="L120" i="1" s="1"/>
  <c r="L119" i="1" s="1"/>
  <c r="L118" i="1" s="1"/>
  <c r="L117" i="1" s="1"/>
  <c r="L116" i="1" s="1"/>
  <c r="K126" i="1"/>
  <c r="M126" i="1"/>
  <c r="O126" i="1"/>
  <c r="J127" i="1"/>
  <c r="J126" i="1" s="1"/>
  <c r="L127" i="1"/>
  <c r="N127" i="1" s="1"/>
  <c r="N126" i="1" s="1"/>
  <c r="K128" i="1"/>
  <c r="M128" i="1"/>
  <c r="M125" i="1" s="1"/>
  <c r="M124" i="1" s="1"/>
  <c r="M123" i="1" s="1"/>
  <c r="O128" i="1"/>
  <c r="J129" i="1"/>
  <c r="J128" i="1" s="1"/>
  <c r="L129" i="1"/>
  <c r="L128" i="1" s="1"/>
  <c r="J132" i="1"/>
  <c r="J131" i="1" s="1"/>
  <c r="J130" i="1" s="1"/>
  <c r="K132" i="1"/>
  <c r="K131" i="1" s="1"/>
  <c r="K130" i="1" s="1"/>
  <c r="M132" i="1"/>
  <c r="M131" i="1" s="1"/>
  <c r="M130" i="1" s="1"/>
  <c r="O132" i="1"/>
  <c r="O131" i="1" s="1"/>
  <c r="O130" i="1" s="1"/>
  <c r="L133" i="1"/>
  <c r="L132" i="1" s="1"/>
  <c r="L131" i="1" s="1"/>
  <c r="L130" i="1" s="1"/>
  <c r="J139" i="1"/>
  <c r="J138" i="1" s="1"/>
  <c r="J137" i="1" s="1"/>
  <c r="K139" i="1"/>
  <c r="K138" i="1" s="1"/>
  <c r="K137" i="1" s="1"/>
  <c r="M139" i="1"/>
  <c r="M138" i="1" s="1"/>
  <c r="M137" i="1" s="1"/>
  <c r="O139" i="1"/>
  <c r="O138" i="1" s="1"/>
  <c r="O137" i="1" s="1"/>
  <c r="L140" i="1"/>
  <c r="N140" i="1" s="1"/>
  <c r="N139" i="1" s="1"/>
  <c r="N138" i="1" s="1"/>
  <c r="N137" i="1" s="1"/>
  <c r="J141" i="1"/>
  <c r="K141" i="1"/>
  <c r="M141" i="1"/>
  <c r="O141" i="1"/>
  <c r="J142" i="1"/>
  <c r="K142" i="1"/>
  <c r="M142" i="1"/>
  <c r="O142" i="1"/>
  <c r="L143" i="1"/>
  <c r="L141" i="1" s="1"/>
  <c r="K149" i="1"/>
  <c r="K148" i="1" s="1"/>
  <c r="M149" i="1"/>
  <c r="M148" i="1" s="1"/>
  <c r="O149" i="1"/>
  <c r="O148" i="1" s="1"/>
  <c r="J150" i="1"/>
  <c r="J149" i="1" s="1"/>
  <c r="J148" i="1" s="1"/>
  <c r="K151" i="1"/>
  <c r="M151" i="1"/>
  <c r="O151" i="1"/>
  <c r="K152" i="1"/>
  <c r="M152" i="1"/>
  <c r="O152" i="1"/>
  <c r="J153" i="1"/>
  <c r="J157" i="1"/>
  <c r="K157" i="1"/>
  <c r="M157" i="1"/>
  <c r="O157" i="1"/>
  <c r="L158" i="1"/>
  <c r="N158" i="1" s="1"/>
  <c r="N157" i="1" s="1"/>
  <c r="J159" i="1"/>
  <c r="M159" i="1"/>
  <c r="O159" i="1"/>
  <c r="K160" i="1"/>
  <c r="K159" i="1" s="1"/>
  <c r="L160" i="1"/>
  <c r="L159" i="1" s="1"/>
  <c r="J162" i="1"/>
  <c r="K162" i="1"/>
  <c r="M162" i="1"/>
  <c r="O162" i="1"/>
  <c r="L163" i="1"/>
  <c r="N163" i="1" s="1"/>
  <c r="J164" i="1"/>
  <c r="M164" i="1"/>
  <c r="O164" i="1"/>
  <c r="O161" i="1" s="1"/>
  <c r="K165" i="1"/>
  <c r="K164" i="1" s="1"/>
  <c r="J167" i="1"/>
  <c r="J166" i="1" s="1"/>
  <c r="K167" i="1"/>
  <c r="K166" i="1" s="1"/>
  <c r="M167" i="1"/>
  <c r="M166" i="1" s="1"/>
  <c r="O167" i="1"/>
  <c r="O166" i="1" s="1"/>
  <c r="L168" i="1"/>
  <c r="N168" i="1" s="1"/>
  <c r="N167" i="1" s="1"/>
  <c r="N166" i="1" s="1"/>
  <c r="J170" i="1"/>
  <c r="J169" i="1" s="1"/>
  <c r="K170" i="1"/>
  <c r="K169" i="1" s="1"/>
  <c r="M170" i="1"/>
  <c r="M169" i="1" s="1"/>
  <c r="O170" i="1"/>
  <c r="O169" i="1" s="1"/>
  <c r="L171" i="1"/>
  <c r="L172" i="1"/>
  <c r="N172" i="1" s="1"/>
  <c r="P172" i="1" s="1"/>
  <c r="K182" i="1"/>
  <c r="K181" i="1" s="1"/>
  <c r="M182" i="1"/>
  <c r="M181" i="1" s="1"/>
  <c r="O182" i="1"/>
  <c r="O181" i="1" s="1"/>
  <c r="J183" i="1"/>
  <c r="K185" i="1"/>
  <c r="K184" i="1" s="1"/>
  <c r="M185" i="1"/>
  <c r="M184" i="1" s="1"/>
  <c r="O185" i="1"/>
  <c r="O184" i="1" s="1"/>
  <c r="J186" i="1"/>
  <c r="J185" i="1" s="1"/>
  <c r="J184" i="1" s="1"/>
  <c r="K188" i="1"/>
  <c r="K187" i="1" s="1"/>
  <c r="M188" i="1"/>
  <c r="M187" i="1" s="1"/>
  <c r="O188" i="1"/>
  <c r="O187" i="1" s="1"/>
  <c r="J189" i="1"/>
  <c r="K191" i="1"/>
  <c r="K190" i="1" s="1"/>
  <c r="M191" i="1"/>
  <c r="M190" i="1" s="1"/>
  <c r="O191" i="1"/>
  <c r="O190" i="1" s="1"/>
  <c r="J192" i="1"/>
  <c r="J191" i="1" s="1"/>
  <c r="J190" i="1" s="1"/>
  <c r="K194" i="1"/>
  <c r="K193" i="1" s="1"/>
  <c r="M194" i="1"/>
  <c r="M193" i="1" s="1"/>
  <c r="O194" i="1"/>
  <c r="O193" i="1" s="1"/>
  <c r="J195" i="1"/>
  <c r="K197" i="1"/>
  <c r="K196" i="1" s="1"/>
  <c r="M197" i="1"/>
  <c r="M196" i="1" s="1"/>
  <c r="O197" i="1"/>
  <c r="O196" i="1" s="1"/>
  <c r="J198" i="1"/>
  <c r="J197" i="1" s="1"/>
  <c r="J196" i="1" s="1"/>
  <c r="K200" i="1"/>
  <c r="K199" i="1" s="1"/>
  <c r="M200" i="1"/>
  <c r="M199" i="1" s="1"/>
  <c r="O200" i="1"/>
  <c r="O199" i="1" s="1"/>
  <c r="J201" i="1"/>
  <c r="K203" i="1"/>
  <c r="K202" i="1" s="1"/>
  <c r="M203" i="1"/>
  <c r="M202" i="1" s="1"/>
  <c r="O203" i="1"/>
  <c r="O202" i="1" s="1"/>
  <c r="J204" i="1"/>
  <c r="J203" i="1" s="1"/>
  <c r="J202" i="1" s="1"/>
  <c r="L204" i="1"/>
  <c r="L203" i="1" s="1"/>
  <c r="L202" i="1" s="1"/>
  <c r="K208" i="1"/>
  <c r="K207" i="1" s="1"/>
  <c r="M208" i="1"/>
  <c r="M207" i="1" s="1"/>
  <c r="O208" i="1"/>
  <c r="O207" i="1" s="1"/>
  <c r="J209" i="1"/>
  <c r="J208" i="1" s="1"/>
  <c r="J207" i="1" s="1"/>
  <c r="K211" i="1"/>
  <c r="K210" i="1" s="1"/>
  <c r="M211" i="1"/>
  <c r="M210" i="1" s="1"/>
  <c r="O211" i="1"/>
  <c r="O210" i="1" s="1"/>
  <c r="J212" i="1"/>
  <c r="K213" i="1"/>
  <c r="M213" i="1"/>
  <c r="O213" i="1"/>
  <c r="K214" i="1"/>
  <c r="M214" i="1"/>
  <c r="O214" i="1"/>
  <c r="J215" i="1"/>
  <c r="J213" i="1" s="1"/>
  <c r="L215" i="1"/>
  <c r="L214" i="1" s="1"/>
  <c r="J217" i="1"/>
  <c r="J216" i="1" s="1"/>
  <c r="K217" i="1"/>
  <c r="K216" i="1" s="1"/>
  <c r="M217" i="1"/>
  <c r="M216" i="1" s="1"/>
  <c r="O217" i="1"/>
  <c r="O216" i="1" s="1"/>
  <c r="J218" i="1"/>
  <c r="K218" i="1"/>
  <c r="M218" i="1"/>
  <c r="O218" i="1"/>
  <c r="L219" i="1"/>
  <c r="L218" i="1" s="1"/>
  <c r="J222" i="1"/>
  <c r="J221" i="1" s="1"/>
  <c r="J220" i="1" s="1"/>
  <c r="K222" i="1"/>
  <c r="K221" i="1" s="1"/>
  <c r="K220" i="1" s="1"/>
  <c r="M222" i="1"/>
  <c r="M221" i="1" s="1"/>
  <c r="M220" i="1" s="1"/>
  <c r="O222" i="1"/>
  <c r="O221" i="1" s="1"/>
  <c r="O220" i="1" s="1"/>
  <c r="L223" i="1"/>
  <c r="L222" i="1" s="1"/>
  <c r="L221" i="1" s="1"/>
  <c r="L220" i="1" s="1"/>
  <c r="J227" i="1"/>
  <c r="J226" i="1" s="1"/>
  <c r="K227" i="1"/>
  <c r="K226" i="1" s="1"/>
  <c r="M227" i="1"/>
  <c r="M226" i="1" s="1"/>
  <c r="O227" i="1"/>
  <c r="O226" i="1" s="1"/>
  <c r="L228" i="1"/>
  <c r="L227" i="1" s="1"/>
  <c r="L226" i="1" s="1"/>
  <c r="J230" i="1"/>
  <c r="K230" i="1"/>
  <c r="M230" i="1"/>
  <c r="O230" i="1"/>
  <c r="L231" i="1"/>
  <c r="L230" i="1" s="1"/>
  <c r="J232" i="1"/>
  <c r="K232" i="1"/>
  <c r="M232" i="1"/>
  <c r="O232" i="1"/>
  <c r="O229" i="1" s="1"/>
  <c r="K233" i="1"/>
  <c r="L233" i="1"/>
  <c r="L232" i="1" s="1"/>
  <c r="J235" i="1"/>
  <c r="K235" i="1"/>
  <c r="K234" i="1" s="1"/>
  <c r="M235" i="1"/>
  <c r="O235" i="1"/>
  <c r="L236" i="1"/>
  <c r="L235" i="1" s="1"/>
  <c r="J237" i="1"/>
  <c r="M237" i="1"/>
  <c r="O237" i="1"/>
  <c r="O234" i="1" s="1"/>
  <c r="K238" i="1"/>
  <c r="K237" i="1" s="1"/>
  <c r="M240" i="1"/>
  <c r="M239" i="1" s="1"/>
  <c r="K241" i="1"/>
  <c r="K240" i="1" s="1"/>
  <c r="K239" i="1" s="1"/>
  <c r="L241" i="1"/>
  <c r="N241" i="1" s="1"/>
  <c r="P241" i="1" s="1"/>
  <c r="O240" i="1"/>
  <c r="O239" i="1" s="1"/>
  <c r="J242" i="1"/>
  <c r="L242" i="1" s="1"/>
  <c r="K250" i="1"/>
  <c r="K249" i="1" s="1"/>
  <c r="K248" i="1" s="1"/>
  <c r="M250" i="1"/>
  <c r="M249" i="1" s="1"/>
  <c r="M248" i="1" s="1"/>
  <c r="O250" i="1"/>
  <c r="O249" i="1" s="1"/>
  <c r="O248" i="1" s="1"/>
  <c r="J251" i="1"/>
  <c r="J250" i="1" s="1"/>
  <c r="J249" i="1" s="1"/>
  <c r="J248" i="1" s="1"/>
  <c r="L251" i="1"/>
  <c r="L250" i="1" s="1"/>
  <c r="L249" i="1" s="1"/>
  <c r="L248" i="1" s="1"/>
  <c r="J255" i="1"/>
  <c r="K255" i="1"/>
  <c r="M255" i="1"/>
  <c r="O255" i="1"/>
  <c r="L256" i="1"/>
  <c r="L255" i="1" s="1"/>
  <c r="K258" i="1"/>
  <c r="K257" i="1" s="1"/>
  <c r="M258" i="1"/>
  <c r="M257" i="1" s="1"/>
  <c r="O258" i="1"/>
  <c r="O257" i="1" s="1"/>
  <c r="J259" i="1"/>
  <c r="J258" i="1" s="1"/>
  <c r="J257" i="1" s="1"/>
  <c r="J254" i="1" s="1"/>
  <c r="J253" i="1" s="1"/>
  <c r="J262" i="1"/>
  <c r="J261" i="1" s="1"/>
  <c r="J260" i="1" s="1"/>
  <c r="K262" i="1"/>
  <c r="K261" i="1" s="1"/>
  <c r="K260" i="1" s="1"/>
  <c r="M262" i="1"/>
  <c r="M261" i="1" s="1"/>
  <c r="M260" i="1" s="1"/>
  <c r="O262" i="1"/>
  <c r="O261" i="1" s="1"/>
  <c r="O260" i="1" s="1"/>
  <c r="L263" i="1"/>
  <c r="L262" i="1" s="1"/>
  <c r="L261" i="1" s="1"/>
  <c r="L260" i="1" s="1"/>
  <c r="K267" i="1"/>
  <c r="K266" i="1" s="1"/>
  <c r="K265" i="1" s="1"/>
  <c r="K264" i="1" s="1"/>
  <c r="M267" i="1"/>
  <c r="M266" i="1" s="1"/>
  <c r="M265" i="1" s="1"/>
  <c r="M264" i="1" s="1"/>
  <c r="O267" i="1"/>
  <c r="O266" i="1" s="1"/>
  <c r="O265" i="1" s="1"/>
  <c r="O264" i="1" s="1"/>
  <c r="J268" i="1"/>
  <c r="J267" i="1" s="1"/>
  <c r="J266" i="1" s="1"/>
  <c r="J265" i="1" s="1"/>
  <c r="J264" i="1" s="1"/>
  <c r="L268" i="1"/>
  <c r="L267" i="1" s="1"/>
  <c r="L266" i="1" s="1"/>
  <c r="L265" i="1" s="1"/>
  <c r="L264" i="1" s="1"/>
  <c r="K272" i="1"/>
  <c r="K271" i="1" s="1"/>
  <c r="M272" i="1"/>
  <c r="M271" i="1" s="1"/>
  <c r="O272" i="1"/>
  <c r="O271" i="1" s="1"/>
  <c r="J273" i="1"/>
  <c r="J272" i="1" s="1"/>
  <c r="J271" i="1" s="1"/>
  <c r="L273" i="1"/>
  <c r="L272" i="1" s="1"/>
  <c r="L271" i="1" s="1"/>
  <c r="K275" i="1"/>
  <c r="M275" i="1"/>
  <c r="O275" i="1"/>
  <c r="J276" i="1"/>
  <c r="K277" i="1"/>
  <c r="M277" i="1"/>
  <c r="O277" i="1"/>
  <c r="J278" i="1"/>
  <c r="J277" i="1" s="1"/>
  <c r="J279" i="1"/>
  <c r="K279" i="1"/>
  <c r="M279" i="1"/>
  <c r="O279" i="1"/>
  <c r="L280" i="1"/>
  <c r="N280" i="1" s="1"/>
  <c r="L281" i="1"/>
  <c r="N281" i="1" s="1"/>
  <c r="P281" i="1" s="1"/>
  <c r="J285" i="1"/>
  <c r="K285" i="1"/>
  <c r="M285" i="1"/>
  <c r="O285" i="1"/>
  <c r="K286" i="1"/>
  <c r="L286" i="1" s="1"/>
  <c r="L285" i="1" s="1"/>
  <c r="J287" i="1"/>
  <c r="M287" i="1"/>
  <c r="O287" i="1"/>
  <c r="K288" i="1"/>
  <c r="K287" i="1" s="1"/>
  <c r="J290" i="1"/>
  <c r="J289" i="1" s="1"/>
  <c r="K290" i="1"/>
  <c r="K289" i="1" s="1"/>
  <c r="M290" i="1"/>
  <c r="M289" i="1" s="1"/>
  <c r="O290" i="1"/>
  <c r="O289" i="1" s="1"/>
  <c r="L291" i="1"/>
  <c r="L290" i="1" s="1"/>
  <c r="L289" i="1" s="1"/>
  <c r="J293" i="1"/>
  <c r="J292" i="1" s="1"/>
  <c r="K293" i="1"/>
  <c r="K292" i="1" s="1"/>
  <c r="M293" i="1"/>
  <c r="M292" i="1" s="1"/>
  <c r="O293" i="1"/>
  <c r="O292" i="1" s="1"/>
  <c r="L294" i="1"/>
  <c r="N294" i="1" s="1"/>
  <c r="J296" i="1"/>
  <c r="J295" i="1" s="1"/>
  <c r="K296" i="1"/>
  <c r="K295" i="1" s="1"/>
  <c r="M296" i="1"/>
  <c r="M295" i="1" s="1"/>
  <c r="O296" i="1"/>
  <c r="O295" i="1" s="1"/>
  <c r="L297" i="1"/>
  <c r="L296" i="1" s="1"/>
  <c r="L295" i="1" s="1"/>
  <c r="J303" i="1"/>
  <c r="J302" i="1" s="1"/>
  <c r="K303" i="1"/>
  <c r="K302" i="1" s="1"/>
  <c r="M303" i="1"/>
  <c r="M302" i="1" s="1"/>
  <c r="O303" i="1"/>
  <c r="O302" i="1" s="1"/>
  <c r="L304" i="1"/>
  <c r="L303" i="1" s="1"/>
  <c r="L302" i="1" s="1"/>
  <c r="J306" i="1"/>
  <c r="J305" i="1" s="1"/>
  <c r="K306" i="1"/>
  <c r="K305" i="1" s="1"/>
  <c r="M306" i="1"/>
  <c r="M305" i="1" s="1"/>
  <c r="O306" i="1"/>
  <c r="O305" i="1" s="1"/>
  <c r="L307" i="1"/>
  <c r="L306" i="1" s="1"/>
  <c r="L305" i="1" s="1"/>
  <c r="K311" i="1"/>
  <c r="M311" i="1"/>
  <c r="O311" i="1"/>
  <c r="J312" i="1"/>
  <c r="J311" i="1" s="1"/>
  <c r="L312" i="1"/>
  <c r="L311" i="1" s="1"/>
  <c r="J313" i="1"/>
  <c r="K313" i="1"/>
  <c r="M313" i="1"/>
  <c r="O313" i="1"/>
  <c r="L314" i="1"/>
  <c r="L313" i="1" s="1"/>
  <c r="J316" i="1"/>
  <c r="J315" i="1" s="1"/>
  <c r="K316" i="1"/>
  <c r="K315" i="1" s="1"/>
  <c r="M316" i="1"/>
  <c r="M315" i="1" s="1"/>
  <c r="O316" i="1"/>
  <c r="O315" i="1" s="1"/>
  <c r="L317" i="1"/>
  <c r="L316" i="1" s="1"/>
  <c r="L315" i="1" s="1"/>
  <c r="J321" i="1"/>
  <c r="K321" i="1"/>
  <c r="M321" i="1"/>
  <c r="O321" i="1"/>
  <c r="L322" i="1"/>
  <c r="L321" i="1" s="1"/>
  <c r="J323" i="1"/>
  <c r="M323" i="1"/>
  <c r="O323" i="1"/>
  <c r="K324" i="1"/>
  <c r="K323" i="1" s="1"/>
  <c r="L324" i="1"/>
  <c r="J328" i="1"/>
  <c r="K328" i="1"/>
  <c r="M328" i="1"/>
  <c r="O328" i="1"/>
  <c r="L329" i="1"/>
  <c r="L328" i="1" s="1"/>
  <c r="J330" i="1"/>
  <c r="K330" i="1"/>
  <c r="M330" i="1"/>
  <c r="O330" i="1"/>
  <c r="O327" i="1" s="1"/>
  <c r="O326" i="1" s="1"/>
  <c r="O325" i="1" s="1"/>
  <c r="K331" i="1"/>
  <c r="L331" i="1"/>
  <c r="L330" i="1" s="1"/>
  <c r="J333" i="1"/>
  <c r="J332" i="1" s="1"/>
  <c r="K333" i="1"/>
  <c r="K332" i="1" s="1"/>
  <c r="M333" i="1"/>
  <c r="M332" i="1" s="1"/>
  <c r="O333" i="1"/>
  <c r="O332" i="1" s="1"/>
  <c r="L334" i="1"/>
  <c r="L333" i="1" s="1"/>
  <c r="L332" i="1" s="1"/>
  <c r="J336" i="1"/>
  <c r="J335" i="1" s="1"/>
  <c r="K336" i="1"/>
  <c r="K335" i="1" s="1"/>
  <c r="M336" i="1"/>
  <c r="M335" i="1" s="1"/>
  <c r="O336" i="1"/>
  <c r="O335" i="1" s="1"/>
  <c r="L337" i="1"/>
  <c r="N337" i="1" s="1"/>
  <c r="N336" i="1" s="1"/>
  <c r="N335" i="1" s="1"/>
  <c r="J341" i="1"/>
  <c r="K341" i="1"/>
  <c r="M341" i="1"/>
  <c r="O341" i="1"/>
  <c r="J342" i="1"/>
  <c r="K342" i="1"/>
  <c r="M342" i="1"/>
  <c r="O342" i="1"/>
  <c r="L343" i="1"/>
  <c r="L342" i="1" s="1"/>
  <c r="J345" i="1"/>
  <c r="J344" i="1" s="1"/>
  <c r="K345" i="1"/>
  <c r="K344" i="1" s="1"/>
  <c r="M345" i="1"/>
  <c r="M344" i="1" s="1"/>
  <c r="O345" i="1"/>
  <c r="O344" i="1" s="1"/>
  <c r="L346" i="1"/>
  <c r="L345" i="1" s="1"/>
  <c r="L344" i="1" s="1"/>
  <c r="K349" i="1"/>
  <c r="K348" i="1" s="1"/>
  <c r="K347" i="1" s="1"/>
  <c r="M349" i="1"/>
  <c r="M348" i="1" s="1"/>
  <c r="M347" i="1" s="1"/>
  <c r="O349" i="1"/>
  <c r="O348" i="1" s="1"/>
  <c r="O347" i="1" s="1"/>
  <c r="J350" i="1"/>
  <c r="J349" i="1" s="1"/>
  <c r="J348" i="1" s="1"/>
  <c r="J347" i="1" s="1"/>
  <c r="J352" i="1"/>
  <c r="J351" i="1" s="1"/>
  <c r="K352" i="1"/>
  <c r="K351" i="1" s="1"/>
  <c r="M352" i="1"/>
  <c r="M351" i="1" s="1"/>
  <c r="O352" i="1"/>
  <c r="O351" i="1" s="1"/>
  <c r="L353" i="1"/>
  <c r="L352" i="1" s="1"/>
  <c r="L351" i="1" s="1"/>
  <c r="K359" i="1"/>
  <c r="K358" i="1" s="1"/>
  <c r="K357" i="1" s="1"/>
  <c r="K356" i="1" s="1"/>
  <c r="K355" i="1" s="1"/>
  <c r="M359" i="1"/>
  <c r="M358" i="1" s="1"/>
  <c r="M357" i="1" s="1"/>
  <c r="M356" i="1" s="1"/>
  <c r="M355" i="1" s="1"/>
  <c r="O359" i="1"/>
  <c r="O358" i="1" s="1"/>
  <c r="O357" i="1" s="1"/>
  <c r="O356" i="1" s="1"/>
  <c r="O355" i="1" s="1"/>
  <c r="J360" i="1"/>
  <c r="J359" i="1" s="1"/>
  <c r="J358" i="1" s="1"/>
  <c r="J357" i="1" s="1"/>
  <c r="J356" i="1" s="1"/>
  <c r="J355" i="1" s="1"/>
  <c r="N364" i="1"/>
  <c r="N363" i="1" s="1"/>
  <c r="N362" i="1" s="1"/>
  <c r="O364" i="1"/>
  <c r="O363" i="1" s="1"/>
  <c r="O362" i="1" s="1"/>
  <c r="P365" i="1"/>
  <c r="P364" i="1" s="1"/>
  <c r="P363" i="1" s="1"/>
  <c r="P362" i="1" s="1"/>
  <c r="J368" i="1"/>
  <c r="J367" i="1" s="1"/>
  <c r="J366" i="1" s="1"/>
  <c r="K368" i="1"/>
  <c r="K367" i="1" s="1"/>
  <c r="K366" i="1" s="1"/>
  <c r="M368" i="1"/>
  <c r="M367" i="1" s="1"/>
  <c r="M366" i="1" s="1"/>
  <c r="O368" i="1"/>
  <c r="O367" i="1" s="1"/>
  <c r="O366" i="1" s="1"/>
  <c r="L369" i="1"/>
  <c r="N369" i="1" s="1"/>
  <c r="N368" i="1" s="1"/>
  <c r="N367" i="1" s="1"/>
  <c r="N366" i="1" s="1"/>
  <c r="J371" i="1"/>
  <c r="J370" i="1" s="1"/>
  <c r="K371" i="1"/>
  <c r="K370" i="1" s="1"/>
  <c r="M371" i="1"/>
  <c r="M370" i="1" s="1"/>
  <c r="O371" i="1"/>
  <c r="O370" i="1" s="1"/>
  <c r="L372" i="1"/>
  <c r="L371" i="1" s="1"/>
  <c r="L370" i="1" s="1"/>
  <c r="J374" i="1"/>
  <c r="J373" i="1" s="1"/>
  <c r="K374" i="1"/>
  <c r="K373" i="1" s="1"/>
  <c r="M374" i="1"/>
  <c r="M373" i="1" s="1"/>
  <c r="O374" i="1"/>
  <c r="O373" i="1" s="1"/>
  <c r="L375" i="1"/>
  <c r="L374" i="1" s="1"/>
  <c r="L373" i="1" s="1"/>
  <c r="J380" i="1"/>
  <c r="J379" i="1" s="1"/>
  <c r="J378" i="1" s="1"/>
  <c r="K380" i="1"/>
  <c r="K379" i="1" s="1"/>
  <c r="K378" i="1" s="1"/>
  <c r="M380" i="1"/>
  <c r="M379" i="1" s="1"/>
  <c r="M378" i="1" s="1"/>
  <c r="O380" i="1"/>
  <c r="O379" i="1" s="1"/>
  <c r="O378" i="1" s="1"/>
  <c r="L381" i="1"/>
  <c r="N381" i="1" s="1"/>
  <c r="N380" i="1" s="1"/>
  <c r="N379" i="1" s="1"/>
  <c r="N378" i="1" s="1"/>
  <c r="P381" i="1"/>
  <c r="P380" i="1" s="1"/>
  <c r="P379" i="1" s="1"/>
  <c r="P378" i="1" s="1"/>
  <c r="J383" i="1"/>
  <c r="J382" i="1" s="1"/>
  <c r="K383" i="1"/>
  <c r="K382" i="1" s="1"/>
  <c r="M383" i="1"/>
  <c r="M382" i="1" s="1"/>
  <c r="O383" i="1"/>
  <c r="O382" i="1" s="1"/>
  <c r="L384" i="1"/>
  <c r="L383" i="1" s="1"/>
  <c r="L382" i="1" s="1"/>
  <c r="N386" i="1"/>
  <c r="N385" i="1" s="1"/>
  <c r="O386" i="1"/>
  <c r="O385" i="1" s="1"/>
  <c r="P387" i="1"/>
  <c r="P386" i="1" s="1"/>
  <c r="P385" i="1" s="1"/>
  <c r="J390" i="1"/>
  <c r="J389" i="1" s="1"/>
  <c r="K390" i="1"/>
  <c r="K389" i="1" s="1"/>
  <c r="M390" i="1"/>
  <c r="M389" i="1" s="1"/>
  <c r="O390" i="1"/>
  <c r="O389" i="1" s="1"/>
  <c r="L391" i="1"/>
  <c r="N391" i="1" s="1"/>
  <c r="P391" i="1" s="1"/>
  <c r="L392" i="1"/>
  <c r="N392" i="1" s="1"/>
  <c r="P392" i="1" s="1"/>
  <c r="J394" i="1"/>
  <c r="K394" i="1"/>
  <c r="M394" i="1"/>
  <c r="O394" i="1"/>
  <c r="L395" i="1"/>
  <c r="N395" i="1" s="1"/>
  <c r="N394" i="1" s="1"/>
  <c r="P395" i="1"/>
  <c r="P394" i="1" s="1"/>
  <c r="J396" i="1"/>
  <c r="J393" i="1" s="1"/>
  <c r="K396" i="1"/>
  <c r="M396" i="1"/>
  <c r="O396" i="1"/>
  <c r="L397" i="1"/>
  <c r="L396" i="1" s="1"/>
  <c r="K402" i="1"/>
  <c r="M402" i="1"/>
  <c r="O402" i="1"/>
  <c r="J403" i="1"/>
  <c r="K404" i="1"/>
  <c r="M404" i="1"/>
  <c r="O404" i="1"/>
  <c r="J405" i="1"/>
  <c r="J404" i="1" s="1"/>
  <c r="K407" i="1"/>
  <c r="M407" i="1"/>
  <c r="O407" i="1"/>
  <c r="J408" i="1"/>
  <c r="J407" i="1" s="1"/>
  <c r="L408" i="1"/>
  <c r="L407" i="1" s="1"/>
  <c r="K409" i="1"/>
  <c r="M409" i="1"/>
  <c r="O409" i="1"/>
  <c r="J410" i="1"/>
  <c r="J412" i="1"/>
  <c r="K412" i="1"/>
  <c r="M412" i="1"/>
  <c r="O412" i="1"/>
  <c r="L413" i="1"/>
  <c r="L412" i="1" s="1"/>
  <c r="J414" i="1"/>
  <c r="K414" i="1"/>
  <c r="M414" i="1"/>
  <c r="O414" i="1"/>
  <c r="L415" i="1"/>
  <c r="L414" i="1" s="1"/>
  <c r="J420" i="1"/>
  <c r="J419" i="1" s="1"/>
  <c r="J418" i="1" s="1"/>
  <c r="J417" i="1" s="1"/>
  <c r="J416" i="1" s="1"/>
  <c r="K420" i="1"/>
  <c r="K419" i="1" s="1"/>
  <c r="K418" i="1" s="1"/>
  <c r="K417" i="1" s="1"/>
  <c r="K416" i="1" s="1"/>
  <c r="M420" i="1"/>
  <c r="M419" i="1" s="1"/>
  <c r="M418" i="1" s="1"/>
  <c r="M417" i="1" s="1"/>
  <c r="M416" i="1" s="1"/>
  <c r="O420" i="1"/>
  <c r="O419" i="1" s="1"/>
  <c r="O418" i="1" s="1"/>
  <c r="O417" i="1" s="1"/>
  <c r="O416" i="1" s="1"/>
  <c r="L421" i="1"/>
  <c r="L420" i="1" s="1"/>
  <c r="L419" i="1" s="1"/>
  <c r="L418" i="1" s="1"/>
  <c r="L417" i="1" s="1"/>
  <c r="L416" i="1" s="1"/>
  <c r="J427" i="1"/>
  <c r="J426" i="1" s="1"/>
  <c r="J425" i="1" s="1"/>
  <c r="J424" i="1" s="1"/>
  <c r="J423" i="1" s="1"/>
  <c r="K427" i="1"/>
  <c r="K426" i="1" s="1"/>
  <c r="K425" i="1" s="1"/>
  <c r="K424" i="1" s="1"/>
  <c r="K423" i="1" s="1"/>
  <c r="M427" i="1"/>
  <c r="M426" i="1" s="1"/>
  <c r="M425" i="1" s="1"/>
  <c r="M424" i="1" s="1"/>
  <c r="M423" i="1" s="1"/>
  <c r="O427" i="1"/>
  <c r="O426" i="1" s="1"/>
  <c r="O425" i="1" s="1"/>
  <c r="O424" i="1" s="1"/>
  <c r="O423" i="1" s="1"/>
  <c r="L428" i="1"/>
  <c r="L427" i="1" s="1"/>
  <c r="L426" i="1" s="1"/>
  <c r="L425" i="1" s="1"/>
  <c r="L424" i="1" s="1"/>
  <c r="L423" i="1" s="1"/>
  <c r="J432" i="1"/>
  <c r="J431" i="1" s="1"/>
  <c r="J430" i="1" s="1"/>
  <c r="J433" i="1"/>
  <c r="K433" i="1"/>
  <c r="K432" i="1" s="1"/>
  <c r="K431" i="1" s="1"/>
  <c r="K430" i="1" s="1"/>
  <c r="M433" i="1"/>
  <c r="M432" i="1" s="1"/>
  <c r="M431" i="1" s="1"/>
  <c r="M430" i="1" s="1"/>
  <c r="O433" i="1"/>
  <c r="O432" i="1" s="1"/>
  <c r="O431" i="1" s="1"/>
  <c r="O430" i="1" s="1"/>
  <c r="O429" i="1" s="1"/>
  <c r="L434" i="1"/>
  <c r="N434" i="1" s="1"/>
  <c r="J438" i="1"/>
  <c r="K438" i="1"/>
  <c r="K437" i="1" s="1"/>
  <c r="K436" i="1" s="1"/>
  <c r="K435" i="1" s="1"/>
  <c r="M438" i="1"/>
  <c r="M437" i="1" s="1"/>
  <c r="M436" i="1" s="1"/>
  <c r="M435" i="1" s="1"/>
  <c r="O438" i="1"/>
  <c r="O437" i="1" s="1"/>
  <c r="O436" i="1" s="1"/>
  <c r="O435" i="1" s="1"/>
  <c r="L439" i="1"/>
  <c r="N439" i="1"/>
  <c r="P439" i="1" s="1"/>
  <c r="K340" i="1" l="1"/>
  <c r="O406" i="1"/>
  <c r="M11" i="3"/>
  <c r="M10" i="3" s="1"/>
  <c r="M9" i="3" s="1"/>
  <c r="M205" i="3"/>
  <c r="M204" i="3" s="1"/>
  <c r="N428" i="1"/>
  <c r="N421" i="1"/>
  <c r="N420" i="1" s="1"/>
  <c r="N419" i="1" s="1"/>
  <c r="N418" i="1" s="1"/>
  <c r="N417" i="1" s="1"/>
  <c r="N416" i="1" s="1"/>
  <c r="O411" i="1"/>
  <c r="K406" i="1"/>
  <c r="J377" i="1"/>
  <c r="K229" i="1"/>
  <c r="M229" i="1"/>
  <c r="M136" i="1"/>
  <c r="M135" i="1" s="1"/>
  <c r="M134" i="1" s="1"/>
  <c r="K125" i="1"/>
  <c r="K124" i="1" s="1"/>
  <c r="K123" i="1" s="1"/>
  <c r="K122" i="1" s="1"/>
  <c r="M393" i="1"/>
  <c r="M388" i="1" s="1"/>
  <c r="M376" i="1" s="1"/>
  <c r="N375" i="1"/>
  <c r="N374" i="1" s="1"/>
  <c r="N373" i="1" s="1"/>
  <c r="N286" i="1"/>
  <c r="N285" i="1" s="1"/>
  <c r="P140" i="1"/>
  <c r="P139" i="1" s="1"/>
  <c r="P138" i="1" s="1"/>
  <c r="P137" i="1" s="1"/>
  <c r="J411" i="1"/>
  <c r="N413" i="1"/>
  <c r="K401" i="1"/>
  <c r="K400" i="1" s="1"/>
  <c r="K399" i="1" s="1"/>
  <c r="K393" i="1"/>
  <c r="K388" i="1" s="1"/>
  <c r="O393" i="1"/>
  <c r="O388" i="1" s="1"/>
  <c r="P375" i="1"/>
  <c r="P374" i="1" s="1"/>
  <c r="P373" i="1" s="1"/>
  <c r="P369" i="1"/>
  <c r="P368" i="1" s="1"/>
  <c r="P367" i="1" s="1"/>
  <c r="P366" i="1" s="1"/>
  <c r="P286" i="1"/>
  <c r="P285" i="1" s="1"/>
  <c r="L259" i="1"/>
  <c r="L258" i="1" s="1"/>
  <c r="L257" i="1" s="1"/>
  <c r="L192" i="1"/>
  <c r="L191" i="1" s="1"/>
  <c r="L190" i="1" s="1"/>
  <c r="L102" i="1"/>
  <c r="N102" i="1" s="1"/>
  <c r="N101" i="1" s="1"/>
  <c r="O21" i="1"/>
  <c r="M234" i="1"/>
  <c r="M42" i="1"/>
  <c r="J42" i="1"/>
  <c r="M21" i="1"/>
  <c r="K21" i="1"/>
  <c r="L411" i="1"/>
  <c r="M361" i="1"/>
  <c r="J284" i="1"/>
  <c r="J283" i="1" s="1"/>
  <c r="J282" i="1" s="1"/>
  <c r="K136" i="1"/>
  <c r="K135" i="1" s="1"/>
  <c r="K134" i="1" s="1"/>
  <c r="O97" i="1"/>
  <c r="O96" i="1" s="1"/>
  <c r="O95" i="1" s="1"/>
  <c r="O94" i="1" s="1"/>
  <c r="P247" i="1"/>
  <c r="P246" i="1" s="1"/>
  <c r="P245" i="1" s="1"/>
  <c r="N246" i="1"/>
  <c r="N245" i="1" s="1"/>
  <c r="O206" i="1"/>
  <c r="O205" i="1" s="1"/>
  <c r="K429" i="1"/>
  <c r="L12" i="1"/>
  <c r="N13" i="1"/>
  <c r="N12" i="1" s="1"/>
  <c r="O422" i="1"/>
  <c r="O401" i="1"/>
  <c r="N415" i="1"/>
  <c r="N414" i="1" s="1"/>
  <c r="M406" i="1"/>
  <c r="N397" i="1"/>
  <c r="N384" i="1"/>
  <c r="M377" i="1"/>
  <c r="N372" i="1"/>
  <c r="L360" i="1"/>
  <c r="O320" i="1"/>
  <c r="O319" i="1" s="1"/>
  <c r="O318" i="1" s="1"/>
  <c r="L278" i="1"/>
  <c r="N278" i="1" s="1"/>
  <c r="N277" i="1" s="1"/>
  <c r="L238" i="1"/>
  <c r="L209" i="1"/>
  <c r="L208" i="1" s="1"/>
  <c r="L207" i="1" s="1"/>
  <c r="L198" i="1"/>
  <c r="L197" i="1" s="1"/>
  <c r="L196" i="1" s="1"/>
  <c r="K156" i="1"/>
  <c r="L150" i="1"/>
  <c r="L149" i="1" s="1"/>
  <c r="L148" i="1" s="1"/>
  <c r="O125" i="1"/>
  <c r="O124" i="1" s="1"/>
  <c r="O123" i="1" s="1"/>
  <c r="O122" i="1" s="1"/>
  <c r="M73" i="1"/>
  <c r="L44" i="1"/>
  <c r="L43" i="1" s="1"/>
  <c r="O11" i="1"/>
  <c r="O10" i="1" s="1"/>
  <c r="O9" i="1" s="1"/>
  <c r="J12" i="1"/>
  <c r="K361" i="1"/>
  <c r="L288" i="1"/>
  <c r="N268" i="1"/>
  <c r="P268" i="1" s="1"/>
  <c r="P267" i="1" s="1"/>
  <c r="P266" i="1" s="1"/>
  <c r="P265" i="1" s="1"/>
  <c r="P264" i="1" s="1"/>
  <c r="K225" i="1"/>
  <c r="K224" i="1" s="1"/>
  <c r="J136" i="1"/>
  <c r="J135" i="1" s="1"/>
  <c r="J134" i="1" s="1"/>
  <c r="L75" i="1"/>
  <c r="L74" i="1" s="1"/>
  <c r="L73" i="1" s="1"/>
  <c r="L25" i="1"/>
  <c r="L24" i="1" s="1"/>
  <c r="K206" i="1"/>
  <c r="K205" i="1" s="1"/>
  <c r="J73" i="1"/>
  <c r="J72" i="1" s="1"/>
  <c r="J71" i="1" s="1"/>
  <c r="L438" i="1"/>
  <c r="L437" i="1" s="1"/>
  <c r="L436" i="1" s="1"/>
  <c r="L435" i="1" s="1"/>
  <c r="M411" i="1"/>
  <c r="N279" i="1"/>
  <c r="J234" i="1"/>
  <c r="J109" i="1"/>
  <c r="K97" i="1"/>
  <c r="K96" i="1" s="1"/>
  <c r="K95" i="1" s="1"/>
  <c r="K94" i="1" s="1"/>
  <c r="O42" i="1"/>
  <c r="M11" i="1"/>
  <c r="M10" i="1" s="1"/>
  <c r="M9" i="1" s="1"/>
  <c r="K11" i="1"/>
  <c r="K10" i="1" s="1"/>
  <c r="K9" i="1" s="1"/>
  <c r="J64" i="1"/>
  <c r="P177" i="1"/>
  <c r="P176" i="1" s="1"/>
  <c r="P175" i="1" s="1"/>
  <c r="N176" i="1"/>
  <c r="N175" i="1" s="1"/>
  <c r="N331" i="1"/>
  <c r="N330" i="1" s="1"/>
  <c r="N312" i="1"/>
  <c r="P312" i="1" s="1"/>
  <c r="P311" i="1" s="1"/>
  <c r="M310" i="1"/>
  <c r="M309" i="1" s="1"/>
  <c r="M308" i="1" s="1"/>
  <c r="N304" i="1"/>
  <c r="N303" i="1" s="1"/>
  <c r="N302" i="1" s="1"/>
  <c r="J327" i="1"/>
  <c r="J326" i="1" s="1"/>
  <c r="J325" i="1" s="1"/>
  <c r="L301" i="1"/>
  <c r="L300" i="1" s="1"/>
  <c r="N236" i="1"/>
  <c r="P236" i="1" s="1"/>
  <c r="P235" i="1" s="1"/>
  <c r="M296" i="2"/>
  <c r="M295" i="2" s="1"/>
  <c r="M82" i="2"/>
  <c r="M81" i="2" s="1"/>
  <c r="M80" i="2" s="1"/>
  <c r="L96" i="2"/>
  <c r="L95" i="2" s="1"/>
  <c r="L94" i="2" s="1"/>
  <c r="M216" i="2"/>
  <c r="J234" i="2"/>
  <c r="J233" i="2" s="1"/>
  <c r="J240" i="2"/>
  <c r="J239" i="2" s="1"/>
  <c r="L112" i="2"/>
  <c r="L111" i="2" s="1"/>
  <c r="J116" i="2"/>
  <c r="J115" i="2" s="1"/>
  <c r="K144" i="2"/>
  <c r="K141" i="2" s="1"/>
  <c r="K140" i="2" s="1"/>
  <c r="K139" i="2" s="1"/>
  <c r="M279" i="2"/>
  <c r="M211" i="2"/>
  <c r="J15" i="2"/>
  <c r="J64" i="2"/>
  <c r="J260" i="2"/>
  <c r="J259" i="2" s="1"/>
  <c r="J262" i="2"/>
  <c r="M274" i="2"/>
  <c r="L335" i="2"/>
  <c r="L334" i="2" s="1"/>
  <c r="M360" i="2"/>
  <c r="M413" i="2"/>
  <c r="M412" i="2" s="1"/>
  <c r="M411" i="2" s="1"/>
  <c r="M410" i="2" s="1"/>
  <c r="J449" i="2"/>
  <c r="M12" i="2"/>
  <c r="J93" i="2"/>
  <c r="J92" i="2" s="1"/>
  <c r="J91" i="2" s="1"/>
  <c r="J148" i="2"/>
  <c r="J147" i="2" s="1"/>
  <c r="J146" i="2" s="1"/>
  <c r="L149" i="2"/>
  <c r="K219" i="2"/>
  <c r="L361" i="2"/>
  <c r="M170" i="2"/>
  <c r="L217" i="2"/>
  <c r="L216" i="2" s="1"/>
  <c r="M148" i="2"/>
  <c r="M147" i="2" s="1"/>
  <c r="M146" i="2" s="1"/>
  <c r="J216" i="2"/>
  <c r="N65" i="2"/>
  <c r="N64" i="2" s="1"/>
  <c r="L64" i="2"/>
  <c r="N450" i="2"/>
  <c r="N449" i="2" s="1"/>
  <c r="L449" i="2"/>
  <c r="K12" i="2"/>
  <c r="K11" i="2" s="1"/>
  <c r="J21" i="2"/>
  <c r="J20" i="2" s="1"/>
  <c r="J46" i="2"/>
  <c r="J45" i="2" s="1"/>
  <c r="J44" i="2" s="1"/>
  <c r="N48" i="2"/>
  <c r="N47" i="2" s="1"/>
  <c r="K60" i="2"/>
  <c r="K59" i="2" s="1"/>
  <c r="K58" i="2" s="1"/>
  <c r="K57" i="2" s="1"/>
  <c r="J72" i="2"/>
  <c r="J82" i="2"/>
  <c r="J81" i="2" s="1"/>
  <c r="J80" i="2" s="1"/>
  <c r="J79" i="2" s="1"/>
  <c r="L86" i="2"/>
  <c r="N86" i="2" s="1"/>
  <c r="N85" i="2" s="1"/>
  <c r="J102" i="2"/>
  <c r="M110" i="2"/>
  <c r="K116" i="2"/>
  <c r="K115" i="2" s="1"/>
  <c r="K110" i="2" s="1"/>
  <c r="J231" i="2"/>
  <c r="J230" i="2" s="1"/>
  <c r="J263" i="2"/>
  <c r="J296" i="2"/>
  <c r="J295" i="2" s="1"/>
  <c r="L431" i="2"/>
  <c r="N451" i="2"/>
  <c r="J13" i="2"/>
  <c r="J52" i="2"/>
  <c r="J51" i="2" s="1"/>
  <c r="K93" i="2"/>
  <c r="K92" i="2" s="1"/>
  <c r="K91" i="2" s="1"/>
  <c r="N117" i="2"/>
  <c r="L238" i="2"/>
  <c r="N238" i="2" s="1"/>
  <c r="N237" i="2" s="1"/>
  <c r="N236" i="2" s="1"/>
  <c r="J243" i="2"/>
  <c r="J242" i="2" s="1"/>
  <c r="J246" i="2"/>
  <c r="J245" i="2" s="1"/>
  <c r="J252" i="2"/>
  <c r="J251" i="2" s="1"/>
  <c r="K277" i="2"/>
  <c r="K274" i="2" s="1"/>
  <c r="K282" i="2"/>
  <c r="K279" i="2" s="1"/>
  <c r="L363" i="2"/>
  <c r="M382" i="2"/>
  <c r="M381" i="2" s="1"/>
  <c r="M380" i="2" s="1"/>
  <c r="M379" i="2" s="1"/>
  <c r="L385" i="2"/>
  <c r="J447" i="2"/>
  <c r="J446" i="2" s="1"/>
  <c r="J445" i="2" s="1"/>
  <c r="J444" i="2" s="1"/>
  <c r="M446" i="2"/>
  <c r="M445" i="2" s="1"/>
  <c r="M444" i="2" s="1"/>
  <c r="L457" i="2"/>
  <c r="L456" i="2" s="1"/>
  <c r="L455" i="2" s="1"/>
  <c r="L454" i="2" s="1"/>
  <c r="N463" i="2"/>
  <c r="N462" i="2" s="1"/>
  <c r="N461" i="2" s="1"/>
  <c r="N460" i="2" s="1"/>
  <c r="N459" i="2" s="1"/>
  <c r="K296" i="2"/>
  <c r="K295" i="2" s="1"/>
  <c r="J382" i="2"/>
  <c r="J381" i="2" s="1"/>
  <c r="J380" i="2" s="1"/>
  <c r="J379" i="2" s="1"/>
  <c r="K178" i="2"/>
  <c r="K163" i="2" s="1"/>
  <c r="K179" i="2"/>
  <c r="L13" i="2"/>
  <c r="L21" i="2"/>
  <c r="L20" i="2" s="1"/>
  <c r="K37" i="2"/>
  <c r="K36" i="2" s="1"/>
  <c r="N70" i="2"/>
  <c r="N69" i="2" s="1"/>
  <c r="N68" i="2" s="1"/>
  <c r="N67" i="2" s="1"/>
  <c r="N66" i="2" s="1"/>
  <c r="N138" i="2"/>
  <c r="N137" i="2" s="1"/>
  <c r="N136" i="2" s="1"/>
  <c r="N191" i="2"/>
  <c r="N190" i="2" s="1"/>
  <c r="L52" i="2"/>
  <c r="L51" i="2" s="1"/>
  <c r="M72" i="2"/>
  <c r="K72" i="2"/>
  <c r="J122" i="2"/>
  <c r="J121" i="2" s="1"/>
  <c r="N135" i="2"/>
  <c r="N134" i="2" s="1"/>
  <c r="N131" i="2" s="1"/>
  <c r="M179" i="2"/>
  <c r="M178" i="2" s="1"/>
  <c r="L212" i="2"/>
  <c r="L211" i="2" s="1"/>
  <c r="L234" i="2"/>
  <c r="L233" i="2" s="1"/>
  <c r="L246" i="2"/>
  <c r="L245" i="2" s="1"/>
  <c r="J24" i="2"/>
  <c r="J23" i="2" s="1"/>
  <c r="L34" i="2"/>
  <c r="L33" i="2" s="1"/>
  <c r="L32" i="2" s="1"/>
  <c r="L31" i="2" s="1"/>
  <c r="K122" i="2"/>
  <c r="K121" i="2" s="1"/>
  <c r="M130" i="2"/>
  <c r="M129" i="2" s="1"/>
  <c r="L168" i="2"/>
  <c r="L167" i="2" s="1"/>
  <c r="L166" i="2" s="1"/>
  <c r="L165" i="2" s="1"/>
  <c r="L164" i="2" s="1"/>
  <c r="J130" i="2"/>
  <c r="J129" i="2" s="1"/>
  <c r="M255" i="2"/>
  <c r="M254" i="2" s="1"/>
  <c r="N372" i="2"/>
  <c r="N371" i="2" s="1"/>
  <c r="N368" i="2" s="1"/>
  <c r="J454" i="2"/>
  <c r="J312" i="2"/>
  <c r="J311" i="2" s="1"/>
  <c r="M326" i="2"/>
  <c r="M325" i="2" s="1"/>
  <c r="M324" i="2" s="1"/>
  <c r="L329" i="2"/>
  <c r="M368" i="2"/>
  <c r="M367" i="2" s="1"/>
  <c r="M366" i="2" s="1"/>
  <c r="M365" i="2" s="1"/>
  <c r="L422" i="2"/>
  <c r="L421" i="2" s="1"/>
  <c r="L420" i="2" s="1"/>
  <c r="L447" i="2"/>
  <c r="L451" i="2"/>
  <c r="N454" i="2"/>
  <c r="L387" i="2"/>
  <c r="L429" i="2"/>
  <c r="L428" i="2" s="1"/>
  <c r="L427" i="2" s="1"/>
  <c r="L426" i="2" s="1"/>
  <c r="L425" i="2" s="1"/>
  <c r="L338" i="2"/>
  <c r="L337" i="2" s="1"/>
  <c r="K360" i="2"/>
  <c r="K355" i="2" s="1"/>
  <c r="K349" i="2" s="1"/>
  <c r="K382" i="2"/>
  <c r="K381" i="2" s="1"/>
  <c r="K380" i="2" s="1"/>
  <c r="K379" i="2" s="1"/>
  <c r="N387" i="2"/>
  <c r="K454" i="2"/>
  <c r="N334" i="1"/>
  <c r="P334" i="1" s="1"/>
  <c r="P333" i="1" s="1"/>
  <c r="P332" i="1" s="1"/>
  <c r="J310" i="1"/>
  <c r="J309" i="1" s="1"/>
  <c r="J308" i="1" s="1"/>
  <c r="O340" i="1"/>
  <c r="O339" i="1" s="1"/>
  <c r="O338" i="1" s="1"/>
  <c r="N322" i="1"/>
  <c r="N314" i="1"/>
  <c r="O254" i="1"/>
  <c r="O253" i="1" s="1"/>
  <c r="O284" i="1"/>
  <c r="L279" i="1"/>
  <c r="N259" i="1"/>
  <c r="P259" i="1" s="1"/>
  <c r="P258" i="1" s="1"/>
  <c r="P257" i="1" s="1"/>
  <c r="M254" i="1"/>
  <c r="M253" i="1" s="1"/>
  <c r="K109" i="1"/>
  <c r="N70" i="1"/>
  <c r="P70" i="1" s="1"/>
  <c r="P69" i="1" s="1"/>
  <c r="P68" i="1" s="1"/>
  <c r="N46" i="1"/>
  <c r="N45" i="1" s="1"/>
  <c r="M206" i="1"/>
  <c r="M205" i="1" s="1"/>
  <c r="P47" i="1"/>
  <c r="L240" i="1"/>
  <c r="L239" i="1" s="1"/>
  <c r="N44" i="1"/>
  <c r="N43" i="1" s="1"/>
  <c r="N36" i="1"/>
  <c r="K33" i="1"/>
  <c r="K32" i="1" s="1"/>
  <c r="J33" i="1"/>
  <c r="J32" i="1" s="1"/>
  <c r="N231" i="1"/>
  <c r="P231" i="1" s="1"/>
  <c r="P230" i="1" s="1"/>
  <c r="N228" i="1"/>
  <c r="N227" i="1" s="1"/>
  <c r="N226" i="1" s="1"/>
  <c r="N204" i="1"/>
  <c r="P204" i="1" s="1"/>
  <c r="P203" i="1" s="1"/>
  <c r="P202" i="1" s="1"/>
  <c r="N133" i="1"/>
  <c r="N112" i="1"/>
  <c r="N111" i="1" s="1"/>
  <c r="N110" i="1" s="1"/>
  <c r="N86" i="1"/>
  <c r="N77" i="1"/>
  <c r="N75" i="1"/>
  <c r="P75" i="1" s="1"/>
  <c r="P74" i="1" s="1"/>
  <c r="N62" i="1"/>
  <c r="P62" i="1" s="1"/>
  <c r="P61" i="1" s="1"/>
  <c r="P60" i="1" s="1"/>
  <c r="P59" i="1" s="1"/>
  <c r="P58" i="1" s="1"/>
  <c r="M41" i="1"/>
  <c r="M40" i="1" s="1"/>
  <c r="M20" i="1"/>
  <c r="L229" i="1"/>
  <c r="N215" i="1"/>
  <c r="P215" i="1" s="1"/>
  <c r="P214" i="1" s="1"/>
  <c r="L213" i="1"/>
  <c r="N143" i="1"/>
  <c r="N121" i="1"/>
  <c r="N120" i="1" s="1"/>
  <c r="N119" i="1" s="1"/>
  <c r="N118" i="1" s="1"/>
  <c r="N117" i="1" s="1"/>
  <c r="N116" i="1" s="1"/>
  <c r="N115" i="1"/>
  <c r="P115" i="1" s="1"/>
  <c r="P114" i="1" s="1"/>
  <c r="P113" i="1" s="1"/>
  <c r="O109" i="1"/>
  <c r="N23" i="1"/>
  <c r="P23" i="1" s="1"/>
  <c r="P22" i="1" s="1"/>
  <c r="N16" i="1"/>
  <c r="L142" i="1"/>
  <c r="M33" i="1"/>
  <c r="M32" i="1" s="1"/>
  <c r="P16" i="1"/>
  <c r="L170" i="1"/>
  <c r="L169" i="1" s="1"/>
  <c r="M109" i="1"/>
  <c r="O64" i="1"/>
  <c r="M64" i="1"/>
  <c r="O41" i="1"/>
  <c r="O40" i="1" s="1"/>
  <c r="J41" i="1"/>
  <c r="J40" i="1" s="1"/>
  <c r="P26" i="1"/>
  <c r="L16" i="1"/>
  <c r="J161" i="1"/>
  <c r="N171" i="1"/>
  <c r="P171" i="1" s="1"/>
  <c r="P170" i="1" s="1"/>
  <c r="P169" i="1" s="1"/>
  <c r="P158" i="1"/>
  <c r="P157" i="1" s="1"/>
  <c r="K147" i="1"/>
  <c r="K146" i="1" s="1"/>
  <c r="M147" i="1"/>
  <c r="M146" i="1" s="1"/>
  <c r="N160" i="1"/>
  <c r="P160" i="1" s="1"/>
  <c r="P159" i="1" s="1"/>
  <c r="O156" i="1"/>
  <c r="O155" i="1" s="1"/>
  <c r="O154" i="1" s="1"/>
  <c r="J156" i="1"/>
  <c r="J155" i="1" s="1"/>
  <c r="J154" i="1" s="1"/>
  <c r="M156" i="1"/>
  <c r="O147" i="1"/>
  <c r="O146" i="1" s="1"/>
  <c r="O283" i="1"/>
  <c r="O282" i="1" s="1"/>
  <c r="K327" i="1"/>
  <c r="K326" i="1" s="1"/>
  <c r="K325" i="1" s="1"/>
  <c r="M327" i="1"/>
  <c r="M326" i="1" s="1"/>
  <c r="M325" i="1" s="1"/>
  <c r="M320" i="1"/>
  <c r="M319" i="1" s="1"/>
  <c r="M318" i="1" s="1"/>
  <c r="O301" i="1"/>
  <c r="O300" i="1" s="1"/>
  <c r="K284" i="1"/>
  <c r="O274" i="1"/>
  <c r="O270" i="1" s="1"/>
  <c r="O269" i="1" s="1"/>
  <c r="M274" i="1"/>
  <c r="M270" i="1" s="1"/>
  <c r="M269" i="1" s="1"/>
  <c r="N263" i="1"/>
  <c r="P263" i="1" s="1"/>
  <c r="P262" i="1" s="1"/>
  <c r="P261" i="1" s="1"/>
  <c r="P260" i="1" s="1"/>
  <c r="K254" i="1"/>
  <c r="K253" i="1" s="1"/>
  <c r="N256" i="1"/>
  <c r="N251" i="1"/>
  <c r="N250" i="1" s="1"/>
  <c r="N249" i="1" s="1"/>
  <c r="N248" i="1" s="1"/>
  <c r="N353" i="1"/>
  <c r="N352" i="1" s="1"/>
  <c r="N351" i="1" s="1"/>
  <c r="N343" i="1"/>
  <c r="P337" i="1"/>
  <c r="P336" i="1" s="1"/>
  <c r="P335" i="1" s="1"/>
  <c r="P331" i="1"/>
  <c r="P330" i="1" s="1"/>
  <c r="J320" i="1"/>
  <c r="J319" i="1" s="1"/>
  <c r="J318" i="1" s="1"/>
  <c r="K320" i="1"/>
  <c r="K319" i="1" s="1"/>
  <c r="K318" i="1" s="1"/>
  <c r="N317" i="1"/>
  <c r="N307" i="1"/>
  <c r="P307" i="1" s="1"/>
  <c r="P306" i="1" s="1"/>
  <c r="P305" i="1" s="1"/>
  <c r="P304" i="1"/>
  <c r="P303" i="1" s="1"/>
  <c r="P302" i="1" s="1"/>
  <c r="N291" i="1"/>
  <c r="P280" i="1"/>
  <c r="P279" i="1" s="1"/>
  <c r="P278" i="1"/>
  <c r="P277" i="1" s="1"/>
  <c r="K274" i="1"/>
  <c r="K270" i="1" s="1"/>
  <c r="K269" i="1" s="1"/>
  <c r="N242" i="1"/>
  <c r="K301" i="1"/>
  <c r="K300" i="1" s="1"/>
  <c r="N273" i="1"/>
  <c r="P273" i="1" s="1"/>
  <c r="P272" i="1" s="1"/>
  <c r="P271" i="1" s="1"/>
  <c r="L254" i="1"/>
  <c r="L253" i="1" s="1"/>
  <c r="L341" i="1"/>
  <c r="L340" i="1" s="1"/>
  <c r="L327" i="1"/>
  <c r="L326" i="1" s="1"/>
  <c r="L325" i="1" s="1"/>
  <c r="K339" i="1"/>
  <c r="K338" i="1" s="1"/>
  <c r="J270" i="2"/>
  <c r="J269" i="2" s="1"/>
  <c r="N446" i="2"/>
  <c r="N445" i="2" s="1"/>
  <c r="N444" i="2" s="1"/>
  <c r="N293" i="2"/>
  <c r="N292" i="2" s="1"/>
  <c r="N291" i="2" s="1"/>
  <c r="N290" i="2" s="1"/>
  <c r="J360" i="2"/>
  <c r="J355" i="2" s="1"/>
  <c r="J349" i="2" s="1"/>
  <c r="N360" i="2"/>
  <c r="L369" i="2"/>
  <c r="L368" i="2" s="1"/>
  <c r="J373" i="2"/>
  <c r="J367" i="2" s="1"/>
  <c r="J366" i="2" s="1"/>
  <c r="J365" i="2" s="1"/>
  <c r="K373" i="2"/>
  <c r="K367" i="2" s="1"/>
  <c r="K366" i="2" s="1"/>
  <c r="K365" i="2" s="1"/>
  <c r="N377" i="2"/>
  <c r="N376" i="2" s="1"/>
  <c r="N373" i="2" s="1"/>
  <c r="J413" i="2"/>
  <c r="N436" i="2"/>
  <c r="N435" i="2" s="1"/>
  <c r="N434" i="2" s="1"/>
  <c r="N433" i="2" s="1"/>
  <c r="N432" i="2" s="1"/>
  <c r="N431" i="2" s="1"/>
  <c r="N424" i="2" s="1"/>
  <c r="L300" i="2"/>
  <c r="L299" i="2" s="1"/>
  <c r="L357" i="2"/>
  <c r="L356" i="2" s="1"/>
  <c r="L414" i="2"/>
  <c r="M316" i="2"/>
  <c r="L319" i="2"/>
  <c r="N321" i="2"/>
  <c r="N316" i="2" s="1"/>
  <c r="N312" i="2" s="1"/>
  <c r="N311" i="2" s="1"/>
  <c r="K325" i="2"/>
  <c r="K324" i="2" s="1"/>
  <c r="M341" i="2"/>
  <c r="M355" i="2"/>
  <c r="M349" i="2" s="1"/>
  <c r="L374" i="2"/>
  <c r="L373" i="2" s="1"/>
  <c r="K443" i="2"/>
  <c r="K442" i="2" s="1"/>
  <c r="K255" i="2"/>
  <c r="K254" i="2" s="1"/>
  <c r="J341" i="2"/>
  <c r="N244" i="2"/>
  <c r="N243" i="2" s="1"/>
  <c r="N242" i="2" s="1"/>
  <c r="K229" i="2"/>
  <c r="K228" i="2" s="1"/>
  <c r="M229" i="2"/>
  <c r="M228" i="2" s="1"/>
  <c r="K216" i="2"/>
  <c r="M202" i="2"/>
  <c r="M201" i="2" s="1"/>
  <c r="J211" i="2"/>
  <c r="M187" i="2"/>
  <c r="M186" i="2" s="1"/>
  <c r="K130" i="2"/>
  <c r="K129" i="2" s="1"/>
  <c r="M122" i="2"/>
  <c r="M121" i="2" s="1"/>
  <c r="J110" i="2"/>
  <c r="J101" i="2" s="1"/>
  <c r="M102" i="2"/>
  <c r="K102" i="2"/>
  <c r="N107" i="2"/>
  <c r="N106" i="2" s="1"/>
  <c r="N102" i="2" s="1"/>
  <c r="K79" i="2"/>
  <c r="N90" i="2"/>
  <c r="N89" i="2" s="1"/>
  <c r="N88" i="2" s="1"/>
  <c r="N87" i="2" s="1"/>
  <c r="N100" i="2"/>
  <c r="N99" i="2" s="1"/>
  <c r="L98" i="2"/>
  <c r="L93" i="2" s="1"/>
  <c r="L92" i="2" s="1"/>
  <c r="L91" i="2" s="1"/>
  <c r="M46" i="2"/>
  <c r="M45" i="2" s="1"/>
  <c r="M44" i="2" s="1"/>
  <c r="M36" i="2" s="1"/>
  <c r="N50" i="2"/>
  <c r="N49" i="2" s="1"/>
  <c r="M60" i="2"/>
  <c r="M59" i="2" s="1"/>
  <c r="M58" i="2" s="1"/>
  <c r="M57" i="2" s="1"/>
  <c r="L46" i="2"/>
  <c r="L45" i="2" s="1"/>
  <c r="L44" i="2" s="1"/>
  <c r="K24" i="2"/>
  <c r="K23" i="2" s="1"/>
  <c r="N17" i="2"/>
  <c r="M11" i="2"/>
  <c r="M24" i="2"/>
  <c r="M23" i="2" s="1"/>
  <c r="N63" i="2"/>
  <c r="N61" i="2" s="1"/>
  <c r="L61" i="2"/>
  <c r="N16" i="2"/>
  <c r="N15" i="2" s="1"/>
  <c r="L15" i="2"/>
  <c r="J12" i="2"/>
  <c r="J11" i="2" s="1"/>
  <c r="L17" i="2"/>
  <c r="J37" i="2"/>
  <c r="N40" i="2"/>
  <c r="N39" i="2" s="1"/>
  <c r="N38" i="2" s="1"/>
  <c r="L39" i="2"/>
  <c r="L38" i="2" s="1"/>
  <c r="N56" i="2"/>
  <c r="N55" i="2" s="1"/>
  <c r="N54" i="2" s="1"/>
  <c r="J61" i="2"/>
  <c r="J60" i="2" s="1"/>
  <c r="J59" i="2" s="1"/>
  <c r="J58" i="2" s="1"/>
  <c r="J57" i="2" s="1"/>
  <c r="L84" i="2"/>
  <c r="N122" i="2"/>
  <c r="N121" i="2" s="1"/>
  <c r="N27" i="2"/>
  <c r="N26" i="2" s="1"/>
  <c r="N25" i="2" s="1"/>
  <c r="L26" i="2"/>
  <c r="L25" i="2" s="1"/>
  <c r="N43" i="2"/>
  <c r="N42" i="2" s="1"/>
  <c r="N41" i="2" s="1"/>
  <c r="L42" i="2"/>
  <c r="L41" i="2" s="1"/>
  <c r="N75" i="2"/>
  <c r="N74" i="2" s="1"/>
  <c r="N73" i="2" s="1"/>
  <c r="L74" i="2"/>
  <c r="L73" i="2" s="1"/>
  <c r="M79" i="2"/>
  <c r="M71" i="2" s="1"/>
  <c r="N113" i="2"/>
  <c r="N112" i="2"/>
  <c r="N111" i="2" s="1"/>
  <c r="L116" i="2"/>
  <c r="L115" i="2" s="1"/>
  <c r="L110" i="2" s="1"/>
  <c r="N118" i="2"/>
  <c r="N142" i="2"/>
  <c r="N145" i="2"/>
  <c r="N144" i="2" s="1"/>
  <c r="N141" i="2" s="1"/>
  <c r="N140" i="2" s="1"/>
  <c r="N139" i="2" s="1"/>
  <c r="L144" i="2"/>
  <c r="L141" i="2" s="1"/>
  <c r="L140" i="2" s="1"/>
  <c r="L139" i="2" s="1"/>
  <c r="N241" i="2"/>
  <c r="N240" i="2" s="1"/>
  <c r="N239" i="2" s="1"/>
  <c r="L240" i="2"/>
  <c r="L239" i="2" s="1"/>
  <c r="N30" i="2"/>
  <c r="N29" i="2" s="1"/>
  <c r="N28" i="2" s="1"/>
  <c r="L29" i="2"/>
  <c r="L28" i="2" s="1"/>
  <c r="N78" i="2"/>
  <c r="N77" i="2" s="1"/>
  <c r="N76" i="2" s="1"/>
  <c r="L77" i="2"/>
  <c r="L76" i="2" s="1"/>
  <c r="N170" i="2"/>
  <c r="N206" i="2"/>
  <c r="N202" i="2" s="1"/>
  <c r="N201" i="2" s="1"/>
  <c r="N207" i="2"/>
  <c r="L124" i="2"/>
  <c r="L123" i="2" s="1"/>
  <c r="L127" i="2"/>
  <c r="L126" i="2" s="1"/>
  <c r="L151" i="2"/>
  <c r="L154" i="2"/>
  <c r="L153" i="2" s="1"/>
  <c r="L161" i="2"/>
  <c r="L160" i="2" s="1"/>
  <c r="L159" i="2" s="1"/>
  <c r="L176" i="2"/>
  <c r="L175" i="2" s="1"/>
  <c r="L170" i="2" s="1"/>
  <c r="J178" i="2"/>
  <c r="J163" i="2" s="1"/>
  <c r="N232" i="2"/>
  <c r="N231" i="2" s="1"/>
  <c r="N230" i="2" s="1"/>
  <c r="L252" i="2"/>
  <c r="L251" i="2" s="1"/>
  <c r="N253" i="2"/>
  <c r="N252" i="2" s="1"/>
  <c r="N251" i="2" s="1"/>
  <c r="L258" i="2"/>
  <c r="J257" i="2"/>
  <c r="J256" i="2" s="1"/>
  <c r="J255" i="2" s="1"/>
  <c r="J254" i="2" s="1"/>
  <c r="M270" i="2"/>
  <c r="M269" i="2" s="1"/>
  <c r="K312" i="2"/>
  <c r="K311" i="2" s="1"/>
  <c r="J325" i="2"/>
  <c r="J324" i="2" s="1"/>
  <c r="J294" i="2" s="1"/>
  <c r="N326" i="2"/>
  <c r="N325" i="2" s="1"/>
  <c r="N324" i="2" s="1"/>
  <c r="M210" i="2"/>
  <c r="M209" i="2" s="1"/>
  <c r="L282" i="2"/>
  <c r="N283" i="2"/>
  <c r="N282" i="2" s="1"/>
  <c r="N279" i="2" s="1"/>
  <c r="M312" i="2"/>
  <c r="M311" i="2" s="1"/>
  <c r="L132" i="2"/>
  <c r="L131" i="2" s="1"/>
  <c r="L130" i="2" s="1"/>
  <c r="L129" i="2" s="1"/>
  <c r="N158" i="2"/>
  <c r="N157" i="2" s="1"/>
  <c r="N156" i="2" s="1"/>
  <c r="N189" i="2"/>
  <c r="N188" i="2" s="1"/>
  <c r="L188" i="2"/>
  <c r="L187" i="2" s="1"/>
  <c r="L186" i="2" s="1"/>
  <c r="N197" i="2"/>
  <c r="N196" i="2" s="1"/>
  <c r="N195" i="2" s="1"/>
  <c r="N194" i="2" s="1"/>
  <c r="N193" i="2" s="1"/>
  <c r="N192" i="2" s="1"/>
  <c r="K202" i="2"/>
  <c r="K201" i="2" s="1"/>
  <c r="L206" i="2"/>
  <c r="L207" i="2"/>
  <c r="K214" i="2"/>
  <c r="K211" i="2" s="1"/>
  <c r="N215" i="2"/>
  <c r="N214" i="2" s="1"/>
  <c r="N211" i="2" s="1"/>
  <c r="L262" i="2"/>
  <c r="N264" i="2"/>
  <c r="L263" i="2"/>
  <c r="L104" i="2"/>
  <c r="L103" i="2" s="1"/>
  <c r="L107" i="2"/>
  <c r="L106" i="2" s="1"/>
  <c r="L113" i="2"/>
  <c r="L142" i="2"/>
  <c r="N182" i="2"/>
  <c r="N181" i="2" s="1"/>
  <c r="N180" i="2" s="1"/>
  <c r="N179" i="2" s="1"/>
  <c r="N178" i="2" s="1"/>
  <c r="L181" i="2"/>
  <c r="L180" i="2" s="1"/>
  <c r="L179" i="2" s="1"/>
  <c r="L178" i="2" s="1"/>
  <c r="L204" i="2"/>
  <c r="L203" i="2" s="1"/>
  <c r="N220" i="2"/>
  <c r="N219" i="2" s="1"/>
  <c r="N216" i="2" s="1"/>
  <c r="L250" i="2"/>
  <c r="L260" i="2"/>
  <c r="L259" i="2" s="1"/>
  <c r="N261" i="2"/>
  <c r="N260" i="2" s="1"/>
  <c r="N259" i="2" s="1"/>
  <c r="L277" i="2"/>
  <c r="N278" i="2"/>
  <c r="N277" i="2" s="1"/>
  <c r="N274" i="2" s="1"/>
  <c r="N296" i="2"/>
  <c r="N295" i="2" s="1"/>
  <c r="M294" i="2"/>
  <c r="L272" i="2"/>
  <c r="L271" i="2" s="1"/>
  <c r="L275" i="2"/>
  <c r="L280" i="2"/>
  <c r="L304" i="2"/>
  <c r="L303" i="2" s="1"/>
  <c r="L302" i="2" s="1"/>
  <c r="L314" i="2"/>
  <c r="L313" i="2" s="1"/>
  <c r="L317" i="2"/>
  <c r="L344" i="2"/>
  <c r="L343" i="2" s="1"/>
  <c r="L342" i="2" s="1"/>
  <c r="L347" i="2"/>
  <c r="L346" i="2" s="1"/>
  <c r="N359" i="2"/>
  <c r="N357" i="2" s="1"/>
  <c r="N356" i="2" s="1"/>
  <c r="N355" i="2" s="1"/>
  <c r="K413" i="2"/>
  <c r="K412" i="2" s="1"/>
  <c r="K411" i="2" s="1"/>
  <c r="K410" i="2" s="1"/>
  <c r="J412" i="2"/>
  <c r="J411" i="2" s="1"/>
  <c r="J410" i="2" s="1"/>
  <c r="K431" i="2"/>
  <c r="K424" i="2" s="1"/>
  <c r="N395" i="2"/>
  <c r="N394" i="2" s="1"/>
  <c r="N393" i="2" s="1"/>
  <c r="N392" i="2" s="1"/>
  <c r="N391" i="2" s="1"/>
  <c r="N390" i="2" s="1"/>
  <c r="L394" i="2"/>
  <c r="L393" i="2" s="1"/>
  <c r="L392" i="2" s="1"/>
  <c r="L391" i="2" s="1"/>
  <c r="L390" i="2" s="1"/>
  <c r="L267" i="2"/>
  <c r="L266" i="2" s="1"/>
  <c r="L265" i="2" s="1"/>
  <c r="L309" i="2"/>
  <c r="L308" i="2" s="1"/>
  <c r="L307" i="2" s="1"/>
  <c r="L306" i="2" s="1"/>
  <c r="L321" i="2"/>
  <c r="L327" i="2"/>
  <c r="L384" i="2"/>
  <c r="N415" i="2"/>
  <c r="N414" i="2"/>
  <c r="N413" i="2" s="1"/>
  <c r="N412" i="2" s="1"/>
  <c r="N411" i="2" s="1"/>
  <c r="N410" i="2" s="1"/>
  <c r="M431" i="2"/>
  <c r="M424" i="2" s="1"/>
  <c r="M454" i="2"/>
  <c r="M443" i="2" s="1"/>
  <c r="M442" i="2" s="1"/>
  <c r="L297" i="2"/>
  <c r="N354" i="2"/>
  <c r="N353" i="2" s="1"/>
  <c r="N352" i="2" s="1"/>
  <c r="N351" i="2" s="1"/>
  <c r="N350" i="2" s="1"/>
  <c r="L353" i="2"/>
  <c r="L352" i="2" s="1"/>
  <c r="L351" i="2" s="1"/>
  <c r="L350" i="2" s="1"/>
  <c r="L424" i="2"/>
  <c r="J431" i="2"/>
  <c r="J424" i="2" s="1"/>
  <c r="L401" i="2"/>
  <c r="L400" i="2" s="1"/>
  <c r="L399" i="2" s="1"/>
  <c r="L398" i="2" s="1"/>
  <c r="L397" i="2" s="1"/>
  <c r="L396" i="2" s="1"/>
  <c r="L408" i="2"/>
  <c r="L407" i="2" s="1"/>
  <c r="L406" i="2" s="1"/>
  <c r="L405" i="2" s="1"/>
  <c r="L404" i="2" s="1"/>
  <c r="L403" i="2" s="1"/>
  <c r="L415" i="2"/>
  <c r="L418" i="2"/>
  <c r="L417" i="2" s="1"/>
  <c r="N433" i="1"/>
  <c r="N432" i="1" s="1"/>
  <c r="N431" i="1" s="1"/>
  <c r="N430" i="1" s="1"/>
  <c r="P434" i="1"/>
  <c r="P433" i="1" s="1"/>
  <c r="P432" i="1" s="1"/>
  <c r="P431" i="1" s="1"/>
  <c r="P430" i="1" s="1"/>
  <c r="K422" i="1"/>
  <c r="P390" i="1"/>
  <c r="P389" i="1" s="1"/>
  <c r="O377" i="1"/>
  <c r="M301" i="1"/>
  <c r="M300" i="1" s="1"/>
  <c r="M429" i="1"/>
  <c r="M422" i="1" s="1"/>
  <c r="K377" i="1"/>
  <c r="O361" i="1"/>
  <c r="M340" i="1"/>
  <c r="M339" i="1" s="1"/>
  <c r="M338" i="1" s="1"/>
  <c r="J361" i="1"/>
  <c r="J388" i="1"/>
  <c r="J376" i="1" s="1"/>
  <c r="L433" i="1"/>
  <c r="L432" i="1" s="1"/>
  <c r="L431" i="1" s="1"/>
  <c r="L430" i="1" s="1"/>
  <c r="M401" i="1"/>
  <c r="M400" i="1" s="1"/>
  <c r="M399" i="1" s="1"/>
  <c r="M398" i="1" s="1"/>
  <c r="J402" i="1"/>
  <c r="J401" i="1" s="1"/>
  <c r="L403" i="1"/>
  <c r="L394" i="1"/>
  <c r="L393" i="1" s="1"/>
  <c r="N390" i="1"/>
  <c r="N389" i="1" s="1"/>
  <c r="J301" i="1"/>
  <c r="J300" i="1" s="1"/>
  <c r="J437" i="1"/>
  <c r="J436" i="1" s="1"/>
  <c r="J435" i="1" s="1"/>
  <c r="J429" i="1" s="1"/>
  <c r="J422" i="1" s="1"/>
  <c r="K411" i="1"/>
  <c r="K398" i="1" s="1"/>
  <c r="N408" i="1"/>
  <c r="L405" i="1"/>
  <c r="L350" i="1"/>
  <c r="N346" i="1"/>
  <c r="J340" i="1"/>
  <c r="J339" i="1" s="1"/>
  <c r="J338" i="1" s="1"/>
  <c r="N329" i="1"/>
  <c r="L310" i="1"/>
  <c r="L309" i="1" s="1"/>
  <c r="L308" i="1" s="1"/>
  <c r="P294" i="1"/>
  <c r="P293" i="1" s="1"/>
  <c r="P292" i="1" s="1"/>
  <c r="N293" i="1"/>
  <c r="N292" i="1" s="1"/>
  <c r="L293" i="1"/>
  <c r="L292" i="1" s="1"/>
  <c r="O225" i="1"/>
  <c r="O224" i="1" s="1"/>
  <c r="J409" i="1"/>
  <c r="J406" i="1" s="1"/>
  <c r="L410" i="1"/>
  <c r="K310" i="1"/>
  <c r="K309" i="1" s="1"/>
  <c r="K308" i="1" s="1"/>
  <c r="J275" i="1"/>
  <c r="J274" i="1" s="1"/>
  <c r="J270" i="1" s="1"/>
  <c r="J269" i="1" s="1"/>
  <c r="L276" i="1"/>
  <c r="N272" i="1"/>
  <c r="N271" i="1" s="1"/>
  <c r="M180" i="1"/>
  <c r="M179" i="1" s="1"/>
  <c r="L380" i="1"/>
  <c r="L379" i="1" s="1"/>
  <c r="L378" i="1" s="1"/>
  <c r="L377" i="1" s="1"/>
  <c r="L336" i="1"/>
  <c r="L335" i="1" s="1"/>
  <c r="L323" i="1"/>
  <c r="L320" i="1" s="1"/>
  <c r="L319" i="1" s="1"/>
  <c r="L318" i="1" s="1"/>
  <c r="N324" i="1"/>
  <c r="O310" i="1"/>
  <c r="O309" i="1" s="1"/>
  <c r="O308" i="1" s="1"/>
  <c r="N288" i="1"/>
  <c r="L287" i="1"/>
  <c r="L284" i="1" s="1"/>
  <c r="L283" i="1" s="1"/>
  <c r="L282" i="1" s="1"/>
  <c r="K283" i="1"/>
  <c r="K282" i="1" s="1"/>
  <c r="K180" i="1"/>
  <c r="K179" i="1" s="1"/>
  <c r="L390" i="1"/>
  <c r="L389" i="1" s="1"/>
  <c r="L388" i="1" s="1"/>
  <c r="L368" i="1"/>
  <c r="L367" i="1" s="1"/>
  <c r="L366" i="1" s="1"/>
  <c r="L361" i="1" s="1"/>
  <c r="O180" i="1"/>
  <c r="O179" i="1" s="1"/>
  <c r="O178" i="1" s="1"/>
  <c r="J240" i="1"/>
  <c r="J239" i="1" s="1"/>
  <c r="N233" i="1"/>
  <c r="N223" i="1"/>
  <c r="N219" i="1"/>
  <c r="L217" i="1"/>
  <c r="L216" i="1" s="1"/>
  <c r="J214" i="1"/>
  <c r="J194" i="1"/>
  <c r="J193" i="1" s="1"/>
  <c r="L195" i="1"/>
  <c r="N192" i="1"/>
  <c r="L186" i="1"/>
  <c r="P168" i="1"/>
  <c r="P167" i="1" s="1"/>
  <c r="P166" i="1" s="1"/>
  <c r="L167" i="1"/>
  <c r="L166" i="1" s="1"/>
  <c r="L165" i="1"/>
  <c r="N150" i="1"/>
  <c r="M122" i="1"/>
  <c r="L109" i="1"/>
  <c r="N235" i="1"/>
  <c r="J200" i="1"/>
  <c r="J199" i="1" s="1"/>
  <c r="L201" i="1"/>
  <c r="O136" i="1"/>
  <c r="O135" i="1" s="1"/>
  <c r="O134" i="1" s="1"/>
  <c r="N262" i="1"/>
  <c r="N261" i="1" s="1"/>
  <c r="N260" i="1" s="1"/>
  <c r="J229" i="1"/>
  <c r="J211" i="1"/>
  <c r="J210" i="1" s="1"/>
  <c r="J206" i="1" s="1"/>
  <c r="J205" i="1" s="1"/>
  <c r="L212" i="1"/>
  <c r="J182" i="1"/>
  <c r="J181" i="1" s="1"/>
  <c r="L183" i="1"/>
  <c r="N162" i="1"/>
  <c r="P163" i="1"/>
  <c r="P162" i="1" s="1"/>
  <c r="L162" i="1"/>
  <c r="M284" i="1"/>
  <c r="M283" i="1" s="1"/>
  <c r="M282" i="1" s="1"/>
  <c r="J188" i="1"/>
  <c r="J187" i="1" s="1"/>
  <c r="L189" i="1"/>
  <c r="K161" i="1"/>
  <c r="K155" i="1" s="1"/>
  <c r="K154" i="1" s="1"/>
  <c r="M161" i="1"/>
  <c r="M155" i="1" s="1"/>
  <c r="M154" i="1" s="1"/>
  <c r="J152" i="1"/>
  <c r="L153" i="1"/>
  <c r="J151" i="1"/>
  <c r="J147" i="1" s="1"/>
  <c r="J146" i="1" s="1"/>
  <c r="L126" i="1"/>
  <c r="L125" i="1" s="1"/>
  <c r="L124" i="1" s="1"/>
  <c r="L123" i="1" s="1"/>
  <c r="L122" i="1" s="1"/>
  <c r="N99" i="1"/>
  <c r="M97" i="1"/>
  <c r="M96" i="1" s="1"/>
  <c r="M95" i="1" s="1"/>
  <c r="M94" i="1" s="1"/>
  <c r="M72" i="1"/>
  <c r="M71" i="1" s="1"/>
  <c r="K64" i="1"/>
  <c r="N129" i="1"/>
  <c r="P127" i="1"/>
  <c r="P126" i="1" s="1"/>
  <c r="N107" i="1"/>
  <c r="N93" i="1"/>
  <c r="N69" i="1"/>
  <c r="N68" i="1" s="1"/>
  <c r="L66" i="1"/>
  <c r="L65" i="1" s="1"/>
  <c r="L64" i="1" s="1"/>
  <c r="N67" i="1"/>
  <c r="N47" i="1"/>
  <c r="L38" i="1"/>
  <c r="L37" i="1" s="1"/>
  <c r="L33" i="1" s="1"/>
  <c r="L32" i="1" s="1"/>
  <c r="N39" i="1"/>
  <c r="J125" i="1"/>
  <c r="J124" i="1" s="1"/>
  <c r="J123" i="1" s="1"/>
  <c r="J122" i="1" s="1"/>
  <c r="J98" i="1"/>
  <c r="J97" i="1" s="1"/>
  <c r="J96" i="1" s="1"/>
  <c r="J95" i="1" s="1"/>
  <c r="J94" i="1" s="1"/>
  <c r="L100" i="1"/>
  <c r="N100" i="1" s="1"/>
  <c r="P100" i="1" s="1"/>
  <c r="P44" i="1"/>
  <c r="P43" i="1" s="1"/>
  <c r="K41" i="1"/>
  <c r="K40" i="1" s="1"/>
  <c r="L157" i="1"/>
  <c r="L156" i="1" s="1"/>
  <c r="L139" i="1"/>
  <c r="L138" i="1" s="1"/>
  <c r="L137" i="1" s="1"/>
  <c r="L136" i="1" s="1"/>
  <c r="L135" i="1" s="1"/>
  <c r="L134" i="1" s="1"/>
  <c r="P80" i="1"/>
  <c r="P79" i="1" s="1"/>
  <c r="P78" i="1" s="1"/>
  <c r="N79" i="1"/>
  <c r="N78" i="1" s="1"/>
  <c r="L79" i="1"/>
  <c r="L78" i="1" s="1"/>
  <c r="N56" i="1"/>
  <c r="N55" i="1" s="1"/>
  <c r="N54" i="1" s="1"/>
  <c r="N53" i="1" s="1"/>
  <c r="P57" i="1"/>
  <c r="P56" i="1" s="1"/>
  <c r="P55" i="1" s="1"/>
  <c r="P54" i="1" s="1"/>
  <c r="P53" i="1" s="1"/>
  <c r="L56" i="1"/>
  <c r="L55" i="1" s="1"/>
  <c r="L54" i="1" s="1"/>
  <c r="L53" i="1" s="1"/>
  <c r="L47" i="1"/>
  <c r="L42" i="1" s="1"/>
  <c r="M19" i="1"/>
  <c r="J20" i="1"/>
  <c r="J19" i="1" s="1"/>
  <c r="K20" i="1"/>
  <c r="J82" i="1"/>
  <c r="J81" i="1" s="1"/>
  <c r="L83" i="1"/>
  <c r="O73" i="1"/>
  <c r="O72" i="1" s="1"/>
  <c r="O71" i="1" s="1"/>
  <c r="N26" i="1"/>
  <c r="L26" i="1"/>
  <c r="L21" i="1" s="1"/>
  <c r="N25" i="1"/>
  <c r="P13" i="1"/>
  <c r="P12" i="1" s="1"/>
  <c r="O20" i="1"/>
  <c r="O33" i="1"/>
  <c r="O32" i="1" s="1"/>
  <c r="J14" i="1"/>
  <c r="J11" i="1" s="1"/>
  <c r="J10" i="1" s="1"/>
  <c r="J9" i="1" s="1"/>
  <c r="L15" i="1"/>
  <c r="K73" i="1"/>
  <c r="K72" i="1" s="1"/>
  <c r="K71" i="1" s="1"/>
  <c r="N61" i="1"/>
  <c r="N60" i="1" s="1"/>
  <c r="N59" i="1" s="1"/>
  <c r="N58" i="1" s="1"/>
  <c r="L52" i="1"/>
  <c r="L31" i="1"/>
  <c r="L468" i="3"/>
  <c r="N468" i="3" s="1"/>
  <c r="N467" i="3" s="1"/>
  <c r="N466" i="3" s="1"/>
  <c r="N465" i="3" s="1"/>
  <c r="N464" i="3" s="1"/>
  <c r="K467" i="3"/>
  <c r="K466" i="3" s="1"/>
  <c r="K465" i="3" s="1"/>
  <c r="K464" i="3" s="1"/>
  <c r="J467" i="3"/>
  <c r="J466" i="3" s="1"/>
  <c r="J465" i="3" s="1"/>
  <c r="J464" i="3" s="1"/>
  <c r="L463" i="3"/>
  <c r="K462" i="3"/>
  <c r="K461" i="3" s="1"/>
  <c r="K460" i="3" s="1"/>
  <c r="J462" i="3"/>
  <c r="J461" i="3"/>
  <c r="J460" i="3" s="1"/>
  <c r="L458" i="3"/>
  <c r="N458" i="3" s="1"/>
  <c r="N457" i="3" s="1"/>
  <c r="K457" i="3"/>
  <c r="J457" i="3"/>
  <c r="L456" i="3"/>
  <c r="N456" i="3" s="1"/>
  <c r="N455" i="3" s="1"/>
  <c r="K455" i="3"/>
  <c r="J455" i="3"/>
  <c r="L454" i="3"/>
  <c r="N454" i="3" s="1"/>
  <c r="N453" i="3" s="1"/>
  <c r="K453" i="3"/>
  <c r="J453" i="3"/>
  <c r="L447" i="3"/>
  <c r="K446" i="3"/>
  <c r="K445" i="3" s="1"/>
  <c r="K444" i="3" s="1"/>
  <c r="K443" i="3" s="1"/>
  <c r="J446" i="3"/>
  <c r="J445" i="3" s="1"/>
  <c r="J444" i="3" s="1"/>
  <c r="J443" i="3" s="1"/>
  <c r="L441" i="3"/>
  <c r="K440" i="3"/>
  <c r="K439" i="3" s="1"/>
  <c r="K438" i="3" s="1"/>
  <c r="K437" i="3" s="1"/>
  <c r="K436" i="3" s="1"/>
  <c r="J440" i="3"/>
  <c r="J439" i="3" s="1"/>
  <c r="J438" i="3" s="1"/>
  <c r="J437" i="3" s="1"/>
  <c r="J436" i="3" s="1"/>
  <c r="L435" i="3"/>
  <c r="K434" i="3"/>
  <c r="K433" i="3" s="1"/>
  <c r="K432" i="3" s="1"/>
  <c r="K431" i="3" s="1"/>
  <c r="K430" i="3" s="1"/>
  <c r="J434" i="3"/>
  <c r="J433" i="3" s="1"/>
  <c r="J432" i="3" s="1"/>
  <c r="J431" i="3" s="1"/>
  <c r="J430" i="3" s="1"/>
  <c r="L428" i="3"/>
  <c r="K427" i="3"/>
  <c r="K426" i="3" s="1"/>
  <c r="K425" i="3" s="1"/>
  <c r="J427" i="3"/>
  <c r="J426" i="3" s="1"/>
  <c r="J425" i="3" s="1"/>
  <c r="L424" i="3"/>
  <c r="N424" i="3" s="1"/>
  <c r="N423" i="3" s="1"/>
  <c r="N422" i="3" s="1"/>
  <c r="K423" i="3"/>
  <c r="K422" i="3" s="1"/>
  <c r="J423" i="3"/>
  <c r="J422" i="3" s="1"/>
  <c r="L421" i="3"/>
  <c r="K420" i="3"/>
  <c r="J420" i="3"/>
  <c r="K419" i="3"/>
  <c r="J419" i="3"/>
  <c r="L414" i="3"/>
  <c r="N414" i="3" s="1"/>
  <c r="N413" i="3" s="1"/>
  <c r="N412" i="3" s="1"/>
  <c r="N411" i="3" s="1"/>
  <c r="N410" i="3" s="1"/>
  <c r="N409" i="3" s="1"/>
  <c r="N408" i="3" s="1"/>
  <c r="K413" i="3"/>
  <c r="K412" i="3" s="1"/>
  <c r="K411" i="3" s="1"/>
  <c r="K410" i="3" s="1"/>
  <c r="K409" i="3" s="1"/>
  <c r="K408" i="3" s="1"/>
  <c r="J413" i="3"/>
  <c r="J412" i="3" s="1"/>
  <c r="J411" i="3" s="1"/>
  <c r="J410" i="3" s="1"/>
  <c r="J409" i="3" s="1"/>
  <c r="J408" i="3" s="1"/>
  <c r="L407" i="3"/>
  <c r="K406" i="3"/>
  <c r="K405" i="3" s="1"/>
  <c r="K404" i="3" s="1"/>
  <c r="K403" i="3" s="1"/>
  <c r="K402" i="3" s="1"/>
  <c r="K401" i="3" s="1"/>
  <c r="J406" i="3"/>
  <c r="J405" i="3" s="1"/>
  <c r="J404" i="3" s="1"/>
  <c r="J403" i="3" s="1"/>
  <c r="J402" i="3" s="1"/>
  <c r="J401" i="3" s="1"/>
  <c r="L400" i="3"/>
  <c r="N400" i="3" s="1"/>
  <c r="N399" i="3" s="1"/>
  <c r="N398" i="3" s="1"/>
  <c r="N397" i="3" s="1"/>
  <c r="N396" i="3" s="1"/>
  <c r="N395" i="3" s="1"/>
  <c r="K399" i="3"/>
  <c r="K398" i="3" s="1"/>
  <c r="K397" i="3" s="1"/>
  <c r="K396" i="3" s="1"/>
  <c r="K395" i="3" s="1"/>
  <c r="J399" i="3"/>
  <c r="J398" i="3" s="1"/>
  <c r="J397" i="3" s="1"/>
  <c r="J396" i="3" s="1"/>
  <c r="J395" i="3" s="1"/>
  <c r="L394" i="3"/>
  <c r="N394" i="3" s="1"/>
  <c r="L393" i="3"/>
  <c r="K392" i="3"/>
  <c r="J392" i="3"/>
  <c r="L391" i="3"/>
  <c r="K390" i="3"/>
  <c r="J390" i="3"/>
  <c r="L389" i="3"/>
  <c r="K388" i="3"/>
  <c r="J388" i="3"/>
  <c r="L381" i="3"/>
  <c r="K380" i="3"/>
  <c r="J380" i="3"/>
  <c r="L379" i="3"/>
  <c r="K378" i="3"/>
  <c r="J378" i="3"/>
  <c r="L376" i="3"/>
  <c r="N376" i="3" s="1"/>
  <c r="N375" i="3" s="1"/>
  <c r="K375" i="3"/>
  <c r="J375" i="3"/>
  <c r="L374" i="3"/>
  <c r="N374" i="3" s="1"/>
  <c r="N373" i="3" s="1"/>
  <c r="K373" i="3"/>
  <c r="J373" i="3"/>
  <c r="L368" i="3"/>
  <c r="N368" i="3" s="1"/>
  <c r="N367" i="3" s="1"/>
  <c r="K367" i="3"/>
  <c r="J367" i="3"/>
  <c r="L366" i="3"/>
  <c r="N366" i="3" s="1"/>
  <c r="N365" i="3" s="1"/>
  <c r="K365" i="3"/>
  <c r="J365" i="3"/>
  <c r="L363" i="3"/>
  <c r="N363" i="3" s="1"/>
  <c r="L362" i="3"/>
  <c r="K361" i="3"/>
  <c r="K360" i="3" s="1"/>
  <c r="J361" i="3"/>
  <c r="J360" i="3" s="1"/>
  <c r="L358" i="3"/>
  <c r="N358" i="3" s="1"/>
  <c r="N357" i="3" s="1"/>
  <c r="N356" i="3" s="1"/>
  <c r="N355" i="3" s="1"/>
  <c r="N354" i="3" s="1"/>
  <c r="K357" i="3"/>
  <c r="K356" i="3" s="1"/>
  <c r="K355" i="3" s="1"/>
  <c r="K354" i="3" s="1"/>
  <c r="J357" i="3"/>
  <c r="J356" i="3" s="1"/>
  <c r="J355" i="3" s="1"/>
  <c r="J354" i="3" s="1"/>
  <c r="L352" i="3"/>
  <c r="N352" i="3" s="1"/>
  <c r="N351" i="3" s="1"/>
  <c r="N350" i="3" s="1"/>
  <c r="K351" i="3"/>
  <c r="K350" i="3" s="1"/>
  <c r="J351" i="3"/>
  <c r="J350" i="3" s="1"/>
  <c r="L349" i="3"/>
  <c r="K348" i="3"/>
  <c r="K347" i="3" s="1"/>
  <c r="K346" i="3" s="1"/>
  <c r="J348" i="3"/>
  <c r="J347" i="3" s="1"/>
  <c r="J346" i="3" s="1"/>
  <c r="J345" i="3" s="1"/>
  <c r="L343" i="3"/>
  <c r="K342" i="3"/>
  <c r="K341" i="3" s="1"/>
  <c r="J342" i="3"/>
  <c r="J341" i="3" s="1"/>
  <c r="L340" i="3"/>
  <c r="N340" i="3" s="1"/>
  <c r="N339" i="3" s="1"/>
  <c r="N338" i="3" s="1"/>
  <c r="K339" i="3"/>
  <c r="K338" i="3" s="1"/>
  <c r="J339" i="3"/>
  <c r="J338" i="3" s="1"/>
  <c r="L337" i="3"/>
  <c r="K336" i="3"/>
  <c r="J336" i="3"/>
  <c r="L335" i="3"/>
  <c r="K334" i="3"/>
  <c r="J334" i="3"/>
  <c r="J333" i="3"/>
  <c r="J332" i="3" s="1"/>
  <c r="J331" i="3" s="1"/>
  <c r="L330" i="3"/>
  <c r="N330" i="3" s="1"/>
  <c r="L329" i="3"/>
  <c r="K328" i="3"/>
  <c r="J328" i="3"/>
  <c r="L327" i="3"/>
  <c r="K326" i="3"/>
  <c r="J326" i="3"/>
  <c r="L325" i="3"/>
  <c r="K324" i="3"/>
  <c r="J324" i="3"/>
  <c r="L322" i="3"/>
  <c r="N322" i="3" s="1"/>
  <c r="N321" i="3" s="1"/>
  <c r="N320" i="3" s="1"/>
  <c r="K321" i="3"/>
  <c r="K320" i="3" s="1"/>
  <c r="J321" i="3"/>
  <c r="J320" i="3" s="1"/>
  <c r="L317" i="3"/>
  <c r="K316" i="3"/>
  <c r="K315" i="3" s="1"/>
  <c r="K314" i="3" s="1"/>
  <c r="K313" i="3" s="1"/>
  <c r="J316" i="3"/>
  <c r="J315" i="3" s="1"/>
  <c r="J314" i="3" s="1"/>
  <c r="J313" i="3" s="1"/>
  <c r="L312" i="3"/>
  <c r="N312" i="3" s="1"/>
  <c r="N311" i="3" s="1"/>
  <c r="N310" i="3" s="1"/>
  <c r="N309" i="3" s="1"/>
  <c r="K311" i="3"/>
  <c r="K310" i="3" s="1"/>
  <c r="K309" i="3" s="1"/>
  <c r="J311" i="3"/>
  <c r="J310" i="3" s="1"/>
  <c r="J309" i="3" s="1"/>
  <c r="L308" i="3"/>
  <c r="K307" i="3"/>
  <c r="K306" i="3" s="1"/>
  <c r="J307" i="3"/>
  <c r="J306" i="3" s="1"/>
  <c r="L305" i="3"/>
  <c r="K304" i="3"/>
  <c r="J304" i="3"/>
  <c r="L300" i="3"/>
  <c r="N300" i="3" s="1"/>
  <c r="N299" i="3" s="1"/>
  <c r="N298" i="3" s="1"/>
  <c r="N297" i="3" s="1"/>
  <c r="K299" i="3"/>
  <c r="K298" i="3" s="1"/>
  <c r="K297" i="3" s="1"/>
  <c r="J299" i="3"/>
  <c r="J298" i="3" s="1"/>
  <c r="J297" i="3" s="1"/>
  <c r="K290" i="3"/>
  <c r="L290" i="3" s="1"/>
  <c r="J289" i="3"/>
  <c r="L288" i="3"/>
  <c r="K287" i="3"/>
  <c r="J287" i="3"/>
  <c r="K285" i="3"/>
  <c r="L285" i="3" s="1"/>
  <c r="J284" i="3"/>
  <c r="L283" i="3"/>
  <c r="K282" i="3"/>
  <c r="J282" i="3"/>
  <c r="L280" i="3"/>
  <c r="N280" i="3" s="1"/>
  <c r="N279" i="3" s="1"/>
  <c r="N278" i="3" s="1"/>
  <c r="K279" i="3"/>
  <c r="K278" i="3" s="1"/>
  <c r="J279" i="3"/>
  <c r="J278" i="3" s="1"/>
  <c r="L275" i="3"/>
  <c r="K274" i="3"/>
  <c r="K273" i="3" s="1"/>
  <c r="K272" i="3" s="1"/>
  <c r="J274" i="3"/>
  <c r="J273" i="3" s="1"/>
  <c r="J272" i="3" s="1"/>
  <c r="J271" i="3"/>
  <c r="L271" i="3" s="1"/>
  <c r="N271" i="3" s="1"/>
  <c r="K270" i="3"/>
  <c r="K269" i="3"/>
  <c r="J268" i="3"/>
  <c r="L268" i="3" s="1"/>
  <c r="K267" i="3"/>
  <c r="K266" i="3" s="1"/>
  <c r="J265" i="3"/>
  <c r="L265" i="3" s="1"/>
  <c r="K264" i="3"/>
  <c r="K263" i="3" s="1"/>
  <c r="J260" i="3"/>
  <c r="L260" i="3" s="1"/>
  <c r="K259" i="3"/>
  <c r="K258" i="3" s="1"/>
  <c r="J257" i="3"/>
  <c r="L257" i="3" s="1"/>
  <c r="K256" i="3"/>
  <c r="K255" i="3" s="1"/>
  <c r="J254" i="3"/>
  <c r="L254" i="3" s="1"/>
  <c r="K253" i="3"/>
  <c r="K252" i="3" s="1"/>
  <c r="J251" i="3"/>
  <c r="L251" i="3" s="1"/>
  <c r="K250" i="3"/>
  <c r="K249" i="3" s="1"/>
  <c r="J248" i="3"/>
  <c r="L248" i="3" s="1"/>
  <c r="K247" i="3"/>
  <c r="K246" i="3" s="1"/>
  <c r="J245" i="3"/>
  <c r="L245" i="3" s="1"/>
  <c r="K244" i="3"/>
  <c r="K243" i="3" s="1"/>
  <c r="J242" i="3"/>
  <c r="L242" i="3" s="1"/>
  <c r="K241" i="3"/>
  <c r="K240" i="3" s="1"/>
  <c r="J239" i="3"/>
  <c r="L239" i="3" s="1"/>
  <c r="K238" i="3"/>
  <c r="K237" i="3" s="1"/>
  <c r="K227" i="3"/>
  <c r="L227" i="3" s="1"/>
  <c r="J226" i="3"/>
  <c r="L225" i="3"/>
  <c r="K224" i="3"/>
  <c r="J224" i="3"/>
  <c r="K222" i="3"/>
  <c r="L222" i="3" s="1"/>
  <c r="K221" i="3"/>
  <c r="J221" i="3"/>
  <c r="L220" i="3"/>
  <c r="N220" i="3" s="1"/>
  <c r="N219" i="3" s="1"/>
  <c r="K219" i="3"/>
  <c r="J219" i="3"/>
  <c r="L215" i="3"/>
  <c r="N215" i="3" s="1"/>
  <c r="K214" i="3"/>
  <c r="J214" i="3"/>
  <c r="K213" i="3"/>
  <c r="J213" i="3"/>
  <c r="L212" i="3"/>
  <c r="N212" i="3" s="1"/>
  <c r="N211" i="3" s="1"/>
  <c r="N210" i="3" s="1"/>
  <c r="K211" i="3"/>
  <c r="K210" i="3" s="1"/>
  <c r="J211" i="3"/>
  <c r="J210" i="3" s="1"/>
  <c r="L203" i="3"/>
  <c r="L201" i="3" s="1"/>
  <c r="L200" i="3" s="1"/>
  <c r="L199" i="3" s="1"/>
  <c r="L198" i="3" s="1"/>
  <c r="L197" i="3" s="1"/>
  <c r="K202" i="3"/>
  <c r="J202" i="3"/>
  <c r="K201" i="3"/>
  <c r="K200" i="3" s="1"/>
  <c r="K199" i="3" s="1"/>
  <c r="K198" i="3" s="1"/>
  <c r="K197" i="3" s="1"/>
  <c r="J201" i="3"/>
  <c r="J200" i="3" s="1"/>
  <c r="J199" i="3" s="1"/>
  <c r="J198" i="3" s="1"/>
  <c r="J197" i="3" s="1"/>
  <c r="L196" i="3"/>
  <c r="N196" i="3" s="1"/>
  <c r="N195" i="3" s="1"/>
  <c r="N194" i="3" s="1"/>
  <c r="N193" i="3" s="1"/>
  <c r="N192" i="3" s="1"/>
  <c r="N191" i="3" s="1"/>
  <c r="N190" i="3" s="1"/>
  <c r="N189" i="3" s="1"/>
  <c r="K195" i="3"/>
  <c r="K194" i="3" s="1"/>
  <c r="K193" i="3" s="1"/>
  <c r="K192" i="3" s="1"/>
  <c r="K191" i="3" s="1"/>
  <c r="K190" i="3" s="1"/>
  <c r="K189" i="3" s="1"/>
  <c r="J195" i="3"/>
  <c r="J194" i="3" s="1"/>
  <c r="J193" i="3" s="1"/>
  <c r="L188" i="3"/>
  <c r="N188" i="3" s="1"/>
  <c r="N187" i="3" s="1"/>
  <c r="N186" i="3" s="1"/>
  <c r="N185" i="3" s="1"/>
  <c r="N184" i="3" s="1"/>
  <c r="N183" i="3" s="1"/>
  <c r="N182" i="3" s="1"/>
  <c r="K187" i="3"/>
  <c r="K186" i="3" s="1"/>
  <c r="K185" i="3" s="1"/>
  <c r="K184" i="3" s="1"/>
  <c r="K183" i="3" s="1"/>
  <c r="K182" i="3" s="1"/>
  <c r="J187" i="3"/>
  <c r="J186" i="3" s="1"/>
  <c r="J185" i="3" s="1"/>
  <c r="J184" i="3" s="1"/>
  <c r="J183" i="3" s="1"/>
  <c r="J182" i="3" s="1"/>
  <c r="L181" i="3"/>
  <c r="N181" i="3" s="1"/>
  <c r="N180" i="3" s="1"/>
  <c r="N179" i="3" s="1"/>
  <c r="N178" i="3" s="1"/>
  <c r="N177" i="3" s="1"/>
  <c r="N176" i="3" s="1"/>
  <c r="K180" i="3"/>
  <c r="K179" i="3" s="1"/>
  <c r="K178" i="3" s="1"/>
  <c r="K177" i="3" s="1"/>
  <c r="K176" i="3" s="1"/>
  <c r="J180" i="3"/>
  <c r="J179" i="3" s="1"/>
  <c r="J178" i="3" s="1"/>
  <c r="J177" i="3" s="1"/>
  <c r="J176" i="3" s="1"/>
  <c r="L175" i="3"/>
  <c r="N175" i="3" s="1"/>
  <c r="N174" i="3" s="1"/>
  <c r="K174" i="3"/>
  <c r="J174" i="3"/>
  <c r="L173" i="3"/>
  <c r="N173" i="3" s="1"/>
  <c r="N172" i="3" s="1"/>
  <c r="K172" i="3"/>
  <c r="J172" i="3"/>
  <c r="L166" i="3"/>
  <c r="K165" i="3"/>
  <c r="K164" i="3" s="1"/>
  <c r="J165" i="3"/>
  <c r="J164" i="3" s="1"/>
  <c r="L161" i="3"/>
  <c r="N161" i="3" s="1"/>
  <c r="N160" i="3" s="1"/>
  <c r="N159" i="3" s="1"/>
  <c r="N154" i="3" s="1"/>
  <c r="K160" i="3"/>
  <c r="K159" i="3" s="1"/>
  <c r="K154" i="3" s="1"/>
  <c r="J160" i="3"/>
  <c r="J159" i="3" s="1"/>
  <c r="J154" i="3" s="1"/>
  <c r="L153" i="3"/>
  <c r="N153" i="3" s="1"/>
  <c r="N152" i="3" s="1"/>
  <c r="N151" i="3" s="1"/>
  <c r="N150" i="3" s="1"/>
  <c r="N149" i="3" s="1"/>
  <c r="N148" i="3" s="1"/>
  <c r="K152" i="3"/>
  <c r="K151" i="3" s="1"/>
  <c r="K150" i="3" s="1"/>
  <c r="K149" i="3" s="1"/>
  <c r="K148" i="3" s="1"/>
  <c r="J152" i="3"/>
  <c r="J151" i="3" s="1"/>
  <c r="J150" i="3" s="1"/>
  <c r="J149" i="3" s="1"/>
  <c r="J148" i="3" s="1"/>
  <c r="L146" i="3"/>
  <c r="N146" i="3" s="1"/>
  <c r="N145" i="3" s="1"/>
  <c r="N144" i="3" s="1"/>
  <c r="N143" i="3" s="1"/>
  <c r="K145" i="3"/>
  <c r="K144" i="3" s="1"/>
  <c r="K143" i="3" s="1"/>
  <c r="J145" i="3"/>
  <c r="J144" i="3" s="1"/>
  <c r="J143" i="3" s="1"/>
  <c r="L142" i="3"/>
  <c r="K141" i="3"/>
  <c r="K140" i="3" s="1"/>
  <c r="J141" i="3"/>
  <c r="J140" i="3" s="1"/>
  <c r="L139" i="3"/>
  <c r="N139" i="3" s="1"/>
  <c r="N138" i="3" s="1"/>
  <c r="N137" i="3" s="1"/>
  <c r="K138" i="3"/>
  <c r="K137" i="3" s="1"/>
  <c r="J138" i="3"/>
  <c r="J137" i="3" s="1"/>
  <c r="L136" i="3"/>
  <c r="N136" i="3" s="1"/>
  <c r="N135" i="3" s="1"/>
  <c r="K135" i="3"/>
  <c r="J135" i="3"/>
  <c r="L134" i="3"/>
  <c r="N134" i="3" s="1"/>
  <c r="N133" i="3" s="1"/>
  <c r="K133" i="3"/>
  <c r="J133" i="3"/>
  <c r="K129" i="3"/>
  <c r="L129" i="3" s="1"/>
  <c r="J128" i="3"/>
  <c r="L127" i="3"/>
  <c r="K126" i="3"/>
  <c r="J126" i="3"/>
  <c r="L122" i="3"/>
  <c r="N122" i="3" s="1"/>
  <c r="N121" i="3" s="1"/>
  <c r="N120" i="3" s="1"/>
  <c r="K121" i="3"/>
  <c r="K120" i="3" s="1"/>
  <c r="J121" i="3"/>
  <c r="J120" i="3" s="1"/>
  <c r="L119" i="3"/>
  <c r="K118" i="3"/>
  <c r="J118" i="3"/>
  <c r="L117" i="3"/>
  <c r="K116" i="3"/>
  <c r="J116" i="3"/>
  <c r="L112" i="3"/>
  <c r="N112" i="3" s="1"/>
  <c r="N111" i="3" s="1"/>
  <c r="N110" i="3" s="1"/>
  <c r="K111" i="3"/>
  <c r="K110" i="3" s="1"/>
  <c r="J111" i="3"/>
  <c r="J110" i="3" s="1"/>
  <c r="L109" i="3"/>
  <c r="K108" i="3"/>
  <c r="K107" i="3" s="1"/>
  <c r="J108" i="3"/>
  <c r="J107" i="3" s="1"/>
  <c r="J102" i="3"/>
  <c r="L102" i="3" s="1"/>
  <c r="L101" i="3"/>
  <c r="N101" i="3" s="1"/>
  <c r="K100" i="3"/>
  <c r="K99" i="3" s="1"/>
  <c r="L98" i="3"/>
  <c r="K97" i="3"/>
  <c r="J97" i="3"/>
  <c r="K96" i="3"/>
  <c r="K95" i="3" s="1"/>
  <c r="J96" i="3"/>
  <c r="J95" i="3" s="1"/>
  <c r="L93" i="3"/>
  <c r="L92" i="3"/>
  <c r="N92" i="3" s="1"/>
  <c r="K91" i="3"/>
  <c r="K90" i="3" s="1"/>
  <c r="J91" i="3"/>
  <c r="J90" i="3" s="1"/>
  <c r="L89" i="3"/>
  <c r="N89" i="3" s="1"/>
  <c r="N88" i="3" s="1"/>
  <c r="N87" i="3" s="1"/>
  <c r="K88" i="3"/>
  <c r="K87" i="3" s="1"/>
  <c r="J88" i="3"/>
  <c r="J87" i="3" s="1"/>
  <c r="J84" i="3"/>
  <c r="J83" i="3" s="1"/>
  <c r="K83" i="3"/>
  <c r="J82" i="3"/>
  <c r="L82" i="3" s="1"/>
  <c r="K81" i="3"/>
  <c r="L76" i="3"/>
  <c r="K75" i="3"/>
  <c r="K74" i="3" s="1"/>
  <c r="J75" i="3"/>
  <c r="J74" i="3" s="1"/>
  <c r="L73" i="3"/>
  <c r="N73" i="3" s="1"/>
  <c r="N72" i="3" s="1"/>
  <c r="N71" i="3" s="1"/>
  <c r="K72" i="3"/>
  <c r="K71" i="3" s="1"/>
  <c r="J72" i="3"/>
  <c r="J71" i="3" s="1"/>
  <c r="L68" i="3"/>
  <c r="K67" i="3"/>
  <c r="K66" i="3" s="1"/>
  <c r="K65" i="3" s="1"/>
  <c r="K64" i="3" s="1"/>
  <c r="J67" i="3"/>
  <c r="J66" i="3" s="1"/>
  <c r="J65" i="3" s="1"/>
  <c r="J64" i="3" s="1"/>
  <c r="J63" i="3"/>
  <c r="K62" i="3"/>
  <c r="J61" i="3"/>
  <c r="L61" i="3" s="1"/>
  <c r="L60" i="3"/>
  <c r="N60" i="3" s="1"/>
  <c r="K59" i="3"/>
  <c r="L54" i="3"/>
  <c r="K53" i="3"/>
  <c r="J53" i="3"/>
  <c r="J52" i="3" s="1"/>
  <c r="L52" i="3" s="1"/>
  <c r="N52" i="3" s="1"/>
  <c r="J51" i="3"/>
  <c r="L51" i="3" s="1"/>
  <c r="K50" i="3"/>
  <c r="K49" i="3" s="1"/>
  <c r="L48" i="3"/>
  <c r="K47" i="3"/>
  <c r="J47" i="3"/>
  <c r="L46" i="3"/>
  <c r="K45" i="3"/>
  <c r="J45" i="3"/>
  <c r="L41" i="3"/>
  <c r="N41" i="3" s="1"/>
  <c r="N40" i="3" s="1"/>
  <c r="N39" i="3" s="1"/>
  <c r="K40" i="3"/>
  <c r="K39" i="3" s="1"/>
  <c r="J40" i="3"/>
  <c r="J39" i="3" s="1"/>
  <c r="L38" i="3"/>
  <c r="N38" i="3" s="1"/>
  <c r="N37" i="3" s="1"/>
  <c r="N36" i="3" s="1"/>
  <c r="K37" i="3"/>
  <c r="K36" i="3" s="1"/>
  <c r="J37" i="3"/>
  <c r="J36" i="3" s="1"/>
  <c r="L33" i="3"/>
  <c r="K32" i="3"/>
  <c r="K31" i="3" s="1"/>
  <c r="J32" i="3"/>
  <c r="J31" i="3" s="1"/>
  <c r="L30" i="3"/>
  <c r="N30" i="3" s="1"/>
  <c r="N29" i="3" s="1"/>
  <c r="N28" i="3" s="1"/>
  <c r="K29" i="3"/>
  <c r="K28" i="3" s="1"/>
  <c r="J29" i="3"/>
  <c r="J28" i="3" s="1"/>
  <c r="J25" i="3"/>
  <c r="L25" i="3" s="1"/>
  <c r="K24" i="3"/>
  <c r="K23" i="3" s="1"/>
  <c r="L22" i="3"/>
  <c r="N22" i="3" s="1"/>
  <c r="L21" i="3"/>
  <c r="K20" i="3"/>
  <c r="J20" i="3"/>
  <c r="J19" i="3"/>
  <c r="L19" i="3" s="1"/>
  <c r="K18" i="3"/>
  <c r="J17" i="3"/>
  <c r="K16" i="3"/>
  <c r="M225" i="1" l="1"/>
  <c r="M224" i="1" s="1"/>
  <c r="N267" i="1"/>
  <c r="N266" i="1" s="1"/>
  <c r="N265" i="1" s="1"/>
  <c r="N264" i="1" s="1"/>
  <c r="K252" i="1"/>
  <c r="P415" i="1"/>
  <c r="P414" i="1" s="1"/>
  <c r="P421" i="1"/>
  <c r="P420" i="1" s="1"/>
  <c r="P419" i="1" s="1"/>
  <c r="P418" i="1" s="1"/>
  <c r="P417" i="1" s="1"/>
  <c r="P416" i="1" s="1"/>
  <c r="O400" i="1"/>
  <c r="O399" i="1" s="1"/>
  <c r="N438" i="1"/>
  <c r="M354" i="1"/>
  <c r="J132" i="3"/>
  <c r="J131" i="3" s="1"/>
  <c r="J130" i="3" s="1"/>
  <c r="J377" i="3"/>
  <c r="J459" i="3"/>
  <c r="J18" i="3"/>
  <c r="J192" i="3"/>
  <c r="J191" i="3" s="1"/>
  <c r="J190" i="3" s="1"/>
  <c r="J189" i="3" s="1"/>
  <c r="J218" i="3"/>
  <c r="K372" i="3"/>
  <c r="L399" i="3"/>
  <c r="L398" i="3" s="1"/>
  <c r="L397" i="3" s="1"/>
  <c r="L396" i="3" s="1"/>
  <c r="L395" i="3" s="1"/>
  <c r="K15" i="3"/>
  <c r="K80" i="3"/>
  <c r="K79" i="3" s="1"/>
  <c r="K78" i="3" s="1"/>
  <c r="K77" i="3" s="1"/>
  <c r="J323" i="3"/>
  <c r="N132" i="3"/>
  <c r="N131" i="3" s="1"/>
  <c r="N130" i="3" s="1"/>
  <c r="J286" i="3"/>
  <c r="N364" i="3"/>
  <c r="N35" i="3"/>
  <c r="L40" i="3"/>
  <c r="L39" i="3" s="1"/>
  <c r="M469" i="3"/>
  <c r="K209" i="3"/>
  <c r="K208" i="3" s="1"/>
  <c r="K218" i="3"/>
  <c r="J35" i="3"/>
  <c r="J81" i="3"/>
  <c r="J80" i="3" s="1"/>
  <c r="J79" i="3" s="1"/>
  <c r="J78" i="3" s="1"/>
  <c r="J77" i="3" s="1"/>
  <c r="K132" i="3"/>
  <c r="K131" i="3" s="1"/>
  <c r="K130" i="3" s="1"/>
  <c r="K171" i="3"/>
  <c r="K170" i="3" s="1"/>
  <c r="L180" i="3"/>
  <c r="L179" i="3" s="1"/>
  <c r="L178" i="3" s="1"/>
  <c r="L177" i="3" s="1"/>
  <c r="L176" i="3" s="1"/>
  <c r="L187" i="3"/>
  <c r="L186" i="3" s="1"/>
  <c r="L185" i="3" s="1"/>
  <c r="L184" i="3" s="1"/>
  <c r="L183" i="3" s="1"/>
  <c r="L182" i="3" s="1"/>
  <c r="J223" i="3"/>
  <c r="J372" i="3"/>
  <c r="J371" i="3" s="1"/>
  <c r="J370" i="3" s="1"/>
  <c r="J369" i="3" s="1"/>
  <c r="J452" i="3"/>
  <c r="J451" i="3" s="1"/>
  <c r="J450" i="3" s="1"/>
  <c r="L279" i="3"/>
  <c r="L278" i="3" s="1"/>
  <c r="L311" i="3"/>
  <c r="L310" i="3" s="1"/>
  <c r="L309" i="3" s="1"/>
  <c r="K452" i="3"/>
  <c r="K451" i="3" s="1"/>
  <c r="K450" i="3" s="1"/>
  <c r="K364" i="3"/>
  <c r="N372" i="3"/>
  <c r="L413" i="3"/>
  <c r="L412" i="3" s="1"/>
  <c r="L411" i="3" s="1"/>
  <c r="L410" i="3" s="1"/>
  <c r="L409" i="3" s="1"/>
  <c r="L408" i="3" s="1"/>
  <c r="N452" i="3"/>
  <c r="N451" i="3" s="1"/>
  <c r="N450" i="3" s="1"/>
  <c r="K58" i="3"/>
  <c r="K57" i="3" s="1"/>
  <c r="K56" i="3" s="1"/>
  <c r="K55" i="3" s="1"/>
  <c r="J44" i="3"/>
  <c r="J43" i="3" s="1"/>
  <c r="J42" i="3" s="1"/>
  <c r="J171" i="3"/>
  <c r="J170" i="3" s="1"/>
  <c r="L213" i="3"/>
  <c r="K70" i="3"/>
  <c r="K14" i="3"/>
  <c r="J24" i="3"/>
  <c r="J23" i="3" s="1"/>
  <c r="L72" i="3"/>
  <c r="L71" i="3" s="1"/>
  <c r="L88" i="3"/>
  <c r="L87" i="3" s="1"/>
  <c r="K128" i="3"/>
  <c r="J209" i="3"/>
  <c r="J208" i="3" s="1"/>
  <c r="L214" i="3"/>
  <c r="L219" i="3"/>
  <c r="L299" i="3"/>
  <c r="L298" i="3" s="1"/>
  <c r="L297" i="3" s="1"/>
  <c r="J364" i="3"/>
  <c r="J359" i="3" s="1"/>
  <c r="J353" i="3" s="1"/>
  <c r="J387" i="3"/>
  <c r="J386" i="3" s="1"/>
  <c r="J385" i="3" s="1"/>
  <c r="L453" i="3"/>
  <c r="L455" i="3"/>
  <c r="L457" i="3"/>
  <c r="K94" i="3"/>
  <c r="L111" i="3"/>
  <c r="L110" i="3" s="1"/>
  <c r="L135" i="3"/>
  <c r="K226" i="3"/>
  <c r="K223" i="3" s="1"/>
  <c r="K284" i="3"/>
  <c r="J303" i="3"/>
  <c r="J302" i="3" s="1"/>
  <c r="L357" i="3"/>
  <c r="L356" i="3" s="1"/>
  <c r="L355" i="3" s="1"/>
  <c r="L354" i="3" s="1"/>
  <c r="L373" i="3"/>
  <c r="L375" i="3"/>
  <c r="L467" i="3"/>
  <c r="L466" i="3" s="1"/>
  <c r="L465" i="3" s="1"/>
  <c r="L464" i="3" s="1"/>
  <c r="K387" i="3"/>
  <c r="K386" i="3" s="1"/>
  <c r="K385" i="3" s="1"/>
  <c r="L221" i="3"/>
  <c r="N222" i="3"/>
  <c r="N221" i="3" s="1"/>
  <c r="N218" i="3" s="1"/>
  <c r="L226" i="3"/>
  <c r="N227" i="3"/>
  <c r="N226" i="3" s="1"/>
  <c r="K384" i="3"/>
  <c r="L84" i="3"/>
  <c r="L83" i="3" s="1"/>
  <c r="L247" i="3"/>
  <c r="L246" i="3" s="1"/>
  <c r="N248" i="3"/>
  <c r="N247" i="3" s="1"/>
  <c r="N246" i="3" s="1"/>
  <c r="L253" i="3"/>
  <c r="L252" i="3" s="1"/>
  <c r="N254" i="3"/>
  <c r="N253" i="3" s="1"/>
  <c r="N252" i="3" s="1"/>
  <c r="L267" i="3"/>
  <c r="L266" i="3" s="1"/>
  <c r="N268" i="3"/>
  <c r="N267" i="3" s="1"/>
  <c r="N266" i="3" s="1"/>
  <c r="L274" i="3"/>
  <c r="L273" i="3" s="1"/>
  <c r="L272" i="3" s="1"/>
  <c r="N275" i="3"/>
  <c r="N274" i="3" s="1"/>
  <c r="N273" i="3" s="1"/>
  <c r="N272" i="3" s="1"/>
  <c r="K44" i="3"/>
  <c r="K43" i="3" s="1"/>
  <c r="K42" i="3" s="1"/>
  <c r="J100" i="3"/>
  <c r="J99" i="3" s="1"/>
  <c r="J94" i="3" s="1"/>
  <c r="L128" i="3"/>
  <c r="N129" i="3"/>
  <c r="N128" i="3" s="1"/>
  <c r="L160" i="3"/>
  <c r="L159" i="3" s="1"/>
  <c r="L154" i="3" s="1"/>
  <c r="L165" i="3"/>
  <c r="L164" i="3" s="1"/>
  <c r="L163" i="3" s="1"/>
  <c r="L162" i="3" s="1"/>
  <c r="N166" i="3"/>
  <c r="N165" i="3" s="1"/>
  <c r="N164" i="3" s="1"/>
  <c r="N163" i="3" s="1"/>
  <c r="N162" i="3" s="1"/>
  <c r="L172" i="3"/>
  <c r="L174" i="3"/>
  <c r="L195" i="3"/>
  <c r="L194" i="3" s="1"/>
  <c r="L193" i="3" s="1"/>
  <c r="L192" i="3" s="1"/>
  <c r="L191" i="3" s="1"/>
  <c r="L190" i="3" s="1"/>
  <c r="L189" i="3" s="1"/>
  <c r="L202" i="3"/>
  <c r="N203" i="3"/>
  <c r="L211" i="3"/>
  <c r="L210" i="3" s="1"/>
  <c r="N214" i="3"/>
  <c r="N213" i="3"/>
  <c r="N209" i="3" s="1"/>
  <c r="N208" i="3" s="1"/>
  <c r="K236" i="3"/>
  <c r="K235" i="3" s="1"/>
  <c r="K262" i="3"/>
  <c r="K261" i="3" s="1"/>
  <c r="J269" i="3"/>
  <c r="K289" i="3"/>
  <c r="K286" i="3" s="1"/>
  <c r="L316" i="3"/>
  <c r="L315" i="3" s="1"/>
  <c r="L314" i="3" s="1"/>
  <c r="L313" i="3" s="1"/>
  <c r="N317" i="3"/>
  <c r="N316" i="3" s="1"/>
  <c r="N315" i="3" s="1"/>
  <c r="N314" i="3" s="1"/>
  <c r="N313" i="3" s="1"/>
  <c r="L321" i="3"/>
  <c r="L320" i="3" s="1"/>
  <c r="L326" i="3"/>
  <c r="N327" i="3"/>
  <c r="N326" i="3" s="1"/>
  <c r="K333" i="3"/>
  <c r="K332" i="3" s="1"/>
  <c r="K331" i="3" s="1"/>
  <c r="L336" i="3"/>
  <c r="N337" i="3"/>
  <c r="N336" i="3" s="1"/>
  <c r="L339" i="3"/>
  <c r="L338" i="3" s="1"/>
  <c r="L348" i="3"/>
  <c r="L347" i="3" s="1"/>
  <c r="L346" i="3" s="1"/>
  <c r="N349" i="3"/>
  <c r="N348" i="3" s="1"/>
  <c r="N347" i="3" s="1"/>
  <c r="N346" i="3" s="1"/>
  <c r="N345" i="3" s="1"/>
  <c r="L351" i="3"/>
  <c r="L350" i="3" s="1"/>
  <c r="L365" i="3"/>
  <c r="L367" i="3"/>
  <c r="L392" i="3"/>
  <c r="N393" i="3"/>
  <c r="N392" i="3" s="1"/>
  <c r="L440" i="3"/>
  <c r="L439" i="3" s="1"/>
  <c r="L438" i="3" s="1"/>
  <c r="L437" i="3" s="1"/>
  <c r="L436" i="3" s="1"/>
  <c r="N441" i="3"/>
  <c r="N440" i="3" s="1"/>
  <c r="N439" i="3" s="1"/>
  <c r="N438" i="3" s="1"/>
  <c r="N437" i="3" s="1"/>
  <c r="N436" i="3" s="1"/>
  <c r="L462" i="3"/>
  <c r="L461" i="3" s="1"/>
  <c r="L460" i="3" s="1"/>
  <c r="N463" i="3"/>
  <c r="N462" i="3" s="1"/>
  <c r="N461" i="3" s="1"/>
  <c r="N460" i="3" s="1"/>
  <c r="N459" i="3" s="1"/>
  <c r="N171" i="3"/>
  <c r="N170" i="3" s="1"/>
  <c r="L238" i="3"/>
  <c r="L237" i="3" s="1"/>
  <c r="N239" i="3"/>
  <c r="N238" i="3" s="1"/>
  <c r="N237" i="3" s="1"/>
  <c r="L244" i="3"/>
  <c r="L243" i="3" s="1"/>
  <c r="N245" i="3"/>
  <c r="N244" i="3" s="1"/>
  <c r="N243" i="3" s="1"/>
  <c r="L250" i="3"/>
  <c r="L249" i="3" s="1"/>
  <c r="N251" i="3"/>
  <c r="N250" i="3" s="1"/>
  <c r="N249" i="3" s="1"/>
  <c r="L256" i="3"/>
  <c r="L255" i="3" s="1"/>
  <c r="N257" i="3"/>
  <c r="N256" i="3" s="1"/>
  <c r="N255" i="3" s="1"/>
  <c r="L264" i="3"/>
  <c r="L263" i="3" s="1"/>
  <c r="N265" i="3"/>
  <c r="N264" i="3" s="1"/>
  <c r="N263" i="3" s="1"/>
  <c r="L289" i="3"/>
  <c r="N290" i="3"/>
  <c r="N289" i="3" s="1"/>
  <c r="L324" i="3"/>
  <c r="N325" i="3"/>
  <c r="N324" i="3" s="1"/>
  <c r="L334" i="3"/>
  <c r="N335" i="3"/>
  <c r="N334" i="3" s="1"/>
  <c r="L342" i="3"/>
  <c r="L341" i="3" s="1"/>
  <c r="N343" i="3"/>
  <c r="N342" i="3" s="1"/>
  <c r="N341" i="3" s="1"/>
  <c r="L380" i="3"/>
  <c r="N381" i="3"/>
  <c r="N380" i="3" s="1"/>
  <c r="L390" i="3"/>
  <c r="N391" i="3"/>
  <c r="N390" i="3" s="1"/>
  <c r="L406" i="3"/>
  <c r="L405" i="3" s="1"/>
  <c r="L404" i="3" s="1"/>
  <c r="L403" i="3" s="1"/>
  <c r="L402" i="3" s="1"/>
  <c r="L401" i="3" s="1"/>
  <c r="N407" i="3"/>
  <c r="N406" i="3" s="1"/>
  <c r="N405" i="3" s="1"/>
  <c r="N404" i="3" s="1"/>
  <c r="N403" i="3" s="1"/>
  <c r="N402" i="3" s="1"/>
  <c r="N401" i="3" s="1"/>
  <c r="K429" i="3"/>
  <c r="L446" i="3"/>
  <c r="L445" i="3" s="1"/>
  <c r="L444" i="3" s="1"/>
  <c r="L443" i="3" s="1"/>
  <c r="N447" i="3"/>
  <c r="N446" i="3" s="1"/>
  <c r="N445" i="3" s="1"/>
  <c r="N444" i="3" s="1"/>
  <c r="N443" i="3" s="1"/>
  <c r="J319" i="3"/>
  <c r="J318" i="3" s="1"/>
  <c r="K359" i="3"/>
  <c r="K353" i="3" s="1"/>
  <c r="L378" i="3"/>
  <c r="N379" i="3"/>
  <c r="N378" i="3" s="1"/>
  <c r="N377" i="3" s="1"/>
  <c r="N371" i="3" s="1"/>
  <c r="N370" i="3" s="1"/>
  <c r="N369" i="3" s="1"/>
  <c r="L388" i="3"/>
  <c r="N389" i="3"/>
  <c r="N388" i="3" s="1"/>
  <c r="L434" i="3"/>
  <c r="L433" i="3" s="1"/>
  <c r="L432" i="3" s="1"/>
  <c r="L431" i="3" s="1"/>
  <c r="L430" i="3" s="1"/>
  <c r="N435" i="3"/>
  <c r="N434" i="3" s="1"/>
  <c r="N433" i="3" s="1"/>
  <c r="N432" i="3" s="1"/>
  <c r="N431" i="3" s="1"/>
  <c r="N430" i="3" s="1"/>
  <c r="N429" i="3" s="1"/>
  <c r="L97" i="3"/>
  <c r="N98" i="3"/>
  <c r="J125" i="3"/>
  <c r="J124" i="3" s="1"/>
  <c r="J123" i="3" s="1"/>
  <c r="L241" i="3"/>
  <c r="L240" i="3" s="1"/>
  <c r="N242" i="3"/>
  <c r="N241" i="3" s="1"/>
  <c r="N240" i="3" s="1"/>
  <c r="L259" i="3"/>
  <c r="L258" i="3" s="1"/>
  <c r="N260" i="3"/>
  <c r="N259" i="3" s="1"/>
  <c r="N258" i="3" s="1"/>
  <c r="N269" i="3"/>
  <c r="N270" i="3"/>
  <c r="L328" i="3"/>
  <c r="N329" i="3"/>
  <c r="N328" i="3" s="1"/>
  <c r="N449" i="3"/>
  <c r="N448" i="3" s="1"/>
  <c r="L29" i="3"/>
  <c r="L28" i="3" s="1"/>
  <c r="L133" i="3"/>
  <c r="L132" i="3" s="1"/>
  <c r="L131" i="3" s="1"/>
  <c r="L130" i="3" s="1"/>
  <c r="L138" i="3"/>
  <c r="L137" i="3" s="1"/>
  <c r="L145" i="3"/>
  <c r="L144" i="3" s="1"/>
  <c r="L143" i="3" s="1"/>
  <c r="K106" i="3"/>
  <c r="K105" i="3" s="1"/>
  <c r="L59" i="3"/>
  <c r="N61" i="3"/>
  <c r="N59" i="3" s="1"/>
  <c r="J70" i="3"/>
  <c r="K27" i="3"/>
  <c r="K26" i="3" s="1"/>
  <c r="L141" i="3"/>
  <c r="L140" i="3" s="1"/>
  <c r="N142" i="3"/>
  <c r="N141" i="3" s="1"/>
  <c r="N140" i="3" s="1"/>
  <c r="L24" i="3"/>
  <c r="L23" i="3" s="1"/>
  <c r="N25" i="3"/>
  <c r="N24" i="3" s="1"/>
  <c r="N23" i="3" s="1"/>
  <c r="L45" i="3"/>
  <c r="N46" i="3"/>
  <c r="N45" i="3" s="1"/>
  <c r="L81" i="3"/>
  <c r="N82" i="3"/>
  <c r="N81" i="3" s="1"/>
  <c r="L18" i="3"/>
  <c r="N19" i="3"/>
  <c r="N18" i="3" s="1"/>
  <c r="J27" i="3"/>
  <c r="J26" i="3" s="1"/>
  <c r="L32" i="3"/>
  <c r="L31" i="3" s="1"/>
  <c r="N33" i="3"/>
  <c r="N32" i="3" s="1"/>
  <c r="N31" i="3" s="1"/>
  <c r="N27" i="3" s="1"/>
  <c r="N26" i="3" s="1"/>
  <c r="L37" i="3"/>
  <c r="L36" i="3" s="1"/>
  <c r="L108" i="3"/>
  <c r="L107" i="3" s="1"/>
  <c r="N109" i="3"/>
  <c r="N108" i="3" s="1"/>
  <c r="N107" i="3" s="1"/>
  <c r="N106" i="3" s="1"/>
  <c r="N105" i="3" s="1"/>
  <c r="L121" i="3"/>
  <c r="L120" i="3" s="1"/>
  <c r="L126" i="3"/>
  <c r="L125" i="3" s="1"/>
  <c r="L124" i="3" s="1"/>
  <c r="L123" i="3" s="1"/>
  <c r="N127" i="3"/>
  <c r="N126" i="3" s="1"/>
  <c r="L152" i="3"/>
  <c r="L151" i="3" s="1"/>
  <c r="L150" i="3" s="1"/>
  <c r="L149" i="3" s="1"/>
  <c r="L148" i="3" s="1"/>
  <c r="L50" i="3"/>
  <c r="L49" i="3" s="1"/>
  <c r="N51" i="3"/>
  <c r="N50" i="3" s="1"/>
  <c r="N49" i="3" s="1"/>
  <c r="J106" i="3"/>
  <c r="J105" i="3" s="1"/>
  <c r="L53" i="3"/>
  <c r="N54" i="3"/>
  <c r="N53" i="3" s="1"/>
  <c r="L47" i="3"/>
  <c r="N48" i="3"/>
  <c r="N47" i="3" s="1"/>
  <c r="L20" i="3"/>
  <c r="N21" i="3"/>
  <c r="N20" i="3" s="1"/>
  <c r="K35" i="3"/>
  <c r="L67" i="3"/>
  <c r="L66" i="3" s="1"/>
  <c r="L65" i="3" s="1"/>
  <c r="L64" i="3" s="1"/>
  <c r="N68" i="3"/>
  <c r="N67" i="3" s="1"/>
  <c r="N66" i="3" s="1"/>
  <c r="N65" i="3" s="1"/>
  <c r="N64" i="3" s="1"/>
  <c r="L75" i="3"/>
  <c r="L74" i="3" s="1"/>
  <c r="N76" i="3"/>
  <c r="N75" i="3" s="1"/>
  <c r="N74" i="3" s="1"/>
  <c r="N70" i="3" s="1"/>
  <c r="L420" i="3"/>
  <c r="N421" i="3"/>
  <c r="L91" i="3"/>
  <c r="L90" i="3" s="1"/>
  <c r="N93" i="3"/>
  <c r="N91" i="3" s="1"/>
  <c r="N90" i="3" s="1"/>
  <c r="N86" i="3" s="1"/>
  <c r="L100" i="3"/>
  <c r="L99" i="3" s="1"/>
  <c r="N102" i="3"/>
  <c r="N100" i="3" s="1"/>
  <c r="N99" i="3" s="1"/>
  <c r="L118" i="3"/>
  <c r="N119" i="3"/>
  <c r="N118" i="3" s="1"/>
  <c r="L116" i="3"/>
  <c r="N117" i="3"/>
  <c r="N116" i="3" s="1"/>
  <c r="L224" i="3"/>
  <c r="N225" i="3"/>
  <c r="N224" i="3" s="1"/>
  <c r="N223" i="3" s="1"/>
  <c r="L282" i="3"/>
  <c r="N283" i="3"/>
  <c r="N282" i="3" s="1"/>
  <c r="J281" i="3"/>
  <c r="L284" i="3"/>
  <c r="N285" i="3"/>
  <c r="N284" i="3" s="1"/>
  <c r="L287" i="3"/>
  <c r="N288" i="3"/>
  <c r="N287" i="3" s="1"/>
  <c r="L304" i="3"/>
  <c r="N305" i="3"/>
  <c r="N304" i="3" s="1"/>
  <c r="L307" i="3"/>
  <c r="L306" i="3" s="1"/>
  <c r="N308" i="3"/>
  <c r="N307" i="3" s="1"/>
  <c r="N306" i="3" s="1"/>
  <c r="L361" i="3"/>
  <c r="L360" i="3" s="1"/>
  <c r="N362" i="3"/>
  <c r="N361" i="3" s="1"/>
  <c r="N360" i="3" s="1"/>
  <c r="N359" i="3" s="1"/>
  <c r="N353" i="3" s="1"/>
  <c r="L423" i="3"/>
  <c r="L422" i="3" s="1"/>
  <c r="L427" i="3"/>
  <c r="L426" i="3" s="1"/>
  <c r="L425" i="3" s="1"/>
  <c r="N428" i="3"/>
  <c r="N427" i="3" s="1"/>
  <c r="N426" i="3" s="1"/>
  <c r="N425" i="3" s="1"/>
  <c r="O398" i="1"/>
  <c r="N427" i="1"/>
  <c r="N426" i="1" s="1"/>
  <c r="N425" i="1" s="1"/>
  <c r="N424" i="1" s="1"/>
  <c r="N423" i="1" s="1"/>
  <c r="P428" i="1"/>
  <c r="P427" i="1" s="1"/>
  <c r="P426" i="1" s="1"/>
  <c r="P425" i="1" s="1"/>
  <c r="P424" i="1" s="1"/>
  <c r="P423" i="1" s="1"/>
  <c r="K19" i="1"/>
  <c r="J108" i="1"/>
  <c r="P353" i="1"/>
  <c r="P352" i="1" s="1"/>
  <c r="P351" i="1" s="1"/>
  <c r="L101" i="1"/>
  <c r="N209" i="1"/>
  <c r="J252" i="1"/>
  <c r="K376" i="1"/>
  <c r="K354" i="1" s="1"/>
  <c r="O145" i="1"/>
  <c r="P102" i="1"/>
  <c r="P101" i="1" s="1"/>
  <c r="P413" i="1"/>
  <c r="P412" i="1" s="1"/>
  <c r="P411" i="1" s="1"/>
  <c r="N412" i="1"/>
  <c r="N411" i="1" s="1"/>
  <c r="N22" i="1"/>
  <c r="O63" i="1"/>
  <c r="K178" i="1"/>
  <c r="N198" i="1"/>
  <c r="P198" i="1" s="1"/>
  <c r="P197" i="1" s="1"/>
  <c r="P196" i="1" s="1"/>
  <c r="J225" i="1"/>
  <c r="J224" i="1" s="1"/>
  <c r="M178" i="1"/>
  <c r="L277" i="1"/>
  <c r="N383" i="1"/>
  <c r="N382" i="1" s="1"/>
  <c r="N377" i="1" s="1"/>
  <c r="P384" i="1"/>
  <c r="P383" i="1" s="1"/>
  <c r="P382" i="1" s="1"/>
  <c r="P377" i="1" s="1"/>
  <c r="P301" i="1"/>
  <c r="P300" i="1" s="1"/>
  <c r="L359" i="1"/>
  <c r="L358" i="1" s="1"/>
  <c r="L357" i="1" s="1"/>
  <c r="L356" i="1" s="1"/>
  <c r="L355" i="1" s="1"/>
  <c r="N360" i="1"/>
  <c r="N238" i="1"/>
  <c r="L237" i="1"/>
  <c r="L234" i="1" s="1"/>
  <c r="L225" i="1" s="1"/>
  <c r="L224" i="1" s="1"/>
  <c r="N371" i="1"/>
  <c r="N370" i="1" s="1"/>
  <c r="N361" i="1" s="1"/>
  <c r="P372" i="1"/>
  <c r="P371" i="1" s="1"/>
  <c r="P370" i="1" s="1"/>
  <c r="P361" i="1" s="1"/>
  <c r="N396" i="1"/>
  <c r="N393" i="1" s="1"/>
  <c r="N388" i="1" s="1"/>
  <c r="P397" i="1"/>
  <c r="P396" i="1" s="1"/>
  <c r="P393" i="1" s="1"/>
  <c r="P388" i="1" s="1"/>
  <c r="P376" i="1" s="1"/>
  <c r="J400" i="1"/>
  <c r="J399" i="1" s="1"/>
  <c r="J398" i="1" s="1"/>
  <c r="J354" i="1" s="1"/>
  <c r="N74" i="1"/>
  <c r="N73" i="1" s="1"/>
  <c r="N72" i="1" s="1"/>
  <c r="N71" i="1" s="1"/>
  <c r="N213" i="1"/>
  <c r="P213" i="1"/>
  <c r="K108" i="1"/>
  <c r="P46" i="1"/>
  <c r="P45" i="1" s="1"/>
  <c r="K299" i="1"/>
  <c r="K298" i="1" s="1"/>
  <c r="N311" i="1"/>
  <c r="O108" i="1"/>
  <c r="M108" i="1"/>
  <c r="N230" i="1"/>
  <c r="K340" i="2"/>
  <c r="J443" i="2"/>
  <c r="J442" i="2" s="1"/>
  <c r="L296" i="2"/>
  <c r="L295" i="2" s="1"/>
  <c r="N116" i="2"/>
  <c r="N115" i="2" s="1"/>
  <c r="M378" i="2"/>
  <c r="L326" i="2"/>
  <c r="L325" i="2" s="1"/>
  <c r="L324" i="2" s="1"/>
  <c r="L60" i="2"/>
  <c r="L59" i="2" s="1"/>
  <c r="L58" i="2" s="1"/>
  <c r="L57" i="2" s="1"/>
  <c r="L360" i="2"/>
  <c r="L355" i="2" s="1"/>
  <c r="L349" i="2" s="1"/>
  <c r="K294" i="2"/>
  <c r="N130" i="2"/>
  <c r="N129" i="2" s="1"/>
  <c r="N120" i="2" s="1"/>
  <c r="N119" i="2" s="1"/>
  <c r="J229" i="2"/>
  <c r="J228" i="2" s="1"/>
  <c r="J227" i="2" s="1"/>
  <c r="L148" i="2"/>
  <c r="L147" i="2" s="1"/>
  <c r="L146" i="2" s="1"/>
  <c r="J36" i="2"/>
  <c r="J9" i="2" s="1"/>
  <c r="L210" i="2"/>
  <c r="L209" i="2" s="1"/>
  <c r="L85" i="2"/>
  <c r="N46" i="2"/>
  <c r="N45" i="2" s="1"/>
  <c r="N44" i="2" s="1"/>
  <c r="K120" i="2"/>
  <c r="K119" i="2" s="1"/>
  <c r="N60" i="2"/>
  <c r="N59" i="2" s="1"/>
  <c r="N58" i="2" s="1"/>
  <c r="N57" i="2" s="1"/>
  <c r="K71" i="2"/>
  <c r="J120" i="2"/>
  <c r="J119" i="2" s="1"/>
  <c r="L237" i="2"/>
  <c r="L236" i="2" s="1"/>
  <c r="J210" i="2"/>
  <c r="J209" i="2" s="1"/>
  <c r="J200" i="2" s="1"/>
  <c r="K101" i="2"/>
  <c r="N349" i="2"/>
  <c r="M199" i="2"/>
  <c r="K270" i="2"/>
  <c r="K269" i="2" s="1"/>
  <c r="J10" i="2"/>
  <c r="K10" i="2"/>
  <c r="K9" i="2" s="1"/>
  <c r="J71" i="2"/>
  <c r="N443" i="2"/>
  <c r="N442" i="2" s="1"/>
  <c r="N187" i="2"/>
  <c r="N186" i="2" s="1"/>
  <c r="N163" i="2" s="1"/>
  <c r="M101" i="2"/>
  <c r="K227" i="2"/>
  <c r="L413" i="2"/>
  <c r="L412" i="2" s="1"/>
  <c r="L411" i="2" s="1"/>
  <c r="L410" i="2" s="1"/>
  <c r="N98" i="2"/>
  <c r="N93" i="2" s="1"/>
  <c r="N92" i="2" s="1"/>
  <c r="N91" i="2" s="1"/>
  <c r="M163" i="2"/>
  <c r="L446" i="2"/>
  <c r="L445" i="2" s="1"/>
  <c r="L444" i="2" s="1"/>
  <c r="L443" i="2" s="1"/>
  <c r="L442" i="2" s="1"/>
  <c r="L279" i="2"/>
  <c r="N72" i="2"/>
  <c r="N24" i="2"/>
  <c r="N23" i="2" s="1"/>
  <c r="M120" i="2"/>
  <c r="M119" i="2" s="1"/>
  <c r="L367" i="2"/>
  <c r="L366" i="2" s="1"/>
  <c r="L365" i="2" s="1"/>
  <c r="N367" i="2"/>
  <c r="N366" i="2" s="1"/>
  <c r="N365" i="2" s="1"/>
  <c r="N340" i="2" s="1"/>
  <c r="J378" i="2"/>
  <c r="O299" i="1"/>
  <c r="O298" i="1" s="1"/>
  <c r="N333" i="1"/>
  <c r="N332" i="1" s="1"/>
  <c r="M299" i="1"/>
  <c r="M298" i="1" s="1"/>
  <c r="N321" i="1"/>
  <c r="P322" i="1"/>
  <c r="P321" i="1" s="1"/>
  <c r="O252" i="1"/>
  <c r="N258" i="1"/>
  <c r="N257" i="1" s="1"/>
  <c r="N313" i="1"/>
  <c r="P314" i="1"/>
  <c r="P313" i="1" s="1"/>
  <c r="P310" i="1" s="1"/>
  <c r="N170" i="1"/>
  <c r="N169" i="1" s="1"/>
  <c r="P42" i="1"/>
  <c r="M145" i="1"/>
  <c r="P228" i="1"/>
  <c r="P227" i="1" s="1"/>
  <c r="P226" i="1" s="1"/>
  <c r="J63" i="1"/>
  <c r="J8" i="1" s="1"/>
  <c r="K63" i="1"/>
  <c r="K8" i="1" s="1"/>
  <c r="N214" i="1"/>
  <c r="M63" i="1"/>
  <c r="M8" i="1" s="1"/>
  <c r="P36" i="1"/>
  <c r="P35" i="1" s="1"/>
  <c r="P34" i="1" s="1"/>
  <c r="N35" i="1"/>
  <c r="N34" i="1" s="1"/>
  <c r="O19" i="1"/>
  <c r="O8" i="1" s="1"/>
  <c r="P112" i="1"/>
  <c r="P111" i="1" s="1"/>
  <c r="P110" i="1" s="1"/>
  <c r="P109" i="1" s="1"/>
  <c r="P121" i="1"/>
  <c r="P120" i="1" s="1"/>
  <c r="P119" i="1" s="1"/>
  <c r="P118" i="1" s="1"/>
  <c r="P117" i="1" s="1"/>
  <c r="P116" i="1" s="1"/>
  <c r="N142" i="1"/>
  <c r="N141" i="1"/>
  <c r="N136" i="1" s="1"/>
  <c r="N135" i="1" s="1"/>
  <c r="N134" i="1" s="1"/>
  <c r="P143" i="1"/>
  <c r="N76" i="1"/>
  <c r="P77" i="1"/>
  <c r="P76" i="1" s="1"/>
  <c r="P73" i="1" s="1"/>
  <c r="P72" i="1" s="1"/>
  <c r="P71" i="1" s="1"/>
  <c r="P133" i="1"/>
  <c r="P132" i="1" s="1"/>
  <c r="P131" i="1" s="1"/>
  <c r="P130" i="1" s="1"/>
  <c r="N132" i="1"/>
  <c r="N131" i="1" s="1"/>
  <c r="N130" i="1" s="1"/>
  <c r="N114" i="1"/>
  <c r="N113" i="1" s="1"/>
  <c r="N109" i="1" s="1"/>
  <c r="N42" i="1"/>
  <c r="N203" i="1"/>
  <c r="N202" i="1" s="1"/>
  <c r="N85" i="1"/>
  <c r="N84" i="1" s="1"/>
  <c r="P86" i="1"/>
  <c r="P85" i="1" s="1"/>
  <c r="P84" i="1" s="1"/>
  <c r="P156" i="1"/>
  <c r="J145" i="1"/>
  <c r="N159" i="1"/>
  <c r="N156" i="1" s="1"/>
  <c r="K145" i="1"/>
  <c r="P251" i="1"/>
  <c r="P250" i="1" s="1"/>
  <c r="P249" i="1" s="1"/>
  <c r="P248" i="1" s="1"/>
  <c r="N306" i="1"/>
  <c r="N305" i="1" s="1"/>
  <c r="N301" i="1" s="1"/>
  <c r="N300" i="1" s="1"/>
  <c r="N290" i="1"/>
  <c r="N289" i="1" s="1"/>
  <c r="P291" i="1"/>
  <c r="P290" i="1" s="1"/>
  <c r="P289" i="1" s="1"/>
  <c r="N341" i="1"/>
  <c r="N342" i="1"/>
  <c r="P343" i="1"/>
  <c r="L299" i="1"/>
  <c r="N296" i="1"/>
  <c r="N295" i="1" s="1"/>
  <c r="P296" i="1"/>
  <c r="P295" i="1" s="1"/>
  <c r="M252" i="1"/>
  <c r="N240" i="1"/>
  <c r="N239" i="1" s="1"/>
  <c r="P242" i="1"/>
  <c r="P240" i="1" s="1"/>
  <c r="P239" i="1" s="1"/>
  <c r="N316" i="1"/>
  <c r="N315" i="1" s="1"/>
  <c r="P317" i="1"/>
  <c r="P316" i="1" s="1"/>
  <c r="P315" i="1" s="1"/>
  <c r="N255" i="1"/>
  <c r="P256" i="1"/>
  <c r="P255" i="1" s="1"/>
  <c r="P254" i="1" s="1"/>
  <c r="P253" i="1" s="1"/>
  <c r="K378" i="2"/>
  <c r="L316" i="2"/>
  <c r="L312" i="2" s="1"/>
  <c r="L311" i="2" s="1"/>
  <c r="L294" i="2" s="1"/>
  <c r="M340" i="2"/>
  <c r="N270" i="2"/>
  <c r="N269" i="2" s="1"/>
  <c r="J340" i="2"/>
  <c r="L202" i="2"/>
  <c r="L201" i="2" s="1"/>
  <c r="K210" i="2"/>
  <c r="K209" i="2" s="1"/>
  <c r="K200" i="2" s="1"/>
  <c r="L163" i="2"/>
  <c r="N12" i="2"/>
  <c r="N11" i="2" s="1"/>
  <c r="M10" i="2"/>
  <c r="M9" i="2" s="1"/>
  <c r="L274" i="2"/>
  <c r="N258" i="2"/>
  <c r="N257" i="2" s="1"/>
  <c r="N256" i="2" s="1"/>
  <c r="L257" i="2"/>
  <c r="L256" i="2" s="1"/>
  <c r="L255" i="2" s="1"/>
  <c r="L254" i="2" s="1"/>
  <c r="N110" i="2"/>
  <c r="N101" i="2" s="1"/>
  <c r="L72" i="2"/>
  <c r="L24" i="2"/>
  <c r="L23" i="2" s="1"/>
  <c r="N84" i="2"/>
  <c r="N83" i="2" s="1"/>
  <c r="N82" i="2" s="1"/>
  <c r="N81" i="2" s="1"/>
  <c r="N80" i="2" s="1"/>
  <c r="N79" i="2" s="1"/>
  <c r="L83" i="2"/>
  <c r="L82" i="2" s="1"/>
  <c r="L81" i="2" s="1"/>
  <c r="L80" i="2" s="1"/>
  <c r="L79" i="2" s="1"/>
  <c r="N37" i="2"/>
  <c r="N384" i="2"/>
  <c r="N383" i="2" s="1"/>
  <c r="N382" i="2" s="1"/>
  <c r="N381" i="2" s="1"/>
  <c r="N380" i="2" s="1"/>
  <c r="N379" i="2" s="1"/>
  <c r="N378" i="2" s="1"/>
  <c r="L383" i="2"/>
  <c r="L382" i="2" s="1"/>
  <c r="L381" i="2" s="1"/>
  <c r="L380" i="2" s="1"/>
  <c r="L379" i="2" s="1"/>
  <c r="L378" i="2" s="1"/>
  <c r="N250" i="2"/>
  <c r="N249" i="2" s="1"/>
  <c r="N248" i="2" s="1"/>
  <c r="N229" i="2" s="1"/>
  <c r="N228" i="2" s="1"/>
  <c r="L249" i="2"/>
  <c r="L248" i="2" s="1"/>
  <c r="L341" i="2"/>
  <c r="N294" i="2"/>
  <c r="L102" i="2"/>
  <c r="L101" i="2" s="1"/>
  <c r="L12" i="2"/>
  <c r="L11" i="2" s="1"/>
  <c r="N210" i="2"/>
  <c r="N209" i="2" s="1"/>
  <c r="N263" i="2"/>
  <c r="N262" i="2"/>
  <c r="L122" i="2"/>
  <c r="L121" i="2" s="1"/>
  <c r="L120" i="2" s="1"/>
  <c r="L119" i="2" s="1"/>
  <c r="L37" i="2"/>
  <c r="L36" i="2" s="1"/>
  <c r="N15" i="1"/>
  <c r="L14" i="1"/>
  <c r="L11" i="1" s="1"/>
  <c r="L10" i="1" s="1"/>
  <c r="L9" i="1" s="1"/>
  <c r="L51" i="1"/>
  <c r="L50" i="1" s="1"/>
  <c r="L41" i="1" s="1"/>
  <c r="L40" i="1" s="1"/>
  <c r="N52" i="1"/>
  <c r="P25" i="1"/>
  <c r="P24" i="1" s="1"/>
  <c r="P21" i="1" s="1"/>
  <c r="N24" i="1"/>
  <c r="N21" i="1" s="1"/>
  <c r="L82" i="1"/>
  <c r="L81" i="1" s="1"/>
  <c r="N83" i="1"/>
  <c r="N38" i="1"/>
  <c r="N37" i="1" s="1"/>
  <c r="P39" i="1"/>
  <c r="P38" i="1" s="1"/>
  <c r="P37" i="1" s="1"/>
  <c r="N92" i="1"/>
  <c r="N91" i="1" s="1"/>
  <c r="N90" i="1" s="1"/>
  <c r="N89" i="1" s="1"/>
  <c r="N88" i="1" s="1"/>
  <c r="N87" i="1" s="1"/>
  <c r="P93" i="1"/>
  <c r="P92" i="1" s="1"/>
  <c r="P91" i="1" s="1"/>
  <c r="P90" i="1" s="1"/>
  <c r="P89" i="1" s="1"/>
  <c r="P88" i="1" s="1"/>
  <c r="P87" i="1" s="1"/>
  <c r="P129" i="1"/>
  <c r="P128" i="1" s="1"/>
  <c r="P125" i="1" s="1"/>
  <c r="P124" i="1" s="1"/>
  <c r="P123" i="1" s="1"/>
  <c r="N128" i="1"/>
  <c r="N125" i="1" s="1"/>
  <c r="N124" i="1" s="1"/>
  <c r="N123" i="1" s="1"/>
  <c r="J180" i="1"/>
  <c r="J179" i="1" s="1"/>
  <c r="J178" i="1" s="1"/>
  <c r="L164" i="1"/>
  <c r="L161" i="1" s="1"/>
  <c r="L155" i="1" s="1"/>
  <c r="L154" i="1" s="1"/>
  <c r="N165" i="1"/>
  <c r="P192" i="1"/>
  <c r="P191" i="1" s="1"/>
  <c r="P190" i="1" s="1"/>
  <c r="N191" i="1"/>
  <c r="N190" i="1" s="1"/>
  <c r="P233" i="1"/>
  <c r="P232" i="1" s="1"/>
  <c r="P229" i="1" s="1"/>
  <c r="N232" i="1"/>
  <c r="N287" i="1"/>
  <c r="N284" i="1" s="1"/>
  <c r="P288" i="1"/>
  <c r="P287" i="1" s="1"/>
  <c r="P284" i="1" s="1"/>
  <c r="P346" i="1"/>
  <c r="P345" i="1" s="1"/>
  <c r="P344" i="1" s="1"/>
  <c r="N345" i="1"/>
  <c r="N344" i="1" s="1"/>
  <c r="N407" i="1"/>
  <c r="P408" i="1"/>
  <c r="P407" i="1" s="1"/>
  <c r="J299" i="1"/>
  <c r="J298" i="1" s="1"/>
  <c r="L402" i="1"/>
  <c r="N403" i="1"/>
  <c r="L429" i="1"/>
  <c r="L422" i="1" s="1"/>
  <c r="O376" i="1"/>
  <c r="N31" i="1"/>
  <c r="L30" i="1"/>
  <c r="L29" i="1" s="1"/>
  <c r="L20" i="1" s="1"/>
  <c r="L19" i="1" s="1"/>
  <c r="N66" i="1"/>
  <c r="N65" i="1" s="1"/>
  <c r="N64" i="1" s="1"/>
  <c r="P67" i="1"/>
  <c r="P66" i="1" s="1"/>
  <c r="P65" i="1" s="1"/>
  <c r="P64" i="1" s="1"/>
  <c r="P107" i="1"/>
  <c r="P106" i="1" s="1"/>
  <c r="P105" i="1" s="1"/>
  <c r="P104" i="1" s="1"/>
  <c r="P103" i="1" s="1"/>
  <c r="N106" i="1"/>
  <c r="N105" i="1" s="1"/>
  <c r="N104" i="1" s="1"/>
  <c r="N103" i="1" s="1"/>
  <c r="L72" i="1"/>
  <c r="L71" i="1" s="1"/>
  <c r="L108" i="1"/>
  <c r="P150" i="1"/>
  <c r="P149" i="1" s="1"/>
  <c r="P148" i="1" s="1"/>
  <c r="N149" i="1"/>
  <c r="N148" i="1" s="1"/>
  <c r="N195" i="1"/>
  <c r="L194" i="1"/>
  <c r="L193" i="1" s="1"/>
  <c r="N217" i="1"/>
  <c r="N216" i="1" s="1"/>
  <c r="P219" i="1"/>
  <c r="N218" i="1"/>
  <c r="N350" i="1"/>
  <c r="L349" i="1"/>
  <c r="L348" i="1" s="1"/>
  <c r="L347" i="1" s="1"/>
  <c r="L339" i="1" s="1"/>
  <c r="L338" i="1" s="1"/>
  <c r="P223" i="1"/>
  <c r="P222" i="1" s="1"/>
  <c r="P221" i="1" s="1"/>
  <c r="P220" i="1" s="1"/>
  <c r="N222" i="1"/>
  <c r="N221" i="1" s="1"/>
  <c r="N220" i="1" s="1"/>
  <c r="P329" i="1"/>
  <c r="P328" i="1" s="1"/>
  <c r="P327" i="1" s="1"/>
  <c r="P326" i="1" s="1"/>
  <c r="P325" i="1" s="1"/>
  <c r="N328" i="1"/>
  <c r="N327" i="1" s="1"/>
  <c r="N326" i="1" s="1"/>
  <c r="N325" i="1" s="1"/>
  <c r="L98" i="1"/>
  <c r="L188" i="1"/>
  <c r="L187" i="1" s="1"/>
  <c r="N189" i="1"/>
  <c r="N98" i="1"/>
  <c r="N97" i="1" s="1"/>
  <c r="N96" i="1" s="1"/>
  <c r="P99" i="1"/>
  <c r="P98" i="1" s="1"/>
  <c r="P97" i="1" s="1"/>
  <c r="P96" i="1" s="1"/>
  <c r="N153" i="1"/>
  <c r="L152" i="1"/>
  <c r="L151" i="1"/>
  <c r="L147" i="1" s="1"/>
  <c r="L146" i="1" s="1"/>
  <c r="L182" i="1"/>
  <c r="L181" i="1" s="1"/>
  <c r="N183" i="1"/>
  <c r="L211" i="1"/>
  <c r="L210" i="1" s="1"/>
  <c r="L206" i="1" s="1"/>
  <c r="L205" i="1" s="1"/>
  <c r="N212" i="1"/>
  <c r="L200" i="1"/>
  <c r="L199" i="1" s="1"/>
  <c r="N201" i="1"/>
  <c r="L185" i="1"/>
  <c r="L184" i="1" s="1"/>
  <c r="N186" i="1"/>
  <c r="P324" i="1"/>
  <c r="P323" i="1" s="1"/>
  <c r="N323" i="1"/>
  <c r="L376" i="1"/>
  <c r="L275" i="1"/>
  <c r="N276" i="1"/>
  <c r="L409" i="1"/>
  <c r="L406" i="1" s="1"/>
  <c r="N410" i="1"/>
  <c r="N405" i="1"/>
  <c r="L404" i="1"/>
  <c r="N437" i="1"/>
  <c r="N436" i="1" s="1"/>
  <c r="N435" i="1" s="1"/>
  <c r="N429" i="1" s="1"/>
  <c r="N422" i="1" s="1"/>
  <c r="P438" i="1"/>
  <c r="P437" i="1" s="1"/>
  <c r="P436" i="1" s="1"/>
  <c r="P435" i="1" s="1"/>
  <c r="P429" i="1" s="1"/>
  <c r="P422" i="1" s="1"/>
  <c r="K86" i="3"/>
  <c r="J86" i="3"/>
  <c r="J115" i="3"/>
  <c r="J114" i="3" s="1"/>
  <c r="J113" i="3" s="1"/>
  <c r="K418" i="3"/>
  <c r="K417" i="3" s="1"/>
  <c r="K416" i="3" s="1"/>
  <c r="K415" i="3" s="1"/>
  <c r="L96" i="3"/>
  <c r="L95" i="3" s="1"/>
  <c r="K115" i="3"/>
  <c r="K114" i="3" s="1"/>
  <c r="K113" i="3" s="1"/>
  <c r="K162" i="3"/>
  <c r="K147" i="3" s="1"/>
  <c r="K163" i="3"/>
  <c r="J50" i="3"/>
  <c r="J49" i="3" s="1"/>
  <c r="J34" i="3" s="1"/>
  <c r="L269" i="3"/>
  <c r="L270" i="3"/>
  <c r="J429" i="3"/>
  <c r="J449" i="3"/>
  <c r="J448" i="3" s="1"/>
  <c r="J442" i="3" s="1"/>
  <c r="L17" i="3"/>
  <c r="J16" i="3"/>
  <c r="J15" i="3" s="1"/>
  <c r="L63" i="3"/>
  <c r="J62" i="3"/>
  <c r="J217" i="3"/>
  <c r="J216" i="3" s="1"/>
  <c r="J59" i="3"/>
  <c r="K125" i="3"/>
  <c r="K124" i="3" s="1"/>
  <c r="K123" i="3" s="1"/>
  <c r="J162" i="3"/>
  <c r="J147" i="3" s="1"/>
  <c r="J163" i="3"/>
  <c r="J384" i="3"/>
  <c r="J264" i="3"/>
  <c r="J263" i="3" s="1"/>
  <c r="J262" i="3" s="1"/>
  <c r="J261" i="3" s="1"/>
  <c r="J267" i="3"/>
  <c r="J266" i="3" s="1"/>
  <c r="J270" i="3"/>
  <c r="J418" i="3"/>
  <c r="J417" i="3" s="1"/>
  <c r="J416" i="3" s="1"/>
  <c r="J415" i="3" s="1"/>
  <c r="K459" i="3"/>
  <c r="J238" i="3"/>
  <c r="J237" i="3" s="1"/>
  <c r="J241" i="3"/>
  <c r="J240" i="3" s="1"/>
  <c r="J244" i="3"/>
  <c r="J243" i="3" s="1"/>
  <c r="J247" i="3"/>
  <c r="J246" i="3" s="1"/>
  <c r="J250" i="3"/>
  <c r="J249" i="3" s="1"/>
  <c r="J253" i="3"/>
  <c r="J252" i="3" s="1"/>
  <c r="J256" i="3"/>
  <c r="J255" i="3" s="1"/>
  <c r="J259" i="3"/>
  <c r="J258" i="3" s="1"/>
  <c r="K323" i="3"/>
  <c r="K319" i="3" s="1"/>
  <c r="K318" i="3" s="1"/>
  <c r="K377" i="3"/>
  <c r="K371" i="3" s="1"/>
  <c r="K370" i="3" s="1"/>
  <c r="K369" i="3" s="1"/>
  <c r="L419" i="3"/>
  <c r="K281" i="3"/>
  <c r="K303" i="3"/>
  <c r="K302" i="3" s="1"/>
  <c r="K345" i="3"/>
  <c r="L97" i="1" l="1"/>
  <c r="L96" i="1" s="1"/>
  <c r="L95" i="1" s="1"/>
  <c r="L94" i="1" s="1"/>
  <c r="P283" i="1"/>
  <c r="P282" i="1" s="1"/>
  <c r="L274" i="1"/>
  <c r="L270" i="1" s="1"/>
  <c r="L269" i="1" s="1"/>
  <c r="L252" i="1" s="1"/>
  <c r="K217" i="3"/>
  <c r="K216" i="3" s="1"/>
  <c r="K207" i="3" s="1"/>
  <c r="J277" i="3"/>
  <c r="J276" i="3" s="1"/>
  <c r="L286" i="3"/>
  <c r="L377" i="3"/>
  <c r="K449" i="3"/>
  <c r="K448" i="3" s="1"/>
  <c r="K442" i="3" s="1"/>
  <c r="K69" i="3"/>
  <c r="J85" i="3"/>
  <c r="N281" i="3"/>
  <c r="J344" i="3"/>
  <c r="J207" i="3"/>
  <c r="L70" i="3"/>
  <c r="L35" i="3"/>
  <c r="K85" i="3"/>
  <c r="L281" i="3"/>
  <c r="L387" i="3"/>
  <c r="L386" i="3" s="1"/>
  <c r="L385" i="3" s="1"/>
  <c r="L384" i="3" s="1"/>
  <c r="J301" i="3"/>
  <c r="L323" i="3"/>
  <c r="L319" i="3" s="1"/>
  <c r="L318" i="3" s="1"/>
  <c r="L262" i="3"/>
  <c r="L261" i="3" s="1"/>
  <c r="L209" i="3"/>
  <c r="L208" i="3" s="1"/>
  <c r="L452" i="3"/>
  <c r="L451" i="3" s="1"/>
  <c r="L450" i="3" s="1"/>
  <c r="L218" i="3"/>
  <c r="L303" i="3"/>
  <c r="L302" i="3" s="1"/>
  <c r="N84" i="3"/>
  <c r="N83" i="3" s="1"/>
  <c r="K13" i="3"/>
  <c r="J14" i="3"/>
  <c r="J13" i="3" s="1"/>
  <c r="J12" i="3" s="1"/>
  <c r="K34" i="3"/>
  <c r="L418" i="3"/>
  <c r="L417" i="3" s="1"/>
  <c r="L416" i="3" s="1"/>
  <c r="L415" i="3" s="1"/>
  <c r="K383" i="3"/>
  <c r="K382" i="3" s="1"/>
  <c r="N217" i="3"/>
  <c r="N216" i="3" s="1"/>
  <c r="N207" i="3" s="1"/>
  <c r="L27" i="3"/>
  <c r="L26" i="3" s="1"/>
  <c r="L171" i="3"/>
  <c r="L170" i="3" s="1"/>
  <c r="L147" i="3" s="1"/>
  <c r="L372" i="3"/>
  <c r="L371" i="3" s="1"/>
  <c r="L370" i="3" s="1"/>
  <c r="L369" i="3" s="1"/>
  <c r="N286" i="3"/>
  <c r="L86" i="3"/>
  <c r="N125" i="3"/>
  <c r="N124" i="3" s="1"/>
  <c r="N123" i="3" s="1"/>
  <c r="L106" i="3"/>
  <c r="L105" i="3" s="1"/>
  <c r="L459" i="3"/>
  <c r="L364" i="3"/>
  <c r="L359" i="3" s="1"/>
  <c r="L353" i="3" s="1"/>
  <c r="J58" i="3"/>
  <c r="J57" i="3" s="1"/>
  <c r="J56" i="3" s="1"/>
  <c r="J55" i="3" s="1"/>
  <c r="L429" i="3"/>
  <c r="N333" i="3"/>
  <c r="N332" i="3" s="1"/>
  <c r="N331" i="3" s="1"/>
  <c r="L236" i="3"/>
  <c r="L235" i="3" s="1"/>
  <c r="N147" i="3"/>
  <c r="J104" i="3"/>
  <c r="J103" i="3" s="1"/>
  <c r="N303" i="3"/>
  <c r="N302" i="3" s="1"/>
  <c r="L223" i="3"/>
  <c r="N44" i="3"/>
  <c r="N43" i="3" s="1"/>
  <c r="N42" i="3" s="1"/>
  <c r="N34" i="3" s="1"/>
  <c r="J69" i="3"/>
  <c r="N96" i="3"/>
  <c r="N95" i="3" s="1"/>
  <c r="N94" i="3" s="1"/>
  <c r="N85" i="3" s="1"/>
  <c r="N97" i="3"/>
  <c r="N387" i="3"/>
  <c r="N386" i="3" s="1"/>
  <c r="N385" i="3" s="1"/>
  <c r="N384" i="3" s="1"/>
  <c r="N442" i="3"/>
  <c r="L333" i="3"/>
  <c r="L332" i="3" s="1"/>
  <c r="L331" i="3" s="1"/>
  <c r="L345" i="3"/>
  <c r="N323" i="3"/>
  <c r="N319" i="3" s="1"/>
  <c r="N318" i="3" s="1"/>
  <c r="N344" i="3"/>
  <c r="L44" i="3"/>
  <c r="L43" i="3" s="1"/>
  <c r="L42" i="3" s="1"/>
  <c r="N262" i="3"/>
  <c r="N261" i="3" s="1"/>
  <c r="N236" i="3"/>
  <c r="N235" i="3" s="1"/>
  <c r="N201" i="3"/>
  <c r="N200" i="3" s="1"/>
  <c r="N199" i="3" s="1"/>
  <c r="N198" i="3" s="1"/>
  <c r="N197" i="3" s="1"/>
  <c r="N202" i="3"/>
  <c r="L94" i="3"/>
  <c r="L16" i="3"/>
  <c r="L15" i="3" s="1"/>
  <c r="L14" i="3" s="1"/>
  <c r="N17" i="3"/>
  <c r="N16" i="3" s="1"/>
  <c r="N15" i="3" s="1"/>
  <c r="N14" i="3" s="1"/>
  <c r="N13" i="3" s="1"/>
  <c r="L62" i="3"/>
  <c r="L58" i="3" s="1"/>
  <c r="L57" i="3" s="1"/>
  <c r="L56" i="3" s="1"/>
  <c r="L55" i="3" s="1"/>
  <c r="N63" i="3"/>
  <c r="N62" i="3" s="1"/>
  <c r="N58" i="3" s="1"/>
  <c r="N57" i="3" s="1"/>
  <c r="N56" i="3" s="1"/>
  <c r="N55" i="3" s="1"/>
  <c r="L115" i="3"/>
  <c r="L114" i="3" s="1"/>
  <c r="L113" i="3" s="1"/>
  <c r="N80" i="3"/>
  <c r="N79" i="3" s="1"/>
  <c r="N78" i="3" s="1"/>
  <c r="N77" i="3" s="1"/>
  <c r="N69" i="3" s="1"/>
  <c r="L80" i="3"/>
  <c r="L79" i="3" s="1"/>
  <c r="L78" i="3" s="1"/>
  <c r="L77" i="3" s="1"/>
  <c r="N419" i="3"/>
  <c r="N418" i="3" s="1"/>
  <c r="N417" i="3" s="1"/>
  <c r="N416" i="3" s="1"/>
  <c r="N415" i="3" s="1"/>
  <c r="N420" i="3"/>
  <c r="N115" i="3"/>
  <c r="N114" i="3" s="1"/>
  <c r="N113" i="3" s="1"/>
  <c r="N104" i="3" s="1"/>
  <c r="N103" i="3" s="1"/>
  <c r="O354" i="1"/>
  <c r="M144" i="1"/>
  <c r="N376" i="1"/>
  <c r="P320" i="1"/>
  <c r="P319" i="1" s="1"/>
  <c r="P318" i="1" s="1"/>
  <c r="O144" i="1"/>
  <c r="O440" i="1" s="1"/>
  <c r="P209" i="1"/>
  <c r="P208" i="1" s="1"/>
  <c r="P207" i="1" s="1"/>
  <c r="N208" i="1"/>
  <c r="N207" i="1" s="1"/>
  <c r="N310" i="1"/>
  <c r="N309" i="1" s="1"/>
  <c r="N308" i="1" s="1"/>
  <c r="K144" i="1"/>
  <c r="K440" i="1" s="1"/>
  <c r="N254" i="1"/>
  <c r="N253" i="1" s="1"/>
  <c r="N122" i="1"/>
  <c r="N108" i="1" s="1"/>
  <c r="P33" i="1"/>
  <c r="P32" i="1" s="1"/>
  <c r="N197" i="1"/>
  <c r="N196" i="1" s="1"/>
  <c r="P309" i="1"/>
  <c r="P308" i="1" s="1"/>
  <c r="P299" i="1" s="1"/>
  <c r="P360" i="1"/>
  <c r="P359" i="1" s="1"/>
  <c r="P358" i="1" s="1"/>
  <c r="P357" i="1" s="1"/>
  <c r="P356" i="1" s="1"/>
  <c r="P355" i="1" s="1"/>
  <c r="N359" i="1"/>
  <c r="N358" i="1" s="1"/>
  <c r="N357" i="1" s="1"/>
  <c r="N356" i="1" s="1"/>
  <c r="N355" i="1" s="1"/>
  <c r="N237" i="1"/>
  <c r="N234" i="1" s="1"/>
  <c r="P238" i="1"/>
  <c r="P237" i="1" s="1"/>
  <c r="P234" i="1" s="1"/>
  <c r="P225" i="1" s="1"/>
  <c r="P224" i="1" s="1"/>
  <c r="N229" i="1"/>
  <c r="N36" i="2"/>
  <c r="L229" i="2"/>
  <c r="L228" i="2" s="1"/>
  <c r="N10" i="2"/>
  <c r="K8" i="2"/>
  <c r="J199" i="2"/>
  <c r="J198" i="2" s="1"/>
  <c r="L270" i="2"/>
  <c r="L269" i="2" s="1"/>
  <c r="M8" i="2"/>
  <c r="K199" i="2"/>
  <c r="K198" i="2" s="1"/>
  <c r="K464" i="2" s="1"/>
  <c r="J8" i="2"/>
  <c r="M198" i="2"/>
  <c r="L10" i="2"/>
  <c r="L9" i="2" s="1"/>
  <c r="N71" i="2"/>
  <c r="L340" i="2"/>
  <c r="N320" i="1"/>
  <c r="N319" i="1" s="1"/>
  <c r="N318" i="1" s="1"/>
  <c r="L298" i="1"/>
  <c r="N283" i="1"/>
  <c r="N282" i="1" s="1"/>
  <c r="P122" i="1"/>
  <c r="P108" i="1" s="1"/>
  <c r="N33" i="1"/>
  <c r="N32" i="1" s="1"/>
  <c r="P95" i="1"/>
  <c r="P94" i="1" s="1"/>
  <c r="L63" i="1"/>
  <c r="L8" i="1" s="1"/>
  <c r="P141" i="1"/>
  <c r="P136" i="1" s="1"/>
  <c r="P135" i="1" s="1"/>
  <c r="P134" i="1" s="1"/>
  <c r="P142" i="1"/>
  <c r="M440" i="1"/>
  <c r="J144" i="1"/>
  <c r="J440" i="1" s="1"/>
  <c r="L145" i="1"/>
  <c r="N340" i="1"/>
  <c r="P342" i="1"/>
  <c r="P341" i="1"/>
  <c r="P340" i="1" s="1"/>
  <c r="L71" i="2"/>
  <c r="N255" i="2"/>
  <c r="N254" i="2" s="1"/>
  <c r="N188" i="1"/>
  <c r="N187" i="1" s="1"/>
  <c r="P189" i="1"/>
  <c r="P188" i="1" s="1"/>
  <c r="P187" i="1" s="1"/>
  <c r="P405" i="1"/>
  <c r="P404" i="1" s="1"/>
  <c r="N404" i="1"/>
  <c r="N200" i="1"/>
  <c r="N199" i="1" s="1"/>
  <c r="P201" i="1"/>
  <c r="P200" i="1" s="1"/>
  <c r="P199" i="1" s="1"/>
  <c r="N95" i="1"/>
  <c r="N94" i="1" s="1"/>
  <c r="N30" i="1"/>
  <c r="N29" i="1" s="1"/>
  <c r="N20" i="1" s="1"/>
  <c r="P31" i="1"/>
  <c r="P30" i="1" s="1"/>
  <c r="P29" i="1" s="1"/>
  <c r="P20" i="1" s="1"/>
  <c r="P19" i="1" s="1"/>
  <c r="P52" i="1"/>
  <c r="P51" i="1" s="1"/>
  <c r="P50" i="1" s="1"/>
  <c r="P41" i="1" s="1"/>
  <c r="P40" i="1" s="1"/>
  <c r="N51" i="1"/>
  <c r="N50" i="1" s="1"/>
  <c r="N41" i="1" s="1"/>
  <c r="N40" i="1" s="1"/>
  <c r="N182" i="1"/>
  <c r="N181" i="1" s="1"/>
  <c r="P183" i="1"/>
  <c r="P182" i="1" s="1"/>
  <c r="P181" i="1" s="1"/>
  <c r="N194" i="1"/>
  <c r="N193" i="1" s="1"/>
  <c r="P195" i="1"/>
  <c r="P194" i="1" s="1"/>
  <c r="P193" i="1" s="1"/>
  <c r="L401" i="1"/>
  <c r="L400" i="1" s="1"/>
  <c r="L399" i="1" s="1"/>
  <c r="L398" i="1" s="1"/>
  <c r="L354" i="1" s="1"/>
  <c r="P165" i="1"/>
  <c r="P164" i="1" s="1"/>
  <c r="P161" i="1" s="1"/>
  <c r="P155" i="1" s="1"/>
  <c r="P154" i="1" s="1"/>
  <c r="N164" i="1"/>
  <c r="N161" i="1" s="1"/>
  <c r="N155" i="1" s="1"/>
  <c r="N154" i="1" s="1"/>
  <c r="N82" i="1"/>
  <c r="N81" i="1" s="1"/>
  <c r="N63" i="1" s="1"/>
  <c r="P83" i="1"/>
  <c r="P82" i="1" s="1"/>
  <c r="P81" i="1" s="1"/>
  <c r="P63" i="1" s="1"/>
  <c r="P186" i="1"/>
  <c r="P185" i="1" s="1"/>
  <c r="P184" i="1" s="1"/>
  <c r="N185" i="1"/>
  <c r="N184" i="1" s="1"/>
  <c r="L180" i="1"/>
  <c r="L179" i="1" s="1"/>
  <c r="L178" i="1" s="1"/>
  <c r="N152" i="1"/>
  <c r="N151" i="1"/>
  <c r="N147" i="1" s="1"/>
  <c r="N146" i="1" s="1"/>
  <c r="P153" i="1"/>
  <c r="P218" i="1"/>
  <c r="P217" i="1"/>
  <c r="P216" i="1" s="1"/>
  <c r="N275" i="1"/>
  <c r="N274" i="1" s="1"/>
  <c r="N270" i="1" s="1"/>
  <c r="N269" i="1" s="1"/>
  <c r="P276" i="1"/>
  <c r="P275" i="1" s="1"/>
  <c r="P274" i="1" s="1"/>
  <c r="P270" i="1" s="1"/>
  <c r="P269" i="1" s="1"/>
  <c r="P252" i="1" s="1"/>
  <c r="N211" i="1"/>
  <c r="N210" i="1" s="1"/>
  <c r="N206" i="1" s="1"/>
  <c r="N205" i="1" s="1"/>
  <c r="P212" i="1"/>
  <c r="P211" i="1" s="1"/>
  <c r="P210" i="1" s="1"/>
  <c r="P206" i="1" s="1"/>
  <c r="P205" i="1" s="1"/>
  <c r="P350" i="1"/>
  <c r="P349" i="1" s="1"/>
  <c r="P348" i="1" s="1"/>
  <c r="P347" i="1" s="1"/>
  <c r="N349" i="1"/>
  <c r="N348" i="1" s="1"/>
  <c r="N347" i="1" s="1"/>
  <c r="N14" i="1"/>
  <c r="N11" i="1" s="1"/>
  <c r="N10" i="1" s="1"/>
  <c r="N9" i="1" s="1"/>
  <c r="P15" i="1"/>
  <c r="P14" i="1" s="1"/>
  <c r="P11" i="1" s="1"/>
  <c r="P10" i="1" s="1"/>
  <c r="P9" i="1" s="1"/>
  <c r="N402" i="1"/>
  <c r="P403" i="1"/>
  <c r="P402" i="1" s="1"/>
  <c r="N409" i="1"/>
  <c r="N406" i="1" s="1"/>
  <c r="P410" i="1"/>
  <c r="P409" i="1" s="1"/>
  <c r="P406" i="1" s="1"/>
  <c r="K104" i="3"/>
  <c r="K103" i="3" s="1"/>
  <c r="K277" i="3"/>
  <c r="K276" i="3" s="1"/>
  <c r="K234" i="3" s="1"/>
  <c r="K344" i="3"/>
  <c r="K301" i="3"/>
  <c r="J236" i="3"/>
  <c r="J235" i="3" s="1"/>
  <c r="J234" i="3" s="1"/>
  <c r="J383" i="3"/>
  <c r="J382" i="3" s="1"/>
  <c r="N401" i="1" l="1"/>
  <c r="N234" i="3"/>
  <c r="L234" i="3"/>
  <c r="L277" i="3"/>
  <c r="L276" i="3" s="1"/>
  <c r="L69" i="3"/>
  <c r="L34" i="3"/>
  <c r="L449" i="3"/>
  <c r="L448" i="3" s="1"/>
  <c r="L442" i="3" s="1"/>
  <c r="N277" i="3"/>
  <c r="N276" i="3" s="1"/>
  <c r="J206" i="3"/>
  <c r="J205" i="3" s="1"/>
  <c r="J204" i="3" s="1"/>
  <c r="L207" i="3"/>
  <c r="L301" i="3"/>
  <c r="K12" i="3"/>
  <c r="K11" i="3" s="1"/>
  <c r="K10" i="3" s="1"/>
  <c r="K9" i="3" s="1"/>
  <c r="L217" i="3"/>
  <c r="L216" i="3" s="1"/>
  <c r="L383" i="3"/>
  <c r="L382" i="3" s="1"/>
  <c r="L85" i="3"/>
  <c r="L104" i="3"/>
  <c r="L103" i="3" s="1"/>
  <c r="L13" i="3"/>
  <c r="L344" i="3"/>
  <c r="N383" i="3"/>
  <c r="N382" i="3" s="1"/>
  <c r="J11" i="3"/>
  <c r="J10" i="3" s="1"/>
  <c r="J9" i="3" s="1"/>
  <c r="N12" i="3"/>
  <c r="N11" i="3" s="1"/>
  <c r="N10" i="3" s="1"/>
  <c r="N9" i="3" s="1"/>
  <c r="N301" i="3"/>
  <c r="N299" i="1"/>
  <c r="N145" i="1"/>
  <c r="N225" i="1"/>
  <c r="N224" i="1" s="1"/>
  <c r="N180" i="1"/>
  <c r="N179" i="1" s="1"/>
  <c r="L199" i="2"/>
  <c r="L198" i="2" s="1"/>
  <c r="L464" i="2" s="1"/>
  <c r="L465" i="2" s="1"/>
  <c r="N9" i="2"/>
  <c r="M464" i="2"/>
  <c r="N199" i="2"/>
  <c r="N198" i="2" s="1"/>
  <c r="N8" i="2"/>
  <c r="J464" i="2"/>
  <c r="L8" i="2"/>
  <c r="N339" i="1"/>
  <c r="N338" i="1" s="1"/>
  <c r="N252" i="1"/>
  <c r="L144" i="1"/>
  <c r="L440" i="1" s="1"/>
  <c r="N19" i="1"/>
  <c r="N8" i="1" s="1"/>
  <c r="P339" i="1"/>
  <c r="P338" i="1" s="1"/>
  <c r="P298" i="1" s="1"/>
  <c r="P401" i="1"/>
  <c r="P400" i="1" s="1"/>
  <c r="P399" i="1" s="1"/>
  <c r="P398" i="1" s="1"/>
  <c r="P354" i="1" s="1"/>
  <c r="P8" i="1"/>
  <c r="N400" i="1"/>
  <c r="N399" i="1" s="1"/>
  <c r="N398" i="1" s="1"/>
  <c r="N354" i="1" s="1"/>
  <c r="P151" i="1"/>
  <c r="P147" i="1" s="1"/>
  <c r="P146" i="1" s="1"/>
  <c r="P145" i="1" s="1"/>
  <c r="P152" i="1"/>
  <c r="P180" i="1"/>
  <c r="P179" i="1" s="1"/>
  <c r="P178" i="1" s="1"/>
  <c r="K206" i="3"/>
  <c r="K205" i="3" s="1"/>
  <c r="K204" i="3" s="1"/>
  <c r="L12" i="3" l="1"/>
  <c r="J469" i="3"/>
  <c r="N206" i="3"/>
  <c r="N205" i="3" s="1"/>
  <c r="N204" i="3" s="1"/>
  <c r="N469" i="3" s="1"/>
  <c r="L206" i="3"/>
  <c r="L205" i="3" s="1"/>
  <c r="L204" i="3" s="1"/>
  <c r="L11" i="3"/>
  <c r="L10" i="3" s="1"/>
  <c r="L9" i="3" s="1"/>
  <c r="K469" i="3"/>
  <c r="N178" i="1"/>
  <c r="N144" i="1" s="1"/>
  <c r="N298" i="1"/>
  <c r="N464" i="2"/>
  <c r="N465" i="2" s="1"/>
  <c r="P144" i="1"/>
  <c r="P440" i="1" s="1"/>
  <c r="N440" i="1" l="1"/>
  <c r="L469" i="3"/>
</calcChain>
</file>

<file path=xl/sharedStrings.xml><?xml version="1.0" encoding="utf-8"?>
<sst xmlns="http://schemas.openxmlformats.org/spreadsheetml/2006/main" count="6874" uniqueCount="393">
  <si>
    <t>Приложение 2</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</si>
  <si>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</si>
  <si>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</si>
  <si>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разделам и подразделам, целевым статьям и видам расходов классификации расходов бюджета, предусмотренного приложением 6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</si>
  <si>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(рубли)</t>
  </si>
  <si>
    <t>Наименование</t>
  </si>
  <si>
    <t>Рз</t>
  </si>
  <si>
    <t>Пр</t>
  </si>
  <si>
    <t>ЦСР</t>
  </si>
  <si>
    <t>ВР</t>
  </si>
  <si>
    <t>Утверждено на 2013 год</t>
  </si>
  <si>
    <t>Уточненный план на 2013 год</t>
  </si>
  <si>
    <t>Общегосударственные вопросы</t>
  </si>
  <si>
    <t>01</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</si>
  <si>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</si>
  <si>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</si>
  <si>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</si>
  <si>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002 00 00 </t>
  </si>
  <si>
    <t>Центральный аппарат</t>
  </si>
  <si>
    <t>002 04 00</t>
  </si>
  <si>
    <t>Расходы на выплату персоналу в целях обеспечения выполнения функций муниципальными органами, казенными учреждениями</t>
  </si>
  <si>
    <t xml:space="preserve">01 </t>
  </si>
  <si>
    <t>100</t>
  </si>
  <si>
    <t xml:space="preserve">Расходы на выплаты персоналу муниципальных органов </t>
  </si>
  <si>
    <t>120</t>
  </si>
  <si>
    <t>Закупка товаров, работ и услуг для муниципальных нужд</t>
  </si>
  <si>
    <t>200</t>
  </si>
  <si>
    <t>Иные закупки товаров, работ и услуг для муниципальных нужд</t>
  </si>
  <si>
    <t>240</t>
  </si>
  <si>
    <t>Иные бюджетные ассигнования</t>
  </si>
  <si>
    <t>800</t>
  </si>
  <si>
    <t xml:space="preserve">Уплата налога на имущество организаций и земельного налога </t>
  </si>
  <si>
    <t>851</t>
  </si>
  <si>
    <t>Уплата прочих налогов, сборов и иных платежей</t>
  </si>
  <si>
    <t>852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</si>
  <si>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</si>
  <si>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</si>
  <si>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002 00 00</t>
  </si>
  <si>
    <t>Глава местной администрации (исполнительно-распорядительного органа муниципального образования)</t>
  </si>
  <si>
    <t>002 08 00</t>
  </si>
  <si>
    <t>Расходные обязательства, выполнение которых осуществляется в том числе за счет межбюджетных субвенций из областного бюджета</t>
  </si>
  <si>
    <t>531 00 00</t>
  </si>
  <si>
    <t>Финансовое обеспечение расходных обязательств муниципальных образований, на осуществление части полномочий по решению вопросов местного значения поселений, в соответствии с заключенными соглашениями</t>
  </si>
  <si>
    <t>531 03 00</t>
  </si>
  <si>
    <t>Осуществление части полномочий по решешению вопросов местного значения поселений в области градостроительной деятельности</t>
  </si>
  <si>
    <t>531 03 02</t>
  </si>
  <si>
    <t>Осуществление части полномочий по решешению вопросов местного значения поселений по формированию архивных фондов поселений</t>
  </si>
  <si>
    <t>531 03 03</t>
  </si>
  <si>
    <t>Обеспечение деятельности финансовых, налоговых и таможенных органов и органов финансового (финансово-бюджетного) надзора</t>
  </si>
  <si>
    <t>06</t>
  </si>
  <si>
    <t>Руководитель контрольно-счетного органа Клетнянского района</t>
  </si>
  <si>
    <t>002 24 00</t>
  </si>
  <si>
    <t>Осуществление части полномочий по решешению вопросов местного значения поселений по осуществлению внешнего муниципального контроля</t>
  </si>
  <si>
    <t>531 03 05</t>
  </si>
  <si>
    <t>Резервные фонды</t>
  </si>
  <si>
    <t>11</t>
  </si>
  <si>
    <t>070 00 00</t>
  </si>
  <si>
    <t>Резервный фонд администрации Клетнянского района</t>
  </si>
  <si>
    <t>070 06 00</t>
  </si>
  <si>
    <t>Резервные средства</t>
  </si>
  <si>
    <t>870</t>
  </si>
  <si>
    <t>Другие общегосударственные вопросы</t>
  </si>
  <si>
    <t>13</t>
  </si>
  <si>
    <t>Реализация государственной политики в области приватизации и управления государственной и муниципальной собственностью</t>
  </si>
  <si>
    <t>090 00 00</t>
  </si>
  <si>
    <t>Содержание и обслуживание казны</t>
  </si>
  <si>
    <t>090 01 00</t>
  </si>
  <si>
    <t>Оценка имущества, признание прав и регулирование отношений по государственной и муниципальной собственности</t>
  </si>
  <si>
    <t>090 02 00</t>
  </si>
  <si>
    <t>Межбюджетные трансферты</t>
  </si>
  <si>
    <t>521 00 00</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</si>
  <si>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</si>
  <si>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521 02 00</t>
  </si>
  <si>
    <t>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</si>
  <si>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521 02 04</t>
  </si>
  <si>
    <t>Предоставление субвенций бюджетам муниципальных районов для предоставления субвенций бюджетам городских поселений (за исключением городских округов) для осуществления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</si>
  <si>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 xml:space="preserve">521 02 23 </t>
  </si>
  <si>
    <t>500</t>
  </si>
  <si>
    <t>Субвенции</t>
  </si>
  <si>
    <t>530</t>
  </si>
  <si>
    <t xml:space="preserve">Реализация отдельных мероприятий в сфере развития муниципального управления Клетнянского района </t>
  </si>
  <si>
    <t>877 00 00</t>
  </si>
  <si>
    <t xml:space="preserve">Повышение энергетической эффективности в Клетнянском муниципальном районе </t>
  </si>
  <si>
    <t>879 00 00</t>
  </si>
  <si>
    <t>Национальная оборона</t>
  </si>
  <si>
    <t>02</t>
  </si>
  <si>
    <t>Мобилизационная и вневойсковая подготовка</t>
  </si>
  <si>
    <t>Руководство и управление в сфере установленных функций</t>
  </si>
  <si>
    <t>001 00 00</t>
  </si>
  <si>
    <t>Осуществление первичного воинского учета на территориях, где отсутствуют военные комиссариаты</t>
  </si>
  <si>
    <t>001 36 00</t>
  </si>
  <si>
    <t>Субвенций бюджетам муниципальных районов для предоставления субвенций бюджетам поселений на осуществление отдельных государственных полномочий по первичному воинскому учету на территориях, где отсутствуют военные комиссариаты</t>
  </si>
  <si>
    <t xml:space="preserve">001 36 01 </t>
  </si>
  <si>
    <t>001 36 01</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</si>
  <si>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</si>
  <si>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</si>
  <si>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</si>
  <si>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Воинские формирования (органы, подразделения)</t>
  </si>
  <si>
    <t>202 00 00</t>
  </si>
  <si>
    <t>Функционирование Вооруженных сил Российской Федерации, органов в сфере национальной безопасности и правоохранительной деятельности,войск и иных воинских формирований</t>
  </si>
  <si>
    <t>202 67 00</t>
  </si>
  <si>
    <t>Расходы на выплату персоналу казенных учреждений</t>
  </si>
  <si>
    <t>110</t>
  </si>
  <si>
    <t>Расходы на выплаты персоналу в сфере национальной безопасности, правоохранительной деятельности и обороны</t>
  </si>
  <si>
    <t>130</t>
  </si>
  <si>
    <t>Осуществление части полномочий по решешению вопросов местного значения поселений по организации и осуществлению мероприятий по гражданской обороне, защите населения и территории от чрезвычайных ситуаций природного и техногенного характера</t>
  </si>
  <si>
    <t>531 03 04</t>
  </si>
  <si>
    <t>Национальная экономика</t>
  </si>
  <si>
    <t>Сельское хозяйство и рыболовство</t>
  </si>
  <si>
    <t>05</t>
  </si>
  <si>
    <t>Реализация отдельных мероприятий в сфере кадрового обеспечения агропромышленного комплекса</t>
  </si>
  <si>
    <t>846 00 00</t>
  </si>
  <si>
    <t>Реализация отдельных мероприятий в сфере развития животноводства Клетнянского района</t>
  </si>
  <si>
    <t>883 00 00</t>
  </si>
  <si>
    <t>Субсидии юридическим лицам (кроме муниципальных учреждений) и физическим лицам - производителям товаров, работ, услуг</t>
  </si>
  <si>
    <t>810</t>
  </si>
  <si>
    <t>Дорожное хозяйство (дорожные фонды)</t>
  </si>
  <si>
    <t>Ремонт и содержание автомобильных дорог общего пользования местного значения поселений</t>
  </si>
  <si>
    <t>521 02 05</t>
  </si>
  <si>
    <t>Другие вопросы в области национальной экономики</t>
  </si>
  <si>
    <t>12</t>
  </si>
  <si>
    <t>Осуществление отдельных государственных полномочий Брянской области в области охраны труда</t>
  </si>
  <si>
    <t>521 02 22</t>
  </si>
  <si>
    <t>Целевые программы муниципальных образований</t>
  </si>
  <si>
    <t>795 00 00</t>
  </si>
  <si>
    <t>Районная целевая программа "Поддержка малого и среднего предпринимательства в Клетнянском районе на 2011-2013 годы"</t>
  </si>
  <si>
    <t>795 10 00</t>
  </si>
  <si>
    <t>Жилищно-коммунальное хозяйство</t>
  </si>
  <si>
    <t>Коммунальное хозяйство</t>
  </si>
  <si>
    <t>Реализация приоритетных направлений долгосрочного социально-экономического развития Брянской области</t>
  </si>
  <si>
    <t>922 00 00</t>
  </si>
  <si>
    <t>ДЦП "Инженерное обустройство населенных пунктов Брянской области" (2009-2015 годы)</t>
  </si>
  <si>
    <t>922 03 00</t>
  </si>
  <si>
    <t>Подпрограмма "Перевод отопления учреждений и организаций социально-культурной сферы населенных пунктов Брянской области на природный газ"(2009-2015 годы)</t>
  </si>
  <si>
    <t>922 03 02</t>
  </si>
  <si>
    <t>Бюджетные инвестиции</t>
  </si>
  <si>
    <t>400</t>
  </si>
  <si>
    <t>Бюджетные инвестиции в объекты государственной собственности казенным учреждениям вне рамок государственного оборонного заказа</t>
  </si>
  <si>
    <t>411</t>
  </si>
  <si>
    <t>Долгосрочная целевая программа "Социальное развитие села" (2003-2013 годы)</t>
  </si>
  <si>
    <t>922 04 00</t>
  </si>
  <si>
    <t>Образование</t>
  </si>
  <si>
    <t>07</t>
  </si>
  <si>
    <t>Дошкольное образование</t>
  </si>
  <si>
    <t>Детские дошкольные учреждения</t>
  </si>
  <si>
    <t>420 00 00</t>
  </si>
  <si>
    <t>Обеспечение деятельности подведомственных учреждений</t>
  </si>
  <si>
    <t>420 99 00</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</si>
  <si>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"Журавлик" </t>
    </r>
  </si>
  <si>
    <t>420 99 11</t>
  </si>
  <si>
    <t>Предоставление субсидий муниципальным бюджетным, автономным учреждениям и иным некоммерческим организациям</t>
  </si>
  <si>
    <t>600</t>
  </si>
  <si>
    <t>Субсидии бюджетным учреждениям на финансовое обеспечение муниципального задания на оказание муниципальных услуг (выполнение работ)</t>
  </si>
  <si>
    <t>611</t>
  </si>
  <si>
    <r>
      <t xml:space="preserve">Обеспечение деятельности </t>
    </r>
    <r>
      <rPr>
        <sz val="10"/>
        <color indexed="10"/>
        <rFont val="Arial"/>
        <family val="2"/>
        <charset val="204"/>
      </rPr>
      <t xml:space="preserve">МБДОУ детский сад </t>
    </r>
    <r>
      <rPr>
        <sz val="10"/>
        <rFont val="Arial"/>
        <family val="2"/>
        <charset val="204"/>
      </rPr>
      <t xml:space="preserve">"Радуга" </t>
    </r>
  </si>
  <si>
    <t>420 99 21</t>
  </si>
  <si>
    <t xml:space="preserve">521 00 00 </t>
  </si>
  <si>
    <t>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 финансовое обеспечение которых осуществляется из местных бюджетов, работающим и проживающим в сельской местности или поселках городского типа на территории Брянской области</t>
  </si>
  <si>
    <t>521 02 13</t>
  </si>
  <si>
    <t>Социальное обеспечение и иные выплаты населению</t>
  </si>
  <si>
    <t>300</t>
  </si>
  <si>
    <t>Пособия и компенсации гражданам и иные социальные выплаты, кроме публичных нормативных обязательств</t>
  </si>
  <si>
    <t>321</t>
  </si>
  <si>
    <t>Предоставление мер социальной поддержки по оплате жилья и коммунальных услуг специалистам учреждений образования (за исключением педагогических работников), работающим в сельской местности или поселках городского типа на территории Брянской области</t>
  </si>
  <si>
    <t>521 02 14</t>
  </si>
  <si>
    <t>Меры социальной поддержки населения по публичным нормативным обязательствам</t>
  </si>
  <si>
    <t>314</t>
  </si>
  <si>
    <t>Мероприятия по созданию дополнительных мест для детей дошкольного возраста</t>
  </si>
  <si>
    <t>849 00 00</t>
  </si>
  <si>
    <t>Мероприятия по развитию образования Клетнянского района</t>
  </si>
  <si>
    <t>875 00 00</t>
  </si>
  <si>
    <t xml:space="preserve">Бюджетные инвестиции в объекты муниципальной собственности бюджетным учреждениям </t>
  </si>
  <si>
    <t>413</t>
  </si>
  <si>
    <t>Общее образование</t>
  </si>
  <si>
    <t xml:space="preserve">Школы-детские сады, школы начальные, неполные средние и средние </t>
  </si>
  <si>
    <t>421 00 00</t>
  </si>
  <si>
    <t>421 99 00</t>
  </si>
  <si>
    <r>
      <t>Обеспечение деятельности МБОУ СОШ</t>
    </r>
    <r>
      <rPr>
        <sz val="10"/>
        <color indexed="10"/>
        <rFont val="Arial"/>
        <family val="2"/>
        <charset val="204"/>
      </rPr>
      <t xml:space="preserve"> №1 п.Клетня</t>
    </r>
  </si>
  <si>
    <t>421 99 11</t>
  </si>
  <si>
    <r>
      <t>Обеспечение деятельности МБОУ СОШ</t>
    </r>
    <r>
      <rPr>
        <sz val="10"/>
        <color indexed="10"/>
        <rFont val="Arial"/>
        <family val="2"/>
        <charset val="204"/>
      </rPr>
      <t xml:space="preserve"> №2 п.Клетня</t>
    </r>
  </si>
  <si>
    <t>421 99 21</t>
  </si>
  <si>
    <r>
      <t xml:space="preserve">Обеспечение деятельности МБОУ СОШ с. </t>
    </r>
    <r>
      <rPr>
        <sz val="10"/>
        <color indexed="10"/>
        <rFont val="Arial"/>
        <family val="2"/>
        <charset val="204"/>
      </rPr>
      <t>Лутна</t>
    </r>
  </si>
  <si>
    <t>421 99 31</t>
  </si>
  <si>
    <r>
      <t xml:space="preserve">Обеспечение деятельности </t>
    </r>
    <r>
      <rPr>
        <sz val="10"/>
        <color indexed="10"/>
        <rFont val="Arial"/>
        <family val="2"/>
        <charset val="204"/>
      </rPr>
      <t>МБОУ СОШ п.Мирный</t>
    </r>
  </si>
  <si>
    <t>421 99 41</t>
  </si>
  <si>
    <r>
      <t xml:space="preserve">Обеспечение деятельности МБОУ СОШ </t>
    </r>
    <r>
      <rPr>
        <sz val="10"/>
        <color indexed="10"/>
        <rFont val="Arial"/>
        <family val="2"/>
        <charset val="204"/>
      </rPr>
      <t>№3 п.Клетня</t>
    </r>
  </si>
  <si>
    <t>421 99 51</t>
  </si>
  <si>
    <r>
      <t xml:space="preserve">Обеспечение деятельности МБОУ </t>
    </r>
    <r>
      <rPr>
        <sz val="10"/>
        <color indexed="10"/>
        <rFont val="Arial"/>
        <family val="2"/>
        <charset val="204"/>
      </rPr>
      <t>СОШ с.Мужиново</t>
    </r>
  </si>
  <si>
    <t>421 99 61</t>
  </si>
  <si>
    <r>
      <t xml:space="preserve">Обеспечение деятельности МБОУ </t>
    </r>
    <r>
      <rPr>
        <sz val="10"/>
        <color indexed="10"/>
        <rFont val="Arial"/>
        <family val="2"/>
        <charset val="204"/>
      </rPr>
      <t>СОШ с.Акуличи</t>
    </r>
  </si>
  <si>
    <t>421 99 71</t>
  </si>
  <si>
    <r>
      <t xml:space="preserve">Обеспечение деятельности МБОУ </t>
    </r>
    <r>
      <rPr>
        <sz val="10"/>
        <color indexed="10"/>
        <rFont val="Arial"/>
        <family val="2"/>
        <charset val="204"/>
      </rPr>
      <t>СОШ д.Болотня</t>
    </r>
  </si>
  <si>
    <t>421 99 81</t>
  </si>
  <si>
    <t>Учреждения по внешкольной работе с детьми</t>
  </si>
  <si>
    <t>423 00 00</t>
  </si>
  <si>
    <t>423 99 00</t>
  </si>
  <si>
    <r>
      <t xml:space="preserve">Обеспечение деятельности МБОУ дополнительного образования детей </t>
    </r>
    <r>
      <rPr>
        <sz val="10"/>
        <color indexed="10"/>
        <rFont val="Arial"/>
        <family val="2"/>
        <charset val="204"/>
      </rPr>
      <t xml:space="preserve">Детско-юношеская спортивная школа </t>
    </r>
  </si>
  <si>
    <t>423 99 11</t>
  </si>
  <si>
    <r>
      <t>Обеспечение деятельности МОУ дополнительного образования детей</t>
    </r>
    <r>
      <rPr>
        <sz val="10"/>
        <color indexed="10"/>
        <rFont val="Arial"/>
        <family val="2"/>
        <charset val="204"/>
      </rPr>
      <t xml:space="preserve"> Центр детского творчества</t>
    </r>
  </si>
  <si>
    <t>423 99 21</t>
  </si>
  <si>
    <r>
      <t>Обеспечение деятельности М</t>
    </r>
    <r>
      <rPr>
        <sz val="10"/>
        <color indexed="10"/>
        <rFont val="Arial"/>
        <family val="2"/>
        <charset val="204"/>
      </rPr>
      <t>Б</t>
    </r>
    <r>
      <rPr>
        <sz val="10"/>
        <color indexed="8"/>
        <rFont val="Arial"/>
        <family val="2"/>
        <charset val="204"/>
      </rPr>
      <t xml:space="preserve">ОУ дополнительного образования детей </t>
    </r>
    <r>
      <rPr>
        <sz val="10"/>
        <color rgb="FFFF0000"/>
        <rFont val="Arial"/>
        <family val="2"/>
        <charset val="204"/>
      </rPr>
      <t>"Клетнянская детская школа искусств"</t>
    </r>
  </si>
  <si>
    <t>423 99 31</t>
  </si>
  <si>
    <t>Мероприятия в области образования</t>
  </si>
  <si>
    <t>436 00 00</t>
  </si>
  <si>
    <t>436 70 00</t>
  </si>
  <si>
    <t>Иные безвозмездные и безвозвратные перечисления</t>
  </si>
  <si>
    <t>520 00 00</t>
  </si>
  <si>
    <t>Ежемесячное денежное вознаграждение за классное руководство</t>
  </si>
  <si>
    <t>520 09 00</t>
  </si>
  <si>
    <t>Субсидии бюджетным учреждениям на иные цели</t>
  </si>
  <si>
    <t>612</t>
  </si>
  <si>
    <t>Финансирование общеобразовательных учреждений в части обеспечения реализации основных общеобразовательных программ</t>
  </si>
  <si>
    <t>521 02 09</t>
  </si>
  <si>
    <t>Молодежная политика и оздоровление детей</t>
  </si>
  <si>
    <t>Реализация отдельных мероприятий по работе с детьми и молодежью Клетнянского района</t>
  </si>
  <si>
    <t>878 00 00</t>
  </si>
  <si>
    <t>Другие вопросы в области образования</t>
  </si>
  <si>
    <t>Обеспечение деятельности аппарата управления</t>
  </si>
  <si>
    <t>002 04 06</t>
  </si>
  <si>
    <t>Мероприятия по проведению оздоровительной кампании детей</t>
  </si>
  <si>
    <t>432 00 00</t>
  </si>
  <si>
    <t>Оздоровление детей</t>
  </si>
  <si>
    <t>432 02 00</t>
  </si>
  <si>
    <t>Учреждения, обеспечивающие предоставление услуг в сфере образования</t>
  </si>
  <si>
    <t xml:space="preserve">435 00 00 </t>
  </si>
  <si>
    <t>435 99 00</t>
  </si>
  <si>
    <t>Обеспечение деятельности учреждений, обеспечивающих предоставление услуг в сфере образования</t>
  </si>
  <si>
    <t>435 99 01</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</si>
  <si>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</si>
  <si>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</si>
  <si>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</si>
  <si>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Обеспечение деятельности муниципального бюджетного учреждения хозяйственно-эксплуатационная служба районного управления образования</t>
  </si>
  <si>
    <t>452 99 11</t>
  </si>
  <si>
    <t>Обеспечение деятельности прочих учреждений управления образования</t>
  </si>
  <si>
    <t>452 99 12</t>
  </si>
  <si>
    <t>Уплата налога на имущество организаций и земельного налога</t>
  </si>
  <si>
    <t>Реализация отдельных мероприятий по обеспечению безопасности образовательных учреждений Клетнянского района</t>
  </si>
  <si>
    <t>876 00 00</t>
  </si>
  <si>
    <t>Культура, кинематография</t>
  </si>
  <si>
    <t>08</t>
  </si>
  <si>
    <t>Культура</t>
  </si>
  <si>
    <t>Учреждения культуры и мероприятия в сфере культуры и кинематографии</t>
  </si>
  <si>
    <t>440 00 00</t>
  </si>
  <si>
    <t>440 99 00</t>
  </si>
  <si>
    <t>Обеспечение деятельности клубных учреждений за счет средств районного бюджета</t>
  </si>
  <si>
    <t>440 99 01</t>
  </si>
  <si>
    <t>Оплата коммунальных услуг здания центра культуры и досуга за счет средств, передаваемых из бюджета городского поселения</t>
  </si>
  <si>
    <t>440 99 02</t>
  </si>
  <si>
    <t>Библиотеки</t>
  </si>
  <si>
    <t>442 00 00</t>
  </si>
  <si>
    <t>442 99 00</t>
  </si>
  <si>
    <t>Обеспечение деятельности библиотечных учреждений за счет средств районного бюджета</t>
  </si>
  <si>
    <t>442 99 01</t>
  </si>
  <si>
    <t>Обеспечение деятельности библиотечных учреждений за счет средств бюджетов поселений</t>
  </si>
  <si>
    <t>442 99 02</t>
  </si>
  <si>
    <t>Предоставление мер социальной поддержки по оплате жилья и коммунальных услуг специалистам учреждений культуры, работающим в сельской местности или поселках городского типа на территории Брянской области</t>
  </si>
  <si>
    <t>521 02 11</t>
  </si>
  <si>
    <t>Расходные обязательства, выполнение которых осуществляется за счет субвенций из областного бюджета</t>
  </si>
  <si>
    <t>531 02 00</t>
  </si>
  <si>
    <t>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</si>
  <si>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531 02 12</t>
  </si>
  <si>
    <t>Мероприятия по модернизации и эффективному развитию библиотечного дела в Клетнянском районе</t>
  </si>
  <si>
    <t>881 00 00</t>
  </si>
  <si>
    <t>Мероприятия по сохранению культурного наследия в Клетнянском районе</t>
  </si>
  <si>
    <t>882 00 00</t>
  </si>
  <si>
    <t xml:space="preserve">Другие вопросы в области культуры, кинематографии </t>
  </si>
  <si>
    <t>Предоставление субвенций поселениям (за исключением городских округов) на оказание мер социальной поддержки по оплате жилья и коммунальных услуг отдельным категориям граждан, работающих в сельской местности и поселках городского типа на территории Брянской области</t>
  </si>
  <si>
    <t>521 02 12</t>
  </si>
  <si>
    <t>Финансовое обеспечение расходных обязательств муниципального района, возникающих при выполнении полномочий, переданных для осуществления органам местного самоуправления поселений в соответствии с заключенными соглашениями</t>
  </si>
  <si>
    <t>521 07 00</t>
  </si>
  <si>
    <t xml:space="preserve">Предоставление субвенций поселениям на осуществление полномочий в области культуры в соответствии с заключенными соглашениями </t>
  </si>
  <si>
    <t>521 07 01</t>
  </si>
  <si>
    <t>Противодействие злоупотреблению наркотиками и их незаконному обороту</t>
  </si>
  <si>
    <t>850 00 00</t>
  </si>
  <si>
    <t>Социальная политика</t>
  </si>
  <si>
    <t>10</t>
  </si>
  <si>
    <t>Пенсионное обеспечение</t>
  </si>
  <si>
    <t>Доплаты к пенсиям, дополнительное пенсионное обеспечение</t>
  </si>
  <si>
    <t>491 00 00</t>
  </si>
  <si>
    <t>Реализация Закона Брянской области от 16 ноября 2007 года №156-З "О муниципальной службе в Брянской области"</t>
  </si>
  <si>
    <t>491 51 00</t>
  </si>
  <si>
    <t>Ежемесячная доплата к государственной пенсии муниципальным служащим</t>
  </si>
  <si>
    <t>491 51 01</t>
  </si>
  <si>
    <t>Пособия и компенсации гражданам  и иные социальные выплаты, кроме публичных нормативных обязательств</t>
  </si>
  <si>
    <t>Социальное обеспечение населения</t>
  </si>
  <si>
    <t>Социальная помощь</t>
  </si>
  <si>
    <t>505 00 00</t>
  </si>
  <si>
    <t>Обеспечение сохранности жилых помещений, закрепленных за детьми-сиротами и детьми, оставшимися без попечения родителей</t>
  </si>
  <si>
    <t>505 83 00</t>
  </si>
  <si>
    <t>Обеспечение условий по повышению качества жизни молодых семей Клетнянского района</t>
  </si>
  <si>
    <t>880 00 00</t>
  </si>
  <si>
    <t>Субсидии гражданам на приобретение жилья</t>
  </si>
  <si>
    <t>322</t>
  </si>
  <si>
    <t>Мероприятия в сфере кадрового обеспечения в отраслях социально-культурной сферы, улучшения жилищных условий специалистов бюджетных учреждений Клетнянского района</t>
  </si>
  <si>
    <t>884 00 00</t>
  </si>
  <si>
    <t>Бюджетные инвестиции на приобретение объектов недвижимого имущества казенным учреждениям</t>
  </si>
  <si>
    <t>441</t>
  </si>
  <si>
    <t>Охрана семьи и детства</t>
  </si>
  <si>
    <t>Федеральный закон от 19 мая 1995 года №81-ФЗ "О государственных пособиях гражданам, имеющим детей"</t>
  </si>
  <si>
    <t>505 05 00</t>
  </si>
  <si>
    <t>Выплата единовременного пособия при всех формах устройства детей, лишенных родительского попечения, в семью</t>
  </si>
  <si>
    <t>505 05 02</t>
  </si>
  <si>
    <t>Пособия и компенсации по публичным нормативным обязательствам</t>
  </si>
  <si>
    <t>313</t>
  </si>
  <si>
    <t>Обеспечение жилыми помещениями детей-сирот, детей, оставшихся без попечения родителей, а также детей,находящихся под опекой (попечительством), не имеющих закрепленного жилого помещения</t>
  </si>
  <si>
    <t>505 21 02</t>
  </si>
  <si>
    <t>Приобретение товаров, работ, услуг в пользу граждан</t>
  </si>
  <si>
    <t>323</t>
  </si>
  <si>
    <t>Компенсация части родительской платы за содержание ребенка в образовательных учреждениях</t>
  </si>
  <si>
    <t>520 10 00</t>
  </si>
  <si>
    <t>Выплата ежемесячных денежных средств на содержание и проезд ребёнка, переданного на воспитание в семью опекуна (попечителя), приёмную семью, а также вознаграждение приёмным родителям</t>
  </si>
  <si>
    <t>520 13 00</t>
  </si>
  <si>
    <t xml:space="preserve">10 </t>
  </si>
  <si>
    <t>Другие вопросы в области социальной политики</t>
  </si>
  <si>
    <t>Осуществление деятельности по профилактике безнадзорности и правонарушений несовершеннолетних</t>
  </si>
  <si>
    <t>521 02 03</t>
  </si>
  <si>
    <t xml:space="preserve">Организация и осуществление деятельности по опеке и попечительству </t>
  </si>
  <si>
    <t>521 02 20</t>
  </si>
  <si>
    <t>Реализация отдельных мероприятий в сфере социальной защиты населения</t>
  </si>
  <si>
    <t>843 00 00</t>
  </si>
  <si>
    <t>Физическая культура и спорт</t>
  </si>
  <si>
    <t>Массовый спорт</t>
  </si>
  <si>
    <t>Физкультурно-оздоровительная работа и спортивные мероприятия</t>
  </si>
  <si>
    <t>512 00 00</t>
  </si>
  <si>
    <t>Мероприятия в области здравоохранения, спорта и физической культуры, туризма</t>
  </si>
  <si>
    <t>512 97 00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</si>
  <si>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</si>
  <si>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</si>
  <si>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</si>
  <si>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t>
  </si>
  <si>
    <t>521 02 01</t>
  </si>
  <si>
    <t>Иные межбюджетные трансферты</t>
  </si>
  <si>
    <t>540</t>
  </si>
  <si>
    <t>Иные дотации</t>
  </si>
  <si>
    <t>Дотации</t>
  </si>
  <si>
    <t>517 00 00</t>
  </si>
  <si>
    <t xml:space="preserve">Поддержка мер по обеспечению сбалансированности  бюджетов поселений из бюджета муниципального образования "Клетнянский муниципальный  район"
</t>
  </si>
  <si>
    <t>517 05 00</t>
  </si>
  <si>
    <t xml:space="preserve">Дотации бюджетам поселений на поддержку мер по обеспечению сбалансированности  бюджетов поселений из бюджета муниципального образования "Клетнянский муниципальный  район"
</t>
  </si>
  <si>
    <t>517 05 05</t>
  </si>
  <si>
    <t>Поддержка мер по обеспечению сбалансированности бюджетов поселений</t>
  </si>
  <si>
    <t>521 02 02</t>
  </si>
  <si>
    <t>ВСЕГО РАСХОДОВ</t>
  </si>
  <si>
    <t>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</si>
  <si>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Изменение распределения бюджетных ассигнований на 2013 год по ведомственной структуре расходов бюджета бюджета муниципального образования "Клетнянский муниципальный район", предусмотренного приложением 8 к Решению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</si>
  <si>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Администрация Клетнянского района</t>
  </si>
  <si>
    <t>Управление по делам образования, демографии, молодежной политике, ФК и массовому спорту</t>
  </si>
  <si>
    <r>
      <t>Обеспечение деятельности М</t>
    </r>
    <r>
      <rPr>
        <sz val="10"/>
        <color indexed="10"/>
        <rFont val="Arial"/>
        <family val="2"/>
        <charset val="204"/>
      </rPr>
      <t>Б</t>
    </r>
    <r>
      <rPr>
        <sz val="10"/>
        <color indexed="8"/>
        <rFont val="Arial"/>
        <family val="2"/>
        <charset val="204"/>
      </rPr>
      <t>ОУ дополнительного образования детей "Клетнянская детская школа искусств"</t>
    </r>
  </si>
  <si>
    <t xml:space="preserve">07 </t>
  </si>
  <si>
    <t>Финансовое управление администрации Клетнянского района</t>
  </si>
  <si>
    <t>Клетнянский районный Совет народных депутатов</t>
  </si>
  <si>
    <t>к решению районного Совета народных депутатов "О внесении изменений в решение районного Совета народных депутатов "О бюджете муниципального образования "Клетнянский муниципальный район" на 2013 год и на плановый период 2014 и 2015 годов"</t>
  </si>
  <si>
    <t/>
  </si>
  <si>
    <t>рублей</t>
  </si>
  <si>
    <t>ГП</t>
  </si>
  <si>
    <t>ППГП</t>
  </si>
  <si>
    <t>КВСР</t>
  </si>
  <si>
    <t>1</t>
  </si>
  <si>
    <t>2</t>
  </si>
  <si>
    <t>3</t>
  </si>
  <si>
    <t>4</t>
  </si>
  <si>
    <t>5</t>
  </si>
  <si>
    <t>6</t>
  </si>
  <si>
    <t>7</t>
  </si>
  <si>
    <t>8</t>
  </si>
  <si>
    <t>9</t>
  </si>
  <si>
    <t>Реализация полномочий Клетнянского муниципального района на 2013 - 2016 годы</t>
  </si>
  <si>
    <t>Подпрограмма "Выполнение функций администрации Клетнянского района" (2013 - 2015 годы)</t>
  </si>
  <si>
    <t>Модернизация и развитие сети учреждений образования</t>
  </si>
  <si>
    <t>Муниципальная поддержка малого и среднего предпринимательства в Клетнянском районе 2013-2015 годы</t>
  </si>
  <si>
    <t>Долгосрочная целевая программа "Инженерное обустройство населенных пунктов Брянской области" (2009-2015 годы)</t>
  </si>
  <si>
    <t>Развитие системы образования Клетнянского муниципального района на 2013-2015 годы"</t>
  </si>
  <si>
    <t>00</t>
  </si>
  <si>
    <t>Обеспечение условий по по повышению качества жизни молодых семей Клетнянского района</t>
  </si>
  <si>
    <t xml:space="preserve">Управление муниципальными финансами
муниципального образования «Клетнянский муниципальный район на 2013 - 2015 годы»
</t>
  </si>
  <si>
    <t>Непрограмная часть</t>
  </si>
  <si>
    <t>70</t>
  </si>
  <si>
    <t>Изменения февр.№6.1.</t>
  </si>
  <si>
    <t>Уточненный план на 01.03.13.</t>
  </si>
  <si>
    <t>Изменения февраль №6.2.</t>
  </si>
  <si>
    <t>Уточненный план на 01.04.13.</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</si>
  <si>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</si>
  <si>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505 21 04</t>
  </si>
  <si>
    <t xml:space="preserve">505 21 04 </t>
  </si>
  <si>
    <t>Приложение 6.2.</t>
  </si>
  <si>
    <t>Изменения февр.№8.1.</t>
  </si>
  <si>
    <t>Приложение 8.2.</t>
  </si>
  <si>
    <t>Приложение 1</t>
  </si>
  <si>
    <t>Изменения февраль</t>
  </si>
  <si>
    <t xml:space="preserve">Изменения </t>
  </si>
  <si>
    <t xml:space="preserve">Приложение 10.1 
</t>
  </si>
  <si>
    <t>Изменение распределения бюджетных ассигнований бюджета муниципального образования "Клетнянский муниципальный район" по муниципальным программам Клетнянского района на 2013 год</t>
  </si>
  <si>
    <t>Приложение 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</si>
</sst>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27" x14ac:knownFonts="1">
    <font>
      <sz val="11"/>
      <color theme="1"/>
      <name val="Calibri"/>
      <family val="2"/>
      <scheme val="minor"/>
    </font>
    <font>
      <sz val="11"/>
      <color theme="1"/>
      <name val="Calibri"/>
      <family val="2"/>
      <scheme val="minor"/>
    </font>
    <font>
      <b/>
      <sz val="18"/>
      <color theme="3"/>
      <name val="Cambria"/>
      <family val="2"/>
      <charset val="204"/>
      <scheme val="major"/>
    </font>
    <font>
      <b/>
      <sz val="11"/>
      <color theme="3"/>
      <name val="Calibri"/>
      <family val="2"/>
      <charset val="204"/>
      <scheme val="minor"/>
    </font>
    <font>
      <sz val="8"/>
      <name val="Arial"/>
      <family val="2"/>
      <charset val="204"/>
    </font>
    <font>
      <sz val="10"/>
      <name val="Arial"/>
      <family val="2"/>
      <charset val="204"/>
    </font>
    <font>
      <b/>
      <sz val="10"/>
      <name val="Arial"/>
      <family val="2"/>
      <charset val="204"/>
    </font>
    <font>
      <i/>
      <sz val="8"/>
      <name val="Arial"/>
      <family val="2"/>
      <charset val="204"/>
    </font>
    <font>
      <b/>
      <u/>
      <sz val="10"/>
      <name val="Arial"/>
      <family val="2"/>
      <charset val="204"/>
    </font>
    <font>
      <sz val="10"/>
      <name val="Arial Cyr"/>
      <charset val="204"/>
    </font>
    <font>
      <sz val="10"/>
      <color rgb="FFFF0000"/>
      <name val="Arial"/>
      <family val="2"/>
      <charset val="204"/>
    </font>
    <font>
      <sz val="10"/>
      <color rgb="FF000000"/>
      <name val="Arial"/>
      <family val="2"/>
      <charset val="204"/>
    </font>
    <font>
      <sz val="10"/>
      <color theme="1"/>
      <name val="Arial"/>
      <family val="2"/>
      <charset val="204"/>
    </font>
    <font>
      <sz val="10"/>
      <color indexed="10"/>
      <name val="Arial"/>
      <family val="2"/>
      <charset val="204"/>
    </font>
    <font>
      <sz val="10"/>
      <color indexed="8"/>
      <name val="Arial"/>
      <family val="2"/>
      <charset val="204"/>
    </font>
    <font>
      <b/>
      <i/>
      <sz val="10"/>
      <name val="Arial"/>
      <family val="2"/>
      <charset val="204"/>
    </font>
    <font>
      <sz val="11"/>
      <color theme="0"/>
      <name val="Calibri"/>
      <family val="2"/>
      <scheme val="minor"/>
    </font>
    <font>
      <sz val="11"/>
      <name val="Calibri"/>
      <family val="2"/>
      <scheme val="minor"/>
    </font>
    <font>
      <b/>
      <sz val="10"/>
      <color theme="1"/>
      <name val="Arial"/>
      <family val="2"/>
      <charset val="204"/>
    </font>
    <font>
      <sz val="10"/>
      <color theme="1"/>
      <name val="Calibri"/>
      <family val="2"/>
      <scheme val="minor"/>
    </font>
    <font>
      <b/>
      <sz val="10"/>
      <color rgb="FF000000"/>
      <name val="Arial"/>
      <family val="2"/>
      <charset val="204"/>
    </font>
    <font>
      <i/>
      <sz val="8"/>
      <color rgb="FF000000"/>
      <name val="Arial"/>
      <family val="2"/>
      <charset val="204"/>
    </font>
    <font>
      <b/>
      <sz val="8"/>
      <name val="Arial"/>
      <family val="2"/>
      <charset val="204"/>
    </font>
    <font>
      <sz val="9"/>
      <color rgb="FF000000"/>
      <name val="Arial"/>
      <family val="2"/>
      <charset val="204"/>
    </font>
    <font>
      <sz val="9"/>
      <name val="Arial"/>
      <family val="2"/>
      <charset val="204"/>
    </font>
    <font>
      <sz val="9"/>
      <color theme="1"/>
      <name val="Arial"/>
      <family val="2"/>
      <charset val="204"/>
    </font>
    <font>
      <sz val="8"/>
      <color rgb="FF000000"/>
      <name val="Arial"/>
      <family val="2"/>
      <charset val="204"/>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medium">
        <color theme="4" tint="0.3999755851924192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cellStyleXfs>
  <cellXfs count="222">
    <xf numFmtId="0" fontId="0" fillId="0" borderId="0" xfId="0"/>
    <xf numFmtId="0" fontId="5" fillId="0" borderId="0" xfId="0" applyFont="1" applyFill="1" applyAlignment="1">
      <alignment vertical="top"/>
    </xf>
    <xf numFmtId="0" fontId="5" fillId="0" borderId="0" xfId="0" applyFont="1" applyFill="1" applyAlignment="1">
      <alignment vertical="top" wrapText="1"/>
    </xf>
    <xf numFmtId="0" fontId="5" fillId="0" borderId="2" xfId="0" applyFont="1" applyFill="1" applyBorder="1" applyAlignment="1">
      <alignment vertical="top"/>
    </xf>
    <xf numFmtId="0" fontId="5" fillId="0" borderId="2" xfId="0" applyFont="1" applyFill="1" applyBorder="1" applyAlignment="1">
      <alignment horizontal="center" vertical="top"/>
    </xf>
    <xf numFmtId="0" fontId="7" fillId="0" borderId="2" xfId="0" applyFont="1" applyFill="1" applyBorder="1" applyAlignment="1">
      <alignment horizontal="right" vertical="top"/>
    </xf>
    <xf numFmtId="49" fontId="4" fillId="0" borderId="3" xfId="0" applyNumberFormat="1" applyFont="1" applyFill="1" applyBorder="1" applyAlignment="1">
      <alignment horizontal="center" vertical="top"/>
    </xf>
    <xf numFmtId="0" fontId="4" fillId="0" borderId="0" xfId="0" applyFont="1" applyFill="1" applyAlignment="1">
      <alignment vertical="top"/>
    </xf>
    <xf numFmtId="49" fontId="8" fillId="0" borderId="3" xfId="0" applyNumberFormat="1" applyFont="1" applyFill="1" applyBorder="1" applyAlignment="1">
      <alignment horizontal="center" vertical="top"/>
    </xf>
    <xf numFmtId="4" fontId="8" fillId="0" borderId="3" xfId="0" applyNumberFormat="1" applyFont="1" applyFill="1" applyBorder="1" applyAlignment="1">
      <alignment vertical="top"/>
    </xf>
    <xf numFmtId="0" fontId="8" fillId="0" borderId="0" xfId="0" applyFont="1" applyFill="1" applyAlignment="1">
      <alignment vertical="top"/>
    </xf>
    <xf numFmtId="0" fontId="6" fillId="0" borderId="3" xfId="0" applyFont="1" applyFill="1" applyBorder="1" applyAlignment="1">
      <alignment horizontal="left" vertical="top" wrapText="1"/>
    </xf>
    <xf numFmtId="49" fontId="6" fillId="0" borderId="3" xfId="0" applyNumberFormat="1" applyFont="1" applyFill="1" applyBorder="1" applyAlignment="1">
      <alignment horizontal="center" vertical="top"/>
    </xf>
    <xf numFmtId="4" fontId="6" fillId="0" borderId="3" xfId="0" applyNumberFormat="1" applyFont="1" applyFill="1" applyBorder="1" applyAlignment="1">
      <alignment vertical="top"/>
    </xf>
    <xf numFmtId="0" fontId="6" fillId="0" borderId="0" xfId="0" applyFont="1" applyFill="1" applyAlignment="1">
      <alignment vertical="top"/>
    </xf>
    <xf numFmtId="0" fontId="5" fillId="0" borderId="3" xfId="0" applyFont="1" applyFill="1" applyBorder="1" applyAlignment="1">
      <alignment horizontal="left" vertical="top" wrapText="1"/>
    </xf>
    <xf numFmtId="49" fontId="5" fillId="0" borderId="3" xfId="0" applyNumberFormat="1" applyFont="1" applyFill="1" applyBorder="1" applyAlignment="1">
      <alignment horizontal="center" vertical="top"/>
    </xf>
    <xf numFmtId="4" fontId="5" fillId="0" borderId="3" xfId="0" applyNumberFormat="1" applyFont="1" applyFill="1" applyBorder="1" applyAlignment="1">
      <alignment vertical="top"/>
    </xf>
    <xf numFmtId="0" fontId="5" fillId="0" borderId="3" xfId="0" applyFont="1" applyFill="1" applyBorder="1" applyAlignment="1">
      <alignment vertical="top"/>
    </xf>
    <xf numFmtId="0" fontId="5" fillId="0" borderId="3" xfId="0" applyFont="1" applyFill="1" applyBorder="1" applyAlignment="1">
      <alignment vertical="top" wrapText="1"/>
    </xf>
    <xf numFmtId="0" fontId="5" fillId="0" borderId="5" xfId="0" applyFont="1" applyFill="1" applyBorder="1" applyAlignment="1">
      <alignment horizontal="left" vertical="top" wrapText="1"/>
    </xf>
    <xf numFmtId="0" fontId="9" fillId="0" borderId="0" xfId="0" applyFont="1" applyFill="1" applyAlignment="1">
      <alignment vertical="top"/>
    </xf>
    <xf numFmtId="49" fontId="5" fillId="0" borderId="3"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 fontId="5" fillId="0" borderId="3" xfId="0" applyNumberFormat="1" applyFont="1" applyFill="1" applyBorder="1" applyAlignment="1">
      <alignment vertical="top" wrapText="1"/>
    </xf>
    <xf numFmtId="0" fontId="5" fillId="0" borderId="3" xfId="0" applyFont="1" applyBorder="1" applyAlignment="1">
      <alignment horizontal="center" vertical="top" wrapText="1"/>
    </xf>
    <xf numFmtId="0" fontId="6" fillId="0" borderId="3" xfId="0" applyFont="1" applyFill="1" applyBorder="1" applyAlignment="1">
      <alignment vertical="top" wrapText="1"/>
    </xf>
    <xf numFmtId="0" fontId="6" fillId="0" borderId="0" xfId="0" applyFont="1" applyFill="1" applyBorder="1" applyAlignment="1">
      <alignment vertical="top"/>
    </xf>
    <xf numFmtId="0" fontId="5" fillId="0" borderId="0" xfId="0" applyFont="1" applyFill="1" applyBorder="1" applyAlignment="1">
      <alignment vertical="top"/>
    </xf>
    <xf numFmtId="4" fontId="5" fillId="0" borderId="3" xfId="0" applyNumberFormat="1" applyFont="1" applyFill="1" applyBorder="1" applyAlignment="1">
      <alignment horizontal="right" vertical="top"/>
    </xf>
    <xf numFmtId="0" fontId="10" fillId="0" borderId="3" xfId="0" applyFont="1" applyFill="1" applyBorder="1" applyAlignment="1">
      <alignment horizontal="left" vertical="top" wrapText="1"/>
    </xf>
    <xf numFmtId="0" fontId="10" fillId="0" borderId="3" xfId="0" applyFont="1" applyFill="1" applyBorder="1" applyAlignment="1">
      <alignment vertical="top"/>
    </xf>
    <xf numFmtId="0" fontId="5" fillId="0" borderId="3" xfId="0" applyFont="1" applyFill="1" applyBorder="1" applyAlignment="1">
      <alignment horizontal="center" vertical="top" wrapText="1"/>
    </xf>
    <xf numFmtId="0" fontId="0" fillId="0" borderId="3" xfId="0" applyBorder="1" applyAlignment="1">
      <alignment vertical="top" wrapText="1"/>
    </xf>
    <xf numFmtId="164" fontId="12" fillId="0" borderId="3" xfId="0" applyNumberFormat="1" applyFont="1" applyBorder="1" applyAlignment="1">
      <alignment vertical="top" wrapText="1"/>
    </xf>
    <xf numFmtId="0" fontId="0" fillId="0" borderId="0" xfId="0" applyAlignment="1">
      <alignment wrapText="1"/>
    </xf>
    <xf numFmtId="164" fontId="5" fillId="0" borderId="3" xfId="0" applyNumberFormat="1" applyFont="1" applyFill="1" applyBorder="1" applyAlignment="1">
      <alignment vertical="top"/>
    </xf>
    <xf numFmtId="164" fontId="5" fillId="0" borderId="0" xfId="0" applyNumberFormat="1" applyFont="1" applyFill="1" applyAlignment="1">
      <alignment vertical="top"/>
    </xf>
    <xf numFmtId="0" fontId="5" fillId="0" borderId="4" xfId="0" applyFont="1" applyFill="1" applyBorder="1" applyAlignment="1">
      <alignment horizontal="left" vertical="top" wrapText="1"/>
    </xf>
    <xf numFmtId="0" fontId="5" fillId="0" borderId="0" xfId="0" applyFont="1" applyFill="1" applyBorder="1" applyAlignment="1">
      <alignment horizontal="left" vertical="top" wrapText="1"/>
    </xf>
    <xf numFmtId="0" fontId="6" fillId="0" borderId="3" xfId="0" applyFont="1" applyFill="1" applyBorder="1" applyAlignment="1">
      <alignment vertical="top"/>
    </xf>
    <xf numFmtId="49" fontId="6" fillId="0" borderId="3" xfId="0" applyNumberFormat="1" applyFont="1" applyFill="1" applyBorder="1" applyAlignment="1">
      <alignment horizontal="center" vertical="top" wrapText="1"/>
    </xf>
    <xf numFmtId="164" fontId="6" fillId="0" borderId="3" xfId="0" applyNumberFormat="1" applyFont="1" applyFill="1" applyBorder="1" applyAlignment="1">
      <alignment vertical="top"/>
    </xf>
    <xf numFmtId="4" fontId="6" fillId="0" borderId="3" xfId="0" applyNumberFormat="1" applyFont="1" applyFill="1" applyBorder="1" applyAlignment="1">
      <alignment horizontal="right" vertical="top"/>
    </xf>
    <xf numFmtId="0" fontId="5" fillId="0" borderId="3" xfId="0" applyFont="1" applyFill="1" applyBorder="1" applyAlignment="1">
      <alignment horizontal="left" vertical="top"/>
    </xf>
    <xf numFmtId="0" fontId="15" fillId="0" borderId="0" xfId="0" applyFont="1" applyFill="1" applyAlignment="1">
      <alignment vertical="top"/>
    </xf>
    <xf numFmtId="49" fontId="8" fillId="0" borderId="3" xfId="0" applyNumberFormat="1" applyFont="1" applyFill="1" applyBorder="1" applyAlignment="1">
      <alignment horizontal="center" vertical="top" wrapText="1"/>
    </xf>
    <xf numFmtId="4" fontId="8" fillId="0" borderId="3" xfId="0" applyNumberFormat="1" applyFont="1" applyFill="1" applyBorder="1" applyAlignment="1">
      <alignment vertical="top" wrapText="1"/>
    </xf>
    <xf numFmtId="49" fontId="6" fillId="0" borderId="3" xfId="0" applyNumberFormat="1" applyFont="1" applyFill="1" applyBorder="1" applyAlignment="1">
      <alignment horizontal="left" vertical="top" wrapText="1"/>
    </xf>
    <xf numFmtId="4" fontId="6" fillId="0" borderId="3" xfId="0" applyNumberFormat="1" applyFont="1" applyFill="1" applyBorder="1" applyAlignment="1">
      <alignment horizontal="right" vertical="top" wrapText="1"/>
    </xf>
    <xf numFmtId="0" fontId="16" fillId="0" borderId="0" xfId="0" applyFont="1"/>
    <xf numFmtId="0" fontId="16" fillId="0" borderId="0" xfId="0" applyFont="1" applyAlignment="1">
      <alignment horizontal="center"/>
    </xf>
    <xf numFmtId="4" fontId="17" fillId="0" borderId="0" xfId="0" applyNumberFormat="1" applyFont="1"/>
    <xf numFmtId="0" fontId="0" fillId="0" borderId="0" xfId="0" applyAlignment="1">
      <alignment horizontal="center"/>
    </xf>
    <xf numFmtId="0" fontId="5" fillId="0" borderId="0" xfId="0" applyFont="1" applyFill="1" applyAlignment="1">
      <alignment horizontal="center" vertical="top" wrapText="1"/>
    </xf>
    <xf numFmtId="0" fontId="6" fillId="0" borderId="3" xfId="0" applyFont="1" applyFill="1" applyBorder="1" applyAlignment="1">
      <alignment horizontal="center" vertical="top" wrapText="1"/>
    </xf>
    <xf numFmtId="4" fontId="6" fillId="0" borderId="3" xfId="0" applyNumberFormat="1" applyFont="1" applyFill="1" applyBorder="1" applyAlignment="1">
      <alignment vertical="top" wrapText="1"/>
    </xf>
    <xf numFmtId="0" fontId="12" fillId="0" borderId="0" xfId="0" applyFont="1" applyFill="1" applyAlignment="1">
      <alignment vertical="top" wrapText="1"/>
    </xf>
    <xf numFmtId="0" fontId="12" fillId="0" borderId="3" xfId="0" applyFont="1" applyFill="1" applyBorder="1" applyAlignment="1">
      <alignment horizontal="center" vertical="top" wrapText="1"/>
    </xf>
    <xf numFmtId="49" fontId="4" fillId="0" borderId="3" xfId="0" applyNumberFormat="1" applyFont="1" applyFill="1" applyBorder="1" applyAlignment="1">
      <alignment horizontal="center" vertical="center"/>
    </xf>
    <xf numFmtId="164" fontId="8" fillId="0" borderId="3" xfId="0" applyNumberFormat="1" applyFont="1" applyFill="1" applyBorder="1" applyAlignment="1">
      <alignment horizontal="right" vertical="center" wrapText="1"/>
    </xf>
    <xf numFmtId="164" fontId="4" fillId="0" borderId="0" xfId="0" applyNumberFormat="1" applyFont="1" applyFill="1" applyAlignment="1">
      <alignment vertical="top"/>
    </xf>
    <xf numFmtId="164" fontId="8" fillId="0" borderId="3" xfId="0" applyNumberFormat="1" applyFont="1" applyFill="1" applyBorder="1" applyAlignment="1">
      <alignment vertical="center"/>
    </xf>
    <xf numFmtId="0" fontId="8" fillId="0" borderId="3" xfId="0" applyFont="1" applyFill="1" applyBorder="1" applyAlignment="1">
      <alignment horizontal="center" vertical="top" wrapText="1"/>
    </xf>
    <xf numFmtId="164" fontId="8" fillId="0" borderId="3" xfId="0" applyNumberFormat="1" applyFont="1" applyFill="1" applyBorder="1" applyAlignment="1">
      <alignment vertical="top"/>
    </xf>
    <xf numFmtId="0" fontId="8" fillId="0" borderId="4" xfId="0" applyFont="1" applyFill="1" applyBorder="1" applyAlignment="1">
      <alignment horizontal="left" vertical="top" wrapText="1"/>
    </xf>
    <xf numFmtId="0" fontId="5" fillId="0" borderId="4" xfId="0" applyFont="1" applyFill="1" applyBorder="1" applyAlignment="1">
      <alignment horizontal="center" vertical="top"/>
    </xf>
    <xf numFmtId="0" fontId="5" fillId="0" borderId="4" xfId="0" applyFont="1" applyFill="1" applyBorder="1" applyAlignment="1">
      <alignment vertical="top" wrapText="1"/>
    </xf>
    <xf numFmtId="0" fontId="6" fillId="0" borderId="4" xfId="0" applyFont="1" applyFill="1" applyBorder="1" applyAlignment="1">
      <alignment vertical="top" wrapText="1"/>
    </xf>
    <xf numFmtId="0" fontId="6" fillId="0"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8" fillId="0" borderId="6" xfId="0" applyFont="1" applyFill="1" applyBorder="1" applyAlignment="1">
      <alignment horizontal="center" vertical="top"/>
    </xf>
    <xf numFmtId="0" fontId="8" fillId="0" borderId="3" xfId="0" applyFont="1" applyFill="1" applyBorder="1" applyAlignment="1">
      <alignment horizontal="center" vertical="top"/>
    </xf>
    <xf numFmtId="4" fontId="16" fillId="0" borderId="0" xfId="0" applyNumberFormat="1" applyFont="1"/>
    <xf numFmtId="0" fontId="17" fillId="0" borderId="0" xfId="0" applyFont="1" applyFill="1"/>
    <xf numFmtId="0" fontId="17" fillId="0" borderId="0" xfId="0" applyFont="1" applyFill="1" applyAlignment="1">
      <alignment horizontal="center"/>
    </xf>
    <xf numFmtId="4" fontId="17" fillId="0" borderId="0" xfId="0" applyNumberFormat="1" applyFont="1" applyFill="1"/>
    <xf numFmtId="49" fontId="17" fillId="0" borderId="0" xfId="0" applyNumberFormat="1" applyFont="1" applyFill="1" applyAlignment="1">
      <alignment horizontal="center"/>
    </xf>
    <xf numFmtId="49" fontId="17" fillId="0" borderId="0" xfId="0" applyNumberFormat="1" applyFont="1" applyFill="1"/>
    <xf numFmtId="49" fontId="16" fillId="0" borderId="0" xfId="0" applyNumberFormat="1" applyFont="1" applyAlignment="1">
      <alignment horizontal="center"/>
    </xf>
    <xf numFmtId="49" fontId="16" fillId="0" borderId="0" xfId="0" applyNumberFormat="1" applyFont="1"/>
    <xf numFmtId="49" fontId="0" fillId="0" borderId="0" xfId="0" applyNumberFormat="1" applyAlignment="1">
      <alignment horizontal="center"/>
    </xf>
    <xf numFmtId="49" fontId="0" fillId="0" borderId="0" xfId="0" applyNumberFormat="1"/>
    <xf numFmtId="0" fontId="19" fillId="0" borderId="0" xfId="0" applyFont="1" applyFill="1"/>
    <xf numFmtId="49" fontId="19" fillId="0" borderId="0" xfId="0" applyNumberFormat="1" applyFont="1" applyFill="1"/>
    <xf numFmtId="0" fontId="20" fillId="0" borderId="0" xfId="7" applyFont="1" applyFill="1" applyBorder="1" applyAlignment="1">
      <alignment horizontal="center" vertical="center" wrapText="1"/>
    </xf>
    <xf numFmtId="49" fontId="20" fillId="0" borderId="0" xfId="7" applyNumberFormat="1" applyFont="1" applyFill="1" applyBorder="1" applyAlignment="1">
      <alignment horizontal="center" vertical="center" wrapText="1"/>
    </xf>
    <xf numFmtId="49" fontId="11" fillId="0" borderId="7" xfId="5" applyNumberFormat="1" applyFont="1" applyFill="1" applyBorder="1" applyAlignment="1">
      <alignment horizontal="center" vertical="center" wrapText="1"/>
    </xf>
    <xf numFmtId="0" fontId="11" fillId="0" borderId="7" xfId="5" applyNumberFormat="1" applyFont="1" applyFill="1" applyBorder="1" applyAlignment="1">
      <alignment horizontal="center" vertical="center" wrapText="1"/>
    </xf>
    <xf numFmtId="0" fontId="11" fillId="0" borderId="8" xfId="5"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49" fontId="20" fillId="0" borderId="11" xfId="3" applyNumberFormat="1" applyFont="1" applyFill="1" applyBorder="1" applyAlignment="1">
      <alignment horizontal="center" vertical="center" wrapText="1"/>
    </xf>
    <xf numFmtId="49" fontId="20" fillId="0" borderId="11" xfId="2" applyNumberFormat="1" applyFont="1" applyFill="1" applyBorder="1" applyAlignment="1">
      <alignment vertical="top" wrapText="1"/>
    </xf>
    <xf numFmtId="49" fontId="20" fillId="0" borderId="11" xfId="1" applyNumberFormat="1" applyFont="1" applyFill="1" applyBorder="1" applyAlignment="1">
      <alignment vertical="center" wrapText="1"/>
    </xf>
    <xf numFmtId="0" fontId="20" fillId="0" borderId="11" xfId="2" applyNumberFormat="1" applyFont="1" applyFill="1" applyBorder="1" applyAlignment="1">
      <alignment vertical="top" wrapText="1"/>
    </xf>
    <xf numFmtId="164" fontId="20" fillId="0" borderId="12" xfId="2" applyNumberFormat="1" applyFont="1" applyFill="1" applyBorder="1" applyAlignment="1">
      <alignment vertical="top" wrapText="1"/>
    </xf>
    <xf numFmtId="49" fontId="20" fillId="0" borderId="3" xfId="3" applyNumberFormat="1" applyFont="1" applyFill="1" applyBorder="1" applyAlignment="1">
      <alignment horizontal="center" vertical="center" wrapText="1"/>
    </xf>
    <xf numFmtId="49" fontId="20" fillId="0" borderId="3" xfId="2" applyNumberFormat="1" applyFont="1" applyFill="1" applyBorder="1" applyAlignment="1">
      <alignment vertical="top" wrapText="1"/>
    </xf>
    <xf numFmtId="49" fontId="20" fillId="0" borderId="3" xfId="1" applyNumberFormat="1" applyFont="1" applyFill="1" applyBorder="1" applyAlignment="1">
      <alignment vertical="center" wrapText="1"/>
    </xf>
    <xf numFmtId="0" fontId="20" fillId="0" borderId="3" xfId="2" applyNumberFormat="1" applyFont="1" applyFill="1" applyBorder="1" applyAlignment="1">
      <alignment vertical="top" wrapText="1"/>
    </xf>
    <xf numFmtId="164" fontId="20" fillId="0" borderId="3" xfId="2" applyNumberFormat="1" applyFont="1" applyFill="1" applyBorder="1" applyAlignment="1">
      <alignment vertical="top" wrapText="1"/>
    </xf>
    <xf numFmtId="49" fontId="6" fillId="0" borderId="15" xfId="0" applyNumberFormat="1" applyFont="1" applyFill="1" applyBorder="1" applyAlignment="1">
      <alignment horizontal="center" vertical="top" wrapText="1"/>
    </xf>
    <xf numFmtId="0" fontId="6" fillId="0" borderId="15" xfId="0" applyFont="1" applyFill="1" applyBorder="1" applyAlignment="1">
      <alignment horizontal="center" vertical="center"/>
    </xf>
    <xf numFmtId="49" fontId="4" fillId="0" borderId="15" xfId="0" applyNumberFormat="1" applyFont="1" applyFill="1" applyBorder="1" applyAlignment="1">
      <alignment horizontal="center" vertical="center"/>
    </xf>
    <xf numFmtId="164" fontId="6" fillId="0" borderId="15" xfId="0" applyNumberFormat="1" applyFont="1" applyFill="1" applyBorder="1" applyAlignment="1">
      <alignment horizontal="right" vertical="center" wrapText="1"/>
    </xf>
    <xf numFmtId="0" fontId="0" fillId="0" borderId="3" xfId="0" applyFill="1" applyBorder="1" applyAlignment="1">
      <alignment vertical="top" wrapText="1"/>
    </xf>
    <xf numFmtId="164" fontId="12" fillId="0" borderId="3" xfId="0" applyNumberFormat="1" applyFont="1" applyFill="1" applyBorder="1" applyAlignment="1">
      <alignment vertical="top" wrapText="1"/>
    </xf>
    <xf numFmtId="0" fontId="0" fillId="0" borderId="0" xfId="0" applyFill="1" applyAlignment="1">
      <alignment wrapText="1"/>
    </xf>
    <xf numFmtId="0" fontId="6" fillId="0" borderId="5" xfId="0" applyFont="1" applyFill="1" applyBorder="1" applyAlignment="1">
      <alignment horizontal="center" vertical="top" wrapText="1"/>
    </xf>
    <xf numFmtId="49" fontId="6" fillId="0" borderId="5" xfId="0" applyNumberFormat="1" applyFont="1" applyFill="1" applyBorder="1" applyAlignment="1">
      <alignment horizontal="center" vertical="top" wrapText="1"/>
    </xf>
    <xf numFmtId="164" fontId="22" fillId="0" borderId="0" xfId="0" applyNumberFormat="1" applyFont="1" applyFill="1" applyAlignment="1">
      <alignment vertical="top"/>
    </xf>
    <xf numFmtId="49" fontId="11" fillId="0" borderId="7" xfId="3" applyNumberFormat="1" applyFont="1" applyFill="1" applyBorder="1" applyAlignment="1">
      <alignment horizontal="center" vertical="top" wrapText="1"/>
    </xf>
    <xf numFmtId="49" fontId="6" fillId="0" borderId="4"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6" fillId="0" borderId="3" xfId="0" applyFont="1" applyFill="1" applyBorder="1" applyAlignment="1">
      <alignment horizontal="center" vertical="top"/>
    </xf>
    <xf numFmtId="49" fontId="6" fillId="0" borderId="3" xfId="0" applyNumberFormat="1" applyFont="1" applyFill="1" applyBorder="1" applyAlignment="1">
      <alignment vertical="top" wrapText="1"/>
    </xf>
    <xf numFmtId="0" fontId="16" fillId="0" borderId="0" xfId="0" applyFont="1" applyFill="1"/>
    <xf numFmtId="49" fontId="16" fillId="0" borderId="0" xfId="0" applyNumberFormat="1" applyFont="1" applyFill="1"/>
    <xf numFmtId="49" fontId="16" fillId="0" borderId="0" xfId="0" applyNumberFormat="1" applyFont="1" applyFill="1" applyAlignment="1">
      <alignment horizontal="center"/>
    </xf>
    <xf numFmtId="0" fontId="16" fillId="0" borderId="0" xfId="0" applyFont="1" applyFill="1" applyAlignment="1">
      <alignment horizontal="center"/>
    </xf>
    <xf numFmtId="4" fontId="16" fillId="0" borderId="0" xfId="0" applyNumberFormat="1" applyFont="1" applyFill="1"/>
    <xf numFmtId="0" fontId="0" fillId="0" borderId="0" xfId="0" applyFill="1"/>
    <xf numFmtId="49" fontId="0" fillId="0" borderId="0" xfId="0" applyNumberFormat="1" applyFill="1"/>
    <xf numFmtId="49" fontId="0" fillId="0" borderId="0" xfId="0" applyNumberFormat="1" applyFill="1" applyAlignment="1">
      <alignment horizontal="center"/>
    </xf>
    <xf numFmtId="4" fontId="0" fillId="0" borderId="0" xfId="0" applyNumberFormat="1" applyFill="1"/>
    <xf numFmtId="0" fontId="0" fillId="0" borderId="0" xfId="0" applyFill="1" applyAlignment="1">
      <alignment horizontal="center"/>
    </xf>
    <xf numFmtId="0" fontId="12" fillId="0" borderId="0" xfId="0" applyFont="1" applyFill="1" applyAlignment="1">
      <alignment horizontal="left"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8"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3" xfId="0" applyFont="1" applyFill="1" applyBorder="1" applyAlignment="1">
      <alignment horizontal="left" vertical="top"/>
    </xf>
    <xf numFmtId="0" fontId="6" fillId="0" borderId="3" xfId="0" applyFont="1" applyFill="1" applyBorder="1" applyAlignment="1">
      <alignmen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5" fillId="0" borderId="5" xfId="0" applyFont="1" applyFill="1" applyBorder="1" applyAlignment="1">
      <alignment horizontal="left" vertical="top"/>
    </xf>
    <xf numFmtId="0" fontId="12" fillId="0" borderId="3" xfId="0" applyFont="1" applyFill="1" applyBorder="1" applyAlignment="1">
      <alignment horizontal="left" vertical="top" wrapText="1"/>
    </xf>
    <xf numFmtId="0" fontId="11" fillId="0" borderId="5" xfId="0" applyFont="1" applyFill="1" applyBorder="1" applyAlignment="1">
      <alignment horizontal="left" vertical="top" wrapText="1"/>
    </xf>
    <xf numFmtId="0" fontId="6" fillId="0" borderId="3" xfId="0" applyFont="1" applyFill="1" applyBorder="1" applyAlignment="1">
      <alignment vertical="top" wrapText="1"/>
    </xf>
    <xf numFmtId="0" fontId="4" fillId="0" borderId="3" xfId="0" applyFont="1" applyFill="1" applyBorder="1" applyAlignment="1">
      <alignment horizontal="center" vertical="top" wrapText="1"/>
    </xf>
    <xf numFmtId="0" fontId="8" fillId="0" borderId="4" xfId="0" applyFont="1" applyFill="1" applyBorder="1" applyAlignment="1">
      <alignment horizontal="center" vertical="top"/>
    </xf>
    <xf numFmtId="0" fontId="8" fillId="0" borderId="5" xfId="0" applyFont="1" applyFill="1" applyBorder="1" applyAlignment="1">
      <alignment horizontal="center" vertical="top" wrapText="1"/>
    </xf>
    <xf numFmtId="0" fontId="8" fillId="0" borderId="5" xfId="0" applyFont="1" applyFill="1" applyBorder="1" applyAlignment="1">
      <alignment horizontal="center" wrapText="1"/>
    </xf>
    <xf numFmtId="0" fontId="11" fillId="0" borderId="5" xfId="0" applyFont="1" applyFill="1" applyBorder="1" applyAlignment="1">
      <alignment horizontal="left" vertical="center" wrapText="1"/>
    </xf>
    <xf numFmtId="0" fontId="8" fillId="0" borderId="3" xfId="0" applyFont="1" applyFill="1" applyBorder="1" applyAlignment="1">
      <alignment horizontal="center" vertical="center"/>
    </xf>
    <xf numFmtId="0" fontId="6" fillId="0" borderId="4" xfId="0" applyFont="1" applyFill="1" applyBorder="1" applyAlignment="1">
      <alignment horizontal="left" vertical="top"/>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vertical="top" wrapText="1"/>
    </xf>
    <xf numFmtId="0" fontId="4" fillId="2" borderId="3" xfId="0" applyFont="1" applyFill="1" applyBorder="1" applyAlignment="1">
      <alignment horizontal="center" vertical="top" wrapText="1"/>
    </xf>
    <xf numFmtId="4" fontId="12" fillId="0" borderId="3" xfId="0" applyNumberFormat="1" applyFont="1" applyBorder="1" applyAlignment="1">
      <alignment vertical="top" wrapText="1"/>
    </xf>
    <xf numFmtId="4" fontId="8" fillId="0" borderId="3" xfId="0" applyNumberFormat="1" applyFont="1" applyFill="1" applyBorder="1" applyAlignment="1">
      <alignment vertical="center"/>
    </xf>
    <xf numFmtId="0" fontId="4"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5" fillId="0" borderId="3" xfId="0" applyFont="1" applyFill="1" applyBorder="1" applyAlignment="1">
      <alignment vertical="top" wrapText="1"/>
    </xf>
    <xf numFmtId="0" fontId="21" fillId="0" borderId="0" xfId="0" applyFont="1" applyFill="1" applyAlignment="1">
      <alignment horizontal="right" vertical="center"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6" fillId="0" borderId="0" xfId="0" applyFont="1" applyFill="1" applyBorder="1" applyAlignment="1">
      <alignment horizontal="center" vertical="center" wrapText="1"/>
    </xf>
    <xf numFmtId="49" fontId="4"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left" vertical="top"/>
    </xf>
    <xf numFmtId="0" fontId="6" fillId="0" borderId="5" xfId="0" applyFont="1" applyFill="1" applyBorder="1" applyAlignment="1">
      <alignment horizontal="left" vertical="top"/>
    </xf>
    <xf numFmtId="0" fontId="5" fillId="0" borderId="4" xfId="0" applyFont="1" applyFill="1" applyBorder="1" applyAlignment="1">
      <alignment horizontal="left" vertical="top"/>
    </xf>
    <xf numFmtId="0" fontId="5" fillId="0" borderId="5" xfId="0" applyFont="1" applyFill="1" applyBorder="1" applyAlignment="1">
      <alignment horizontal="left" vertical="top"/>
    </xf>
    <xf numFmtId="0" fontId="6" fillId="0" borderId="4" xfId="0" applyFont="1" applyFill="1" applyBorder="1" applyAlignment="1">
      <alignment vertical="top"/>
    </xf>
    <xf numFmtId="0" fontId="6" fillId="0" borderId="5" xfId="0" applyFont="1" applyFill="1" applyBorder="1" applyAlignment="1">
      <alignment vertical="top"/>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5" xfId="0" applyFont="1" applyFill="1" applyBorder="1" applyAlignment="1">
      <alignment horizontal="left" vertical="top" wrapText="1"/>
    </xf>
    <xf numFmtId="0" fontId="6" fillId="0" borderId="4" xfId="0" applyFont="1" applyFill="1" applyBorder="1" applyAlignment="1">
      <alignment vertical="top" wrapText="1"/>
    </xf>
    <xf numFmtId="0" fontId="6" fillId="0" borderId="5" xfId="0" applyFont="1" applyFill="1" applyBorder="1" applyAlignment="1">
      <alignment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5" fillId="0"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5" fillId="0" borderId="3" xfId="0" applyFont="1" applyFill="1" applyBorder="1" applyAlignment="1">
      <alignment vertical="top" wrapText="1"/>
    </xf>
    <xf numFmtId="0" fontId="6" fillId="0" borderId="3" xfId="0" applyFont="1" applyFill="1" applyBorder="1" applyAlignment="1">
      <alignment horizontal="left"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3" xfId="0" applyFont="1" applyFill="1" applyBorder="1" applyAlignment="1">
      <alignment horizontal="left" vertical="top" wrapText="1"/>
    </xf>
    <xf numFmtId="0" fontId="6" fillId="0" borderId="3" xfId="0" applyFont="1" applyFill="1" applyBorder="1" applyAlignment="1">
      <alignment vertical="top" wrapText="1"/>
    </xf>
    <xf numFmtId="0" fontId="8" fillId="0" borderId="4" xfId="0" applyFont="1" applyFill="1" applyBorder="1" applyAlignment="1">
      <alignment horizontal="center" vertical="top" wrapText="1"/>
    </xf>
    <xf numFmtId="0" fontId="8" fillId="0" borderId="5" xfId="0" applyFont="1" applyFill="1" applyBorder="1" applyAlignment="1">
      <alignment horizontal="center" vertical="top" wrapText="1"/>
    </xf>
    <xf numFmtId="0" fontId="5" fillId="0" borderId="3" xfId="0" applyFont="1" applyFill="1" applyBorder="1" applyAlignment="1">
      <alignment horizontal="left" vertical="top"/>
    </xf>
    <xf numFmtId="0" fontId="12" fillId="0" borderId="3" xfId="0" applyFont="1" applyFill="1" applyBorder="1" applyAlignment="1">
      <alignment horizontal="left" vertical="top" wrapText="1"/>
    </xf>
    <xf numFmtId="0" fontId="6" fillId="0" borderId="3" xfId="0" applyFont="1" applyFill="1" applyBorder="1" applyAlignment="1">
      <alignment vertical="top"/>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4" fillId="0" borderId="3" xfId="0" applyFont="1" applyFill="1" applyBorder="1" applyAlignment="1">
      <alignment horizontal="center" vertical="top" wrapText="1"/>
    </xf>
    <xf numFmtId="0" fontId="8" fillId="0" borderId="3" xfId="0" applyFont="1" applyFill="1" applyBorder="1" applyAlignment="1">
      <alignment horizontal="center" vertical="center"/>
    </xf>
    <xf numFmtId="0" fontId="20" fillId="0" borderId="0" xfId="0" applyFont="1" applyFill="1" applyAlignment="1">
      <alignment horizontal="center" vertical="center" wrapText="1"/>
    </xf>
    <xf numFmtId="0" fontId="6" fillId="0" borderId="6" xfId="0" applyFont="1" applyFill="1" applyBorder="1" applyAlignment="1">
      <alignment horizontal="left" vertical="top"/>
    </xf>
    <xf numFmtId="0" fontId="6" fillId="0" borderId="16" xfId="0" applyFont="1" applyFill="1" applyBorder="1" applyAlignment="1">
      <alignment horizontal="left" vertical="top"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1" fillId="0" borderId="3" xfId="5" applyNumberFormat="1" applyFont="1" applyFill="1" applyBorder="1" applyAlignment="1">
      <alignment horizontal="center" vertical="center" wrapText="1"/>
    </xf>
    <xf numFmtId="0" fontId="20" fillId="0" borderId="9" xfId="4" applyNumberFormat="1" applyFont="1" applyFill="1" applyBorder="1" applyAlignment="1">
      <alignment horizontal="left" vertical="top" wrapText="1"/>
    </xf>
    <xf numFmtId="0" fontId="20" fillId="0" borderId="10" xfId="4" applyNumberFormat="1" applyFont="1" applyFill="1" applyBorder="1" applyAlignment="1">
      <alignment horizontal="left" vertical="top" wrapText="1"/>
    </xf>
    <xf numFmtId="0" fontId="20" fillId="0" borderId="3" xfId="4" applyNumberFormat="1" applyFont="1" applyFill="1" applyBorder="1" applyAlignment="1">
      <alignment horizontal="left" vertical="top" wrapText="1"/>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21" fillId="0" borderId="0" xfId="0" applyFont="1" applyFill="1" applyAlignment="1">
      <alignment vertical="center" wrapText="1"/>
    </xf>
    <xf numFmtId="0" fontId="23" fillId="0" borderId="3" xfId="6" applyFont="1" applyFill="1" applyBorder="1" applyAlignment="1">
      <alignment horizontal="center" vertical="center" wrapText="1"/>
    </xf>
    <xf numFmtId="49" fontId="23" fillId="0" borderId="7" xfId="6" applyNumberFormat="1" applyFont="1" applyFill="1" applyBorder="1" applyAlignment="1">
      <alignment horizontal="center" vertical="top" wrapText="1"/>
    </xf>
    <xf numFmtId="0" fontId="23" fillId="0" borderId="7" xfId="6" applyFont="1" applyFill="1" applyBorder="1" applyAlignment="1">
      <alignment horizontal="center" vertical="top" wrapText="1"/>
    </xf>
    <xf numFmtId="0" fontId="23" fillId="0" borderId="8" xfId="6" applyFont="1" applyFill="1" applyBorder="1" applyAlignment="1">
      <alignment horizontal="center" vertical="top" wrapText="1"/>
    </xf>
    <xf numFmtId="0" fontId="24" fillId="0" borderId="3" xfId="0" applyFont="1" applyFill="1" applyBorder="1" applyAlignment="1">
      <alignment horizontal="center" vertical="top" wrapText="1"/>
    </xf>
    <xf numFmtId="0" fontId="25" fillId="0" borderId="0" xfId="0" applyFont="1" applyFill="1" applyAlignment="1">
      <alignment vertical="top" wrapText="1"/>
    </xf>
    <xf numFmtId="0" fontId="26" fillId="0" borderId="0" xfId="0" applyFont="1" applyFill="1" applyAlignment="1">
      <alignment horizontal="left" vertical="top" wrapText="1"/>
    </xf>
  </cellXfs>
  <cellStyles count="8">
    <cellStyle name="Денежный" xfId="3" builtinId="4"/>
    <cellStyle name="Денежный [0]" xfId="4" builtinId="7"/>
    <cellStyle name="Заголовок 3" xfId="7" builtinId="18"/>
    <cellStyle name="Название" xfId="6" builtinId="15"/>
    <cellStyle name="Обычный" xfId="0" builtinId="0"/>
    <cellStyle name="Процентный" xfId="5" builtinId="5"/>
    <cellStyle name="Финансовый" xfId="1" builtinId="3"/>
    <cellStyle name="Финансовый [0]" xfId="2" builtin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1"/>
  <sheetViews>
    <sheetView topLeftCell="A243" workbookViewId="0">
      <selection activeCell="B297" sqref="B297"/>
    </sheetView>
  </sheetViews>
  <sheetFormatPr defaultRowHeight="15" x14ac:dyDescent="0.25"/>
  <cols>
    <col min="1" max="1" width="1.42578125" customWidth="1"/>
    <col min="2" max="2" width="86.5703125" customWidth="1"/>
    <col min="3" max="4" width="3.28515625" hidden="1" customWidth="1"/>
    <col min="5" max="5" width="4.140625" hidden="1" customWidth="1"/>
    <col min="6" max="7" width="3.42578125" style="53" customWidth="1"/>
    <col min="8" max="8" width="10.140625" customWidth="1"/>
    <col min="9" max="9" width="4" customWidth="1"/>
    <col min="10" max="10" width="14.140625" hidden="1" customWidth="1"/>
    <col min="11" max="11" width="13.28515625" hidden="1" customWidth="1"/>
    <col min="12" max="12" width="13.7109375" hidden="1" customWidth="1"/>
    <col min="13" max="13" width="0" hidden="1" customWidth="1"/>
    <col min="14" max="14" width="14" hidden="1" customWidth="1"/>
    <col min="15" max="15" width="13.7109375" customWidth="1"/>
    <col min="16" max="16" width="14.28515625" hidden="1" customWidth="1"/>
    <col min="247" max="247" width="1.42578125" customWidth="1"/>
    <col min="248" max="248" width="59.5703125" customWidth="1"/>
    <col min="249" max="249" width="0" hidden="1" customWidth="1"/>
    <col min="250" max="251" width="3.85546875" customWidth="1"/>
    <col min="252" max="252" width="10.5703125" customWidth="1"/>
    <col min="253" max="253" width="3.85546875" customWidth="1"/>
    <col min="254" max="256" width="14.42578125" customWidth="1"/>
    <col min="257" max="257" width="4.140625" customWidth="1"/>
    <col min="258" max="258" width="15" customWidth="1"/>
    <col min="259" max="260" width="0" hidden="1" customWidth="1"/>
    <col min="261" max="261" width="11.5703125" customWidth="1"/>
    <col min="262" max="262" width="18.140625" customWidth="1"/>
    <col min="263" max="263" width="13.140625" customWidth="1"/>
    <col min="264" max="264" width="12.28515625" customWidth="1"/>
    <col min="503" max="503" width="1.42578125" customWidth="1"/>
    <col min="504" max="504" width="59.5703125" customWidth="1"/>
    <col min="505" max="505" width="0" hidden="1" customWidth="1"/>
    <col min="506" max="507" width="3.85546875" customWidth="1"/>
    <col min="508" max="508" width="10.5703125" customWidth="1"/>
    <col min="509" max="509" width="3.85546875" customWidth="1"/>
    <col min="510" max="512" width="14.42578125" customWidth="1"/>
    <col min="513" max="513" width="4.140625" customWidth="1"/>
    <col min="514" max="514" width="15" customWidth="1"/>
    <col min="515" max="516" width="0" hidden="1" customWidth="1"/>
    <col min="517" max="517" width="11.5703125" customWidth="1"/>
    <col min="518" max="518" width="18.140625" customWidth="1"/>
    <col min="519" max="519" width="13.140625" customWidth="1"/>
    <col min="520" max="520" width="12.28515625" customWidth="1"/>
    <col min="759" max="759" width="1.42578125" customWidth="1"/>
    <col min="760" max="760" width="59.5703125" customWidth="1"/>
    <col min="761" max="761" width="0" hidden="1" customWidth="1"/>
    <col min="762" max="763" width="3.85546875" customWidth="1"/>
    <col min="764" max="764" width="10.5703125" customWidth="1"/>
    <col min="765" max="765" width="3.85546875" customWidth="1"/>
    <col min="766" max="768" width="14.42578125" customWidth="1"/>
    <col min="769" max="769" width="4.140625" customWidth="1"/>
    <col min="770" max="770" width="15" customWidth="1"/>
    <col min="771" max="772" width="0" hidden="1" customWidth="1"/>
    <col min="773" max="773" width="11.5703125" customWidth="1"/>
    <col min="774" max="774" width="18.140625" customWidth="1"/>
    <col min="775" max="775" width="13.140625" customWidth="1"/>
    <col min="776" max="776" width="12.28515625" customWidth="1"/>
    <col min="1015" max="1015" width="1.42578125" customWidth="1"/>
    <col min="1016" max="1016" width="59.5703125" customWidth="1"/>
    <col min="1017" max="1017" width="0" hidden="1" customWidth="1"/>
    <col min="1018" max="1019" width="3.85546875" customWidth="1"/>
    <col min="1020" max="1020" width="10.5703125" customWidth="1"/>
    <col min="1021" max="1021" width="3.85546875" customWidth="1"/>
    <col min="1022" max="1024" width="14.42578125" customWidth="1"/>
    <col min="1025" max="1025" width="4.140625" customWidth="1"/>
    <col min="1026" max="1026" width="15" customWidth="1"/>
    <col min="1027" max="1028" width="0" hidden="1" customWidth="1"/>
    <col min="1029" max="1029" width="11.5703125" customWidth="1"/>
    <col min="1030" max="1030" width="18.140625" customWidth="1"/>
    <col min="1031" max="1031" width="13.140625" customWidth="1"/>
    <col min="1032" max="1032" width="12.28515625" customWidth="1"/>
    <col min="1271" max="1271" width="1.42578125" customWidth="1"/>
    <col min="1272" max="1272" width="59.5703125" customWidth="1"/>
    <col min="1273" max="1273" width="0" hidden="1" customWidth="1"/>
    <col min="1274" max="1275" width="3.85546875" customWidth="1"/>
    <col min="1276" max="1276" width="10.5703125" customWidth="1"/>
    <col min="1277" max="1277" width="3.85546875" customWidth="1"/>
    <col min="1278" max="1280" width="14.42578125" customWidth="1"/>
    <col min="1281" max="1281" width="4.140625" customWidth="1"/>
    <col min="1282" max="1282" width="15" customWidth="1"/>
    <col min="1283" max="1284" width="0" hidden="1" customWidth="1"/>
    <col min="1285" max="1285" width="11.5703125" customWidth="1"/>
    <col min="1286" max="1286" width="18.140625" customWidth="1"/>
    <col min="1287" max="1287" width="13.140625" customWidth="1"/>
    <col min="1288" max="1288" width="12.28515625" customWidth="1"/>
    <col min="1527" max="1527" width="1.42578125" customWidth="1"/>
    <col min="1528" max="1528" width="59.5703125" customWidth="1"/>
    <col min="1529" max="1529" width="0" hidden="1" customWidth="1"/>
    <col min="1530" max="1531" width="3.85546875" customWidth="1"/>
    <col min="1532" max="1532" width="10.5703125" customWidth="1"/>
    <col min="1533" max="1533" width="3.85546875" customWidth="1"/>
    <col min="1534" max="1536" width="14.42578125" customWidth="1"/>
    <col min="1537" max="1537" width="4.140625" customWidth="1"/>
    <col min="1538" max="1538" width="15" customWidth="1"/>
    <col min="1539" max="1540" width="0" hidden="1" customWidth="1"/>
    <col min="1541" max="1541" width="11.5703125" customWidth="1"/>
    <col min="1542" max="1542" width="18.140625" customWidth="1"/>
    <col min="1543" max="1543" width="13.140625" customWidth="1"/>
    <col min="1544" max="1544" width="12.28515625" customWidth="1"/>
    <col min="1783" max="1783" width="1.42578125" customWidth="1"/>
    <col min="1784" max="1784" width="59.5703125" customWidth="1"/>
    <col min="1785" max="1785" width="0" hidden="1" customWidth="1"/>
    <col min="1786" max="1787" width="3.85546875" customWidth="1"/>
    <col min="1788" max="1788" width="10.5703125" customWidth="1"/>
    <col min="1789" max="1789" width="3.85546875" customWidth="1"/>
    <col min="1790" max="1792" width="14.42578125" customWidth="1"/>
    <col min="1793" max="1793" width="4.140625" customWidth="1"/>
    <col min="1794" max="1794" width="15" customWidth="1"/>
    <col min="1795" max="1796" width="0" hidden="1" customWidth="1"/>
    <col min="1797" max="1797" width="11.5703125" customWidth="1"/>
    <col min="1798" max="1798" width="18.140625" customWidth="1"/>
    <col min="1799" max="1799" width="13.140625" customWidth="1"/>
    <col min="1800" max="1800" width="12.28515625" customWidth="1"/>
    <col min="2039" max="2039" width="1.42578125" customWidth="1"/>
    <col min="2040" max="2040" width="59.5703125" customWidth="1"/>
    <col min="2041" max="2041" width="0" hidden="1" customWidth="1"/>
    <col min="2042" max="2043" width="3.85546875" customWidth="1"/>
    <col min="2044" max="2044" width="10.5703125" customWidth="1"/>
    <col min="2045" max="2045" width="3.85546875" customWidth="1"/>
    <col min="2046" max="2048" width="14.42578125" customWidth="1"/>
    <col min="2049" max="2049" width="4.140625" customWidth="1"/>
    <col min="2050" max="2050" width="15" customWidth="1"/>
    <col min="2051" max="2052" width="0" hidden="1" customWidth="1"/>
    <col min="2053" max="2053" width="11.5703125" customWidth="1"/>
    <col min="2054" max="2054" width="18.140625" customWidth="1"/>
    <col min="2055" max="2055" width="13.140625" customWidth="1"/>
    <col min="2056" max="2056" width="12.28515625" customWidth="1"/>
    <col min="2295" max="2295" width="1.42578125" customWidth="1"/>
    <col min="2296" max="2296" width="59.5703125" customWidth="1"/>
    <col min="2297" max="2297" width="0" hidden="1" customWidth="1"/>
    <col min="2298" max="2299" width="3.85546875" customWidth="1"/>
    <col min="2300" max="2300" width="10.5703125" customWidth="1"/>
    <col min="2301" max="2301" width="3.85546875" customWidth="1"/>
    <col min="2302" max="2304" width="14.42578125" customWidth="1"/>
    <col min="2305" max="2305" width="4.140625" customWidth="1"/>
    <col min="2306" max="2306" width="15" customWidth="1"/>
    <col min="2307" max="2308" width="0" hidden="1" customWidth="1"/>
    <col min="2309" max="2309" width="11.5703125" customWidth="1"/>
    <col min="2310" max="2310" width="18.140625" customWidth="1"/>
    <col min="2311" max="2311" width="13.140625" customWidth="1"/>
    <col min="2312" max="2312" width="12.28515625" customWidth="1"/>
    <col min="2551" max="2551" width="1.42578125" customWidth="1"/>
    <col min="2552" max="2552" width="59.5703125" customWidth="1"/>
    <col min="2553" max="2553" width="0" hidden="1" customWidth="1"/>
    <col min="2554" max="2555" width="3.85546875" customWidth="1"/>
    <col min="2556" max="2556" width="10.5703125" customWidth="1"/>
    <col min="2557" max="2557" width="3.85546875" customWidth="1"/>
    <col min="2558" max="2560" width="14.42578125" customWidth="1"/>
    <col min="2561" max="2561" width="4.140625" customWidth="1"/>
    <col min="2562" max="2562" width="15" customWidth="1"/>
    <col min="2563" max="2564" width="0" hidden="1" customWidth="1"/>
    <col min="2565" max="2565" width="11.5703125" customWidth="1"/>
    <col min="2566" max="2566" width="18.140625" customWidth="1"/>
    <col min="2567" max="2567" width="13.140625" customWidth="1"/>
    <col min="2568" max="2568" width="12.28515625" customWidth="1"/>
    <col min="2807" max="2807" width="1.42578125" customWidth="1"/>
    <col min="2808" max="2808" width="59.5703125" customWidth="1"/>
    <col min="2809" max="2809" width="0" hidden="1" customWidth="1"/>
    <col min="2810" max="2811" width="3.85546875" customWidth="1"/>
    <col min="2812" max="2812" width="10.5703125" customWidth="1"/>
    <col min="2813" max="2813" width="3.85546875" customWidth="1"/>
    <col min="2814" max="2816" width="14.42578125" customWidth="1"/>
    <col min="2817" max="2817" width="4.140625" customWidth="1"/>
    <col min="2818" max="2818" width="15" customWidth="1"/>
    <col min="2819" max="2820" width="0" hidden="1" customWidth="1"/>
    <col min="2821" max="2821" width="11.5703125" customWidth="1"/>
    <col min="2822" max="2822" width="18.140625" customWidth="1"/>
    <col min="2823" max="2823" width="13.140625" customWidth="1"/>
    <col min="2824" max="2824" width="12.28515625" customWidth="1"/>
    <col min="3063" max="3063" width="1.42578125" customWidth="1"/>
    <col min="3064" max="3064" width="59.5703125" customWidth="1"/>
    <col min="3065" max="3065" width="0" hidden="1" customWidth="1"/>
    <col min="3066" max="3067" width="3.85546875" customWidth="1"/>
    <col min="3068" max="3068" width="10.5703125" customWidth="1"/>
    <col min="3069" max="3069" width="3.85546875" customWidth="1"/>
    <col min="3070" max="3072" width="14.42578125" customWidth="1"/>
    <col min="3073" max="3073" width="4.140625" customWidth="1"/>
    <col min="3074" max="3074" width="15" customWidth="1"/>
    <col min="3075" max="3076" width="0" hidden="1" customWidth="1"/>
    <col min="3077" max="3077" width="11.5703125" customWidth="1"/>
    <col min="3078" max="3078" width="18.140625" customWidth="1"/>
    <col min="3079" max="3079" width="13.140625" customWidth="1"/>
    <col min="3080" max="3080" width="12.28515625" customWidth="1"/>
    <col min="3319" max="3319" width="1.42578125" customWidth="1"/>
    <col min="3320" max="3320" width="59.5703125" customWidth="1"/>
    <col min="3321" max="3321" width="0" hidden="1" customWidth="1"/>
    <col min="3322" max="3323" width="3.85546875" customWidth="1"/>
    <col min="3324" max="3324" width="10.5703125" customWidth="1"/>
    <col min="3325" max="3325" width="3.85546875" customWidth="1"/>
    <col min="3326" max="3328" width="14.42578125" customWidth="1"/>
    <col min="3329" max="3329" width="4.140625" customWidth="1"/>
    <col min="3330" max="3330" width="15" customWidth="1"/>
    <col min="3331" max="3332" width="0" hidden="1" customWidth="1"/>
    <col min="3333" max="3333" width="11.5703125" customWidth="1"/>
    <col min="3334" max="3334" width="18.140625" customWidth="1"/>
    <col min="3335" max="3335" width="13.140625" customWidth="1"/>
    <col min="3336" max="3336" width="12.28515625" customWidth="1"/>
    <col min="3575" max="3575" width="1.42578125" customWidth="1"/>
    <col min="3576" max="3576" width="59.5703125" customWidth="1"/>
    <col min="3577" max="3577" width="0" hidden="1" customWidth="1"/>
    <col min="3578" max="3579" width="3.85546875" customWidth="1"/>
    <col min="3580" max="3580" width="10.5703125" customWidth="1"/>
    <col min="3581" max="3581" width="3.85546875" customWidth="1"/>
    <col min="3582" max="3584" width="14.42578125" customWidth="1"/>
    <col min="3585" max="3585" width="4.140625" customWidth="1"/>
    <col min="3586" max="3586" width="15" customWidth="1"/>
    <col min="3587" max="3588" width="0" hidden="1" customWidth="1"/>
    <col min="3589" max="3589" width="11.5703125" customWidth="1"/>
    <col min="3590" max="3590" width="18.140625" customWidth="1"/>
    <col min="3591" max="3591" width="13.140625" customWidth="1"/>
    <col min="3592" max="3592" width="12.28515625" customWidth="1"/>
    <col min="3831" max="3831" width="1.42578125" customWidth="1"/>
    <col min="3832" max="3832" width="59.5703125" customWidth="1"/>
    <col min="3833" max="3833" width="0" hidden="1" customWidth="1"/>
    <col min="3834" max="3835" width="3.85546875" customWidth="1"/>
    <col min="3836" max="3836" width="10.5703125" customWidth="1"/>
    <col min="3837" max="3837" width="3.85546875" customWidth="1"/>
    <col min="3838" max="3840" width="14.42578125" customWidth="1"/>
    <col min="3841" max="3841" width="4.140625" customWidth="1"/>
    <col min="3842" max="3842" width="15" customWidth="1"/>
    <col min="3843" max="3844" width="0" hidden="1" customWidth="1"/>
    <col min="3845" max="3845" width="11.5703125" customWidth="1"/>
    <col min="3846" max="3846" width="18.140625" customWidth="1"/>
    <col min="3847" max="3847" width="13.140625" customWidth="1"/>
    <col min="3848" max="3848" width="12.28515625" customWidth="1"/>
    <col min="4087" max="4087" width="1.42578125" customWidth="1"/>
    <col min="4088" max="4088" width="59.5703125" customWidth="1"/>
    <col min="4089" max="4089" width="0" hidden="1" customWidth="1"/>
    <col min="4090" max="4091" width="3.85546875" customWidth="1"/>
    <col min="4092" max="4092" width="10.5703125" customWidth="1"/>
    <col min="4093" max="4093" width="3.85546875" customWidth="1"/>
    <col min="4094" max="4096" width="14.42578125" customWidth="1"/>
    <col min="4097" max="4097" width="4.140625" customWidth="1"/>
    <col min="4098" max="4098" width="15" customWidth="1"/>
    <col min="4099" max="4100" width="0" hidden="1" customWidth="1"/>
    <col min="4101" max="4101" width="11.5703125" customWidth="1"/>
    <col min="4102" max="4102" width="18.140625" customWidth="1"/>
    <col min="4103" max="4103" width="13.140625" customWidth="1"/>
    <col min="4104" max="4104" width="12.28515625" customWidth="1"/>
    <col min="4343" max="4343" width="1.42578125" customWidth="1"/>
    <col min="4344" max="4344" width="59.5703125" customWidth="1"/>
    <col min="4345" max="4345" width="0" hidden="1" customWidth="1"/>
    <col min="4346" max="4347" width="3.85546875" customWidth="1"/>
    <col min="4348" max="4348" width="10.5703125" customWidth="1"/>
    <col min="4349" max="4349" width="3.85546875" customWidth="1"/>
    <col min="4350" max="4352" width="14.42578125" customWidth="1"/>
    <col min="4353" max="4353" width="4.140625" customWidth="1"/>
    <col min="4354" max="4354" width="15" customWidth="1"/>
    <col min="4355" max="4356" width="0" hidden="1" customWidth="1"/>
    <col min="4357" max="4357" width="11.5703125" customWidth="1"/>
    <col min="4358" max="4358" width="18.140625" customWidth="1"/>
    <col min="4359" max="4359" width="13.140625" customWidth="1"/>
    <col min="4360" max="4360" width="12.28515625" customWidth="1"/>
    <col min="4599" max="4599" width="1.42578125" customWidth="1"/>
    <col min="4600" max="4600" width="59.5703125" customWidth="1"/>
    <col min="4601" max="4601" width="0" hidden="1" customWidth="1"/>
    <col min="4602" max="4603" width="3.85546875" customWidth="1"/>
    <col min="4604" max="4604" width="10.5703125" customWidth="1"/>
    <col min="4605" max="4605" width="3.85546875" customWidth="1"/>
    <col min="4606" max="4608" width="14.42578125" customWidth="1"/>
    <col min="4609" max="4609" width="4.140625" customWidth="1"/>
    <col min="4610" max="4610" width="15" customWidth="1"/>
    <col min="4611" max="4612" width="0" hidden="1" customWidth="1"/>
    <col min="4613" max="4613" width="11.5703125" customWidth="1"/>
    <col min="4614" max="4614" width="18.140625" customWidth="1"/>
    <col min="4615" max="4615" width="13.140625" customWidth="1"/>
    <col min="4616" max="4616" width="12.28515625" customWidth="1"/>
    <col min="4855" max="4855" width="1.42578125" customWidth="1"/>
    <col min="4856" max="4856" width="59.5703125" customWidth="1"/>
    <col min="4857" max="4857" width="0" hidden="1" customWidth="1"/>
    <col min="4858" max="4859" width="3.85546875" customWidth="1"/>
    <col min="4860" max="4860" width="10.5703125" customWidth="1"/>
    <col min="4861" max="4861" width="3.85546875" customWidth="1"/>
    <col min="4862" max="4864" width="14.42578125" customWidth="1"/>
    <col min="4865" max="4865" width="4.140625" customWidth="1"/>
    <col min="4866" max="4866" width="15" customWidth="1"/>
    <col min="4867" max="4868" width="0" hidden="1" customWidth="1"/>
    <col min="4869" max="4869" width="11.5703125" customWidth="1"/>
    <col min="4870" max="4870" width="18.140625" customWidth="1"/>
    <col min="4871" max="4871" width="13.140625" customWidth="1"/>
    <col min="4872" max="4872" width="12.28515625" customWidth="1"/>
    <col min="5111" max="5111" width="1.42578125" customWidth="1"/>
    <col min="5112" max="5112" width="59.5703125" customWidth="1"/>
    <col min="5113" max="5113" width="0" hidden="1" customWidth="1"/>
    <col min="5114" max="5115" width="3.85546875" customWidth="1"/>
    <col min="5116" max="5116" width="10.5703125" customWidth="1"/>
    <col min="5117" max="5117" width="3.85546875" customWidth="1"/>
    <col min="5118" max="5120" width="14.42578125" customWidth="1"/>
    <col min="5121" max="5121" width="4.140625" customWidth="1"/>
    <col min="5122" max="5122" width="15" customWidth="1"/>
    <col min="5123" max="5124" width="0" hidden="1" customWidth="1"/>
    <col min="5125" max="5125" width="11.5703125" customWidth="1"/>
    <col min="5126" max="5126" width="18.140625" customWidth="1"/>
    <col min="5127" max="5127" width="13.140625" customWidth="1"/>
    <col min="5128" max="5128" width="12.28515625" customWidth="1"/>
    <col min="5367" max="5367" width="1.42578125" customWidth="1"/>
    <col min="5368" max="5368" width="59.5703125" customWidth="1"/>
    <col min="5369" max="5369" width="0" hidden="1" customWidth="1"/>
    <col min="5370" max="5371" width="3.85546875" customWidth="1"/>
    <col min="5372" max="5372" width="10.5703125" customWidth="1"/>
    <col min="5373" max="5373" width="3.85546875" customWidth="1"/>
    <col min="5374" max="5376" width="14.42578125" customWidth="1"/>
    <col min="5377" max="5377" width="4.140625" customWidth="1"/>
    <col min="5378" max="5378" width="15" customWidth="1"/>
    <col min="5379" max="5380" width="0" hidden="1" customWidth="1"/>
    <col min="5381" max="5381" width="11.5703125" customWidth="1"/>
    <col min="5382" max="5382" width="18.140625" customWidth="1"/>
    <col min="5383" max="5383" width="13.140625" customWidth="1"/>
    <col min="5384" max="5384" width="12.28515625" customWidth="1"/>
    <col min="5623" max="5623" width="1.42578125" customWidth="1"/>
    <col min="5624" max="5624" width="59.5703125" customWidth="1"/>
    <col min="5625" max="5625" width="0" hidden="1" customWidth="1"/>
    <col min="5626" max="5627" width="3.85546875" customWidth="1"/>
    <col min="5628" max="5628" width="10.5703125" customWidth="1"/>
    <col min="5629" max="5629" width="3.85546875" customWidth="1"/>
    <col min="5630" max="5632" width="14.42578125" customWidth="1"/>
    <col min="5633" max="5633" width="4.140625" customWidth="1"/>
    <col min="5634" max="5634" width="15" customWidth="1"/>
    <col min="5635" max="5636" width="0" hidden="1" customWidth="1"/>
    <col min="5637" max="5637" width="11.5703125" customWidth="1"/>
    <col min="5638" max="5638" width="18.140625" customWidth="1"/>
    <col min="5639" max="5639" width="13.140625" customWidth="1"/>
    <col min="5640" max="5640" width="12.28515625" customWidth="1"/>
    <col min="5879" max="5879" width="1.42578125" customWidth="1"/>
    <col min="5880" max="5880" width="59.5703125" customWidth="1"/>
    <col min="5881" max="5881" width="0" hidden="1" customWidth="1"/>
    <col min="5882" max="5883" width="3.85546875" customWidth="1"/>
    <col min="5884" max="5884" width="10.5703125" customWidth="1"/>
    <col min="5885" max="5885" width="3.85546875" customWidth="1"/>
    <col min="5886" max="5888" width="14.42578125" customWidth="1"/>
    <col min="5889" max="5889" width="4.140625" customWidth="1"/>
    <col min="5890" max="5890" width="15" customWidth="1"/>
    <col min="5891" max="5892" width="0" hidden="1" customWidth="1"/>
    <col min="5893" max="5893" width="11.5703125" customWidth="1"/>
    <col min="5894" max="5894" width="18.140625" customWidth="1"/>
    <col min="5895" max="5895" width="13.140625" customWidth="1"/>
    <col min="5896" max="5896" width="12.28515625" customWidth="1"/>
    <col min="6135" max="6135" width="1.42578125" customWidth="1"/>
    <col min="6136" max="6136" width="59.5703125" customWidth="1"/>
    <col min="6137" max="6137" width="0" hidden="1" customWidth="1"/>
    <col min="6138" max="6139" width="3.85546875" customWidth="1"/>
    <col min="6140" max="6140" width="10.5703125" customWidth="1"/>
    <col min="6141" max="6141" width="3.85546875" customWidth="1"/>
    <col min="6142" max="6144" width="14.42578125" customWidth="1"/>
    <col min="6145" max="6145" width="4.140625" customWidth="1"/>
    <col min="6146" max="6146" width="15" customWidth="1"/>
    <col min="6147" max="6148" width="0" hidden="1" customWidth="1"/>
    <col min="6149" max="6149" width="11.5703125" customWidth="1"/>
    <col min="6150" max="6150" width="18.140625" customWidth="1"/>
    <col min="6151" max="6151" width="13.140625" customWidth="1"/>
    <col min="6152" max="6152" width="12.28515625" customWidth="1"/>
    <col min="6391" max="6391" width="1.42578125" customWidth="1"/>
    <col min="6392" max="6392" width="59.5703125" customWidth="1"/>
    <col min="6393" max="6393" width="0" hidden="1" customWidth="1"/>
    <col min="6394" max="6395" width="3.85546875" customWidth="1"/>
    <col min="6396" max="6396" width="10.5703125" customWidth="1"/>
    <col min="6397" max="6397" width="3.85546875" customWidth="1"/>
    <col min="6398" max="6400" width="14.42578125" customWidth="1"/>
    <col min="6401" max="6401" width="4.140625" customWidth="1"/>
    <col min="6402" max="6402" width="15" customWidth="1"/>
    <col min="6403" max="6404" width="0" hidden="1" customWidth="1"/>
    <col min="6405" max="6405" width="11.5703125" customWidth="1"/>
    <col min="6406" max="6406" width="18.140625" customWidth="1"/>
    <col min="6407" max="6407" width="13.140625" customWidth="1"/>
    <col min="6408" max="6408" width="12.28515625" customWidth="1"/>
    <col min="6647" max="6647" width="1.42578125" customWidth="1"/>
    <col min="6648" max="6648" width="59.5703125" customWidth="1"/>
    <col min="6649" max="6649" width="0" hidden="1" customWidth="1"/>
    <col min="6650" max="6651" width="3.85546875" customWidth="1"/>
    <col min="6652" max="6652" width="10.5703125" customWidth="1"/>
    <col min="6653" max="6653" width="3.85546875" customWidth="1"/>
    <col min="6654" max="6656" width="14.42578125" customWidth="1"/>
    <col min="6657" max="6657" width="4.140625" customWidth="1"/>
    <col min="6658" max="6658" width="15" customWidth="1"/>
    <col min="6659" max="6660" width="0" hidden="1" customWidth="1"/>
    <col min="6661" max="6661" width="11.5703125" customWidth="1"/>
    <col min="6662" max="6662" width="18.140625" customWidth="1"/>
    <col min="6663" max="6663" width="13.140625" customWidth="1"/>
    <col min="6664" max="6664" width="12.28515625" customWidth="1"/>
    <col min="6903" max="6903" width="1.42578125" customWidth="1"/>
    <col min="6904" max="6904" width="59.5703125" customWidth="1"/>
    <col min="6905" max="6905" width="0" hidden="1" customWidth="1"/>
    <col min="6906" max="6907" width="3.85546875" customWidth="1"/>
    <col min="6908" max="6908" width="10.5703125" customWidth="1"/>
    <col min="6909" max="6909" width="3.85546875" customWidth="1"/>
    <col min="6910" max="6912" width="14.42578125" customWidth="1"/>
    <col min="6913" max="6913" width="4.140625" customWidth="1"/>
    <col min="6914" max="6914" width="15" customWidth="1"/>
    <col min="6915" max="6916" width="0" hidden="1" customWidth="1"/>
    <col min="6917" max="6917" width="11.5703125" customWidth="1"/>
    <col min="6918" max="6918" width="18.140625" customWidth="1"/>
    <col min="6919" max="6919" width="13.140625" customWidth="1"/>
    <col min="6920" max="6920" width="12.28515625" customWidth="1"/>
    <col min="7159" max="7159" width="1.42578125" customWidth="1"/>
    <col min="7160" max="7160" width="59.5703125" customWidth="1"/>
    <col min="7161" max="7161" width="0" hidden="1" customWidth="1"/>
    <col min="7162" max="7163" width="3.85546875" customWidth="1"/>
    <col min="7164" max="7164" width="10.5703125" customWidth="1"/>
    <col min="7165" max="7165" width="3.85546875" customWidth="1"/>
    <col min="7166" max="7168" width="14.42578125" customWidth="1"/>
    <col min="7169" max="7169" width="4.140625" customWidth="1"/>
    <col min="7170" max="7170" width="15" customWidth="1"/>
    <col min="7171" max="7172" width="0" hidden="1" customWidth="1"/>
    <col min="7173" max="7173" width="11.5703125" customWidth="1"/>
    <col min="7174" max="7174" width="18.140625" customWidth="1"/>
    <col min="7175" max="7175" width="13.140625" customWidth="1"/>
    <col min="7176" max="7176" width="12.28515625" customWidth="1"/>
    <col min="7415" max="7415" width="1.42578125" customWidth="1"/>
    <col min="7416" max="7416" width="59.5703125" customWidth="1"/>
    <col min="7417" max="7417" width="0" hidden="1" customWidth="1"/>
    <col min="7418" max="7419" width="3.85546875" customWidth="1"/>
    <col min="7420" max="7420" width="10.5703125" customWidth="1"/>
    <col min="7421" max="7421" width="3.85546875" customWidth="1"/>
    <col min="7422" max="7424" width="14.42578125" customWidth="1"/>
    <col min="7425" max="7425" width="4.140625" customWidth="1"/>
    <col min="7426" max="7426" width="15" customWidth="1"/>
    <col min="7427" max="7428" width="0" hidden="1" customWidth="1"/>
    <col min="7429" max="7429" width="11.5703125" customWidth="1"/>
    <col min="7430" max="7430" width="18.140625" customWidth="1"/>
    <col min="7431" max="7431" width="13.140625" customWidth="1"/>
    <col min="7432" max="7432" width="12.28515625" customWidth="1"/>
    <col min="7671" max="7671" width="1.42578125" customWidth="1"/>
    <col min="7672" max="7672" width="59.5703125" customWidth="1"/>
    <col min="7673" max="7673" width="0" hidden="1" customWidth="1"/>
    <col min="7674" max="7675" width="3.85546875" customWidth="1"/>
    <col min="7676" max="7676" width="10.5703125" customWidth="1"/>
    <col min="7677" max="7677" width="3.85546875" customWidth="1"/>
    <col min="7678" max="7680" width="14.42578125" customWidth="1"/>
    <col min="7681" max="7681" width="4.140625" customWidth="1"/>
    <col min="7682" max="7682" width="15" customWidth="1"/>
    <col min="7683" max="7684" width="0" hidden="1" customWidth="1"/>
    <col min="7685" max="7685" width="11.5703125" customWidth="1"/>
    <col min="7686" max="7686" width="18.140625" customWidth="1"/>
    <col min="7687" max="7687" width="13.140625" customWidth="1"/>
    <col min="7688" max="7688" width="12.28515625" customWidth="1"/>
    <col min="7927" max="7927" width="1.42578125" customWidth="1"/>
    <col min="7928" max="7928" width="59.5703125" customWidth="1"/>
    <col min="7929" max="7929" width="0" hidden="1" customWidth="1"/>
    <col min="7930" max="7931" width="3.85546875" customWidth="1"/>
    <col min="7932" max="7932" width="10.5703125" customWidth="1"/>
    <col min="7933" max="7933" width="3.85546875" customWidth="1"/>
    <col min="7934" max="7936" width="14.42578125" customWidth="1"/>
    <col min="7937" max="7937" width="4.140625" customWidth="1"/>
    <col min="7938" max="7938" width="15" customWidth="1"/>
    <col min="7939" max="7940" width="0" hidden="1" customWidth="1"/>
    <col min="7941" max="7941" width="11.5703125" customWidth="1"/>
    <col min="7942" max="7942" width="18.140625" customWidth="1"/>
    <col min="7943" max="7943" width="13.140625" customWidth="1"/>
    <col min="7944" max="7944" width="12.28515625" customWidth="1"/>
    <col min="8183" max="8183" width="1.42578125" customWidth="1"/>
    <col min="8184" max="8184" width="59.5703125" customWidth="1"/>
    <col min="8185" max="8185" width="0" hidden="1" customWidth="1"/>
    <col min="8186" max="8187" width="3.85546875" customWidth="1"/>
    <col min="8188" max="8188" width="10.5703125" customWidth="1"/>
    <col min="8189" max="8189" width="3.85546875" customWidth="1"/>
    <col min="8190" max="8192" width="14.42578125" customWidth="1"/>
    <col min="8193" max="8193" width="4.140625" customWidth="1"/>
    <col min="8194" max="8194" width="15" customWidth="1"/>
    <col min="8195" max="8196" width="0" hidden="1" customWidth="1"/>
    <col min="8197" max="8197" width="11.5703125" customWidth="1"/>
    <col min="8198" max="8198" width="18.140625" customWidth="1"/>
    <col min="8199" max="8199" width="13.140625" customWidth="1"/>
    <col min="8200" max="8200" width="12.28515625" customWidth="1"/>
    <col min="8439" max="8439" width="1.42578125" customWidth="1"/>
    <col min="8440" max="8440" width="59.5703125" customWidth="1"/>
    <col min="8441" max="8441" width="0" hidden="1" customWidth="1"/>
    <col min="8442" max="8443" width="3.85546875" customWidth="1"/>
    <col min="8444" max="8444" width="10.5703125" customWidth="1"/>
    <col min="8445" max="8445" width="3.85546875" customWidth="1"/>
    <col min="8446" max="8448" width="14.42578125" customWidth="1"/>
    <col min="8449" max="8449" width="4.140625" customWidth="1"/>
    <col min="8450" max="8450" width="15" customWidth="1"/>
    <col min="8451" max="8452" width="0" hidden="1" customWidth="1"/>
    <col min="8453" max="8453" width="11.5703125" customWidth="1"/>
    <col min="8454" max="8454" width="18.140625" customWidth="1"/>
    <col min="8455" max="8455" width="13.140625" customWidth="1"/>
    <col min="8456" max="8456" width="12.28515625" customWidth="1"/>
    <col min="8695" max="8695" width="1.42578125" customWidth="1"/>
    <col min="8696" max="8696" width="59.5703125" customWidth="1"/>
    <col min="8697" max="8697" width="0" hidden="1" customWidth="1"/>
    <col min="8698" max="8699" width="3.85546875" customWidth="1"/>
    <col min="8700" max="8700" width="10.5703125" customWidth="1"/>
    <col min="8701" max="8701" width="3.85546875" customWidth="1"/>
    <col min="8702" max="8704" width="14.42578125" customWidth="1"/>
    <col min="8705" max="8705" width="4.140625" customWidth="1"/>
    <col min="8706" max="8706" width="15" customWidth="1"/>
    <col min="8707" max="8708" width="0" hidden="1" customWidth="1"/>
    <col min="8709" max="8709" width="11.5703125" customWidth="1"/>
    <col min="8710" max="8710" width="18.140625" customWidth="1"/>
    <col min="8711" max="8711" width="13.140625" customWidth="1"/>
    <col min="8712" max="8712" width="12.28515625" customWidth="1"/>
    <col min="8951" max="8951" width="1.42578125" customWidth="1"/>
    <col min="8952" max="8952" width="59.5703125" customWidth="1"/>
    <col min="8953" max="8953" width="0" hidden="1" customWidth="1"/>
    <col min="8954" max="8955" width="3.85546875" customWidth="1"/>
    <col min="8956" max="8956" width="10.5703125" customWidth="1"/>
    <col min="8957" max="8957" width="3.85546875" customWidth="1"/>
    <col min="8958" max="8960" width="14.42578125" customWidth="1"/>
    <col min="8961" max="8961" width="4.140625" customWidth="1"/>
    <col min="8962" max="8962" width="15" customWidth="1"/>
    <col min="8963" max="8964" width="0" hidden="1" customWidth="1"/>
    <col min="8965" max="8965" width="11.5703125" customWidth="1"/>
    <col min="8966" max="8966" width="18.140625" customWidth="1"/>
    <col min="8967" max="8967" width="13.140625" customWidth="1"/>
    <col min="8968" max="8968" width="12.28515625" customWidth="1"/>
    <col min="9207" max="9207" width="1.42578125" customWidth="1"/>
    <col min="9208" max="9208" width="59.5703125" customWidth="1"/>
    <col min="9209" max="9209" width="0" hidden="1" customWidth="1"/>
    <col min="9210" max="9211" width="3.85546875" customWidth="1"/>
    <col min="9212" max="9212" width="10.5703125" customWidth="1"/>
    <col min="9213" max="9213" width="3.85546875" customWidth="1"/>
    <col min="9214" max="9216" width="14.42578125" customWidth="1"/>
    <col min="9217" max="9217" width="4.140625" customWidth="1"/>
    <col min="9218" max="9218" width="15" customWidth="1"/>
    <col min="9219" max="9220" width="0" hidden="1" customWidth="1"/>
    <col min="9221" max="9221" width="11.5703125" customWidth="1"/>
    <col min="9222" max="9222" width="18.140625" customWidth="1"/>
    <col min="9223" max="9223" width="13.140625" customWidth="1"/>
    <col min="9224" max="9224" width="12.28515625" customWidth="1"/>
    <col min="9463" max="9463" width="1.42578125" customWidth="1"/>
    <col min="9464" max="9464" width="59.5703125" customWidth="1"/>
    <col min="9465" max="9465" width="0" hidden="1" customWidth="1"/>
    <col min="9466" max="9467" width="3.85546875" customWidth="1"/>
    <col min="9468" max="9468" width="10.5703125" customWidth="1"/>
    <col min="9469" max="9469" width="3.85546875" customWidth="1"/>
    <col min="9470" max="9472" width="14.42578125" customWidth="1"/>
    <col min="9473" max="9473" width="4.140625" customWidth="1"/>
    <col min="9474" max="9474" width="15" customWidth="1"/>
    <col min="9475" max="9476" width="0" hidden="1" customWidth="1"/>
    <col min="9477" max="9477" width="11.5703125" customWidth="1"/>
    <col min="9478" max="9478" width="18.140625" customWidth="1"/>
    <col min="9479" max="9479" width="13.140625" customWidth="1"/>
    <col min="9480" max="9480" width="12.28515625" customWidth="1"/>
    <col min="9719" max="9719" width="1.42578125" customWidth="1"/>
    <col min="9720" max="9720" width="59.5703125" customWidth="1"/>
    <col min="9721" max="9721" width="0" hidden="1" customWidth="1"/>
    <col min="9722" max="9723" width="3.85546875" customWidth="1"/>
    <col min="9724" max="9724" width="10.5703125" customWidth="1"/>
    <col min="9725" max="9725" width="3.85546875" customWidth="1"/>
    <col min="9726" max="9728" width="14.42578125" customWidth="1"/>
    <col min="9729" max="9729" width="4.140625" customWidth="1"/>
    <col min="9730" max="9730" width="15" customWidth="1"/>
    <col min="9731" max="9732" width="0" hidden="1" customWidth="1"/>
    <col min="9733" max="9733" width="11.5703125" customWidth="1"/>
    <col min="9734" max="9734" width="18.140625" customWidth="1"/>
    <col min="9735" max="9735" width="13.140625" customWidth="1"/>
    <col min="9736" max="9736" width="12.28515625" customWidth="1"/>
    <col min="9975" max="9975" width="1.42578125" customWidth="1"/>
    <col min="9976" max="9976" width="59.5703125" customWidth="1"/>
    <col min="9977" max="9977" width="0" hidden="1" customWidth="1"/>
    <col min="9978" max="9979" width="3.85546875" customWidth="1"/>
    <col min="9980" max="9980" width="10.5703125" customWidth="1"/>
    <col min="9981" max="9981" width="3.85546875" customWidth="1"/>
    <col min="9982" max="9984" width="14.42578125" customWidth="1"/>
    <col min="9985" max="9985" width="4.140625" customWidth="1"/>
    <col min="9986" max="9986" width="15" customWidth="1"/>
    <col min="9987" max="9988" width="0" hidden="1" customWidth="1"/>
    <col min="9989" max="9989" width="11.5703125" customWidth="1"/>
    <col min="9990" max="9990" width="18.140625" customWidth="1"/>
    <col min="9991" max="9991" width="13.140625" customWidth="1"/>
    <col min="9992" max="9992" width="12.28515625" customWidth="1"/>
    <col min="10231" max="10231" width="1.42578125" customWidth="1"/>
    <col min="10232" max="10232" width="59.5703125" customWidth="1"/>
    <col min="10233" max="10233" width="0" hidden="1" customWidth="1"/>
    <col min="10234" max="10235" width="3.85546875" customWidth="1"/>
    <col min="10236" max="10236" width="10.5703125" customWidth="1"/>
    <col min="10237" max="10237" width="3.85546875" customWidth="1"/>
    <col min="10238" max="10240" width="14.42578125" customWidth="1"/>
    <col min="10241" max="10241" width="4.140625" customWidth="1"/>
    <col min="10242" max="10242" width="15" customWidth="1"/>
    <col min="10243" max="10244" width="0" hidden="1" customWidth="1"/>
    <col min="10245" max="10245" width="11.5703125" customWidth="1"/>
    <col min="10246" max="10246" width="18.140625" customWidth="1"/>
    <col min="10247" max="10247" width="13.140625" customWidth="1"/>
    <col min="10248" max="10248" width="12.28515625" customWidth="1"/>
    <col min="10487" max="10487" width="1.42578125" customWidth="1"/>
    <col min="10488" max="10488" width="59.5703125" customWidth="1"/>
    <col min="10489" max="10489" width="0" hidden="1" customWidth="1"/>
    <col min="10490" max="10491" width="3.85546875" customWidth="1"/>
    <col min="10492" max="10492" width="10.5703125" customWidth="1"/>
    <col min="10493" max="10493" width="3.85546875" customWidth="1"/>
    <col min="10494" max="10496" width="14.42578125" customWidth="1"/>
    <col min="10497" max="10497" width="4.140625" customWidth="1"/>
    <col min="10498" max="10498" width="15" customWidth="1"/>
    <col min="10499" max="10500" width="0" hidden="1" customWidth="1"/>
    <col min="10501" max="10501" width="11.5703125" customWidth="1"/>
    <col min="10502" max="10502" width="18.140625" customWidth="1"/>
    <col min="10503" max="10503" width="13.140625" customWidth="1"/>
    <col min="10504" max="10504" width="12.28515625" customWidth="1"/>
    <col min="10743" max="10743" width="1.42578125" customWidth="1"/>
    <col min="10744" max="10744" width="59.5703125" customWidth="1"/>
    <col min="10745" max="10745" width="0" hidden="1" customWidth="1"/>
    <col min="10746" max="10747" width="3.85546875" customWidth="1"/>
    <col min="10748" max="10748" width="10.5703125" customWidth="1"/>
    <col min="10749" max="10749" width="3.85546875" customWidth="1"/>
    <col min="10750" max="10752" width="14.42578125" customWidth="1"/>
    <col min="10753" max="10753" width="4.140625" customWidth="1"/>
    <col min="10754" max="10754" width="15" customWidth="1"/>
    <col min="10755" max="10756" width="0" hidden="1" customWidth="1"/>
    <col min="10757" max="10757" width="11.5703125" customWidth="1"/>
    <col min="10758" max="10758" width="18.140625" customWidth="1"/>
    <col min="10759" max="10759" width="13.140625" customWidth="1"/>
    <col min="10760" max="10760" width="12.28515625" customWidth="1"/>
    <col min="10999" max="10999" width="1.42578125" customWidth="1"/>
    <col min="11000" max="11000" width="59.5703125" customWidth="1"/>
    <col min="11001" max="11001" width="0" hidden="1" customWidth="1"/>
    <col min="11002" max="11003" width="3.85546875" customWidth="1"/>
    <col min="11004" max="11004" width="10.5703125" customWidth="1"/>
    <col min="11005" max="11005" width="3.85546875" customWidth="1"/>
    <col min="11006" max="11008" width="14.42578125" customWidth="1"/>
    <col min="11009" max="11009" width="4.140625" customWidth="1"/>
    <col min="11010" max="11010" width="15" customWidth="1"/>
    <col min="11011" max="11012" width="0" hidden="1" customWidth="1"/>
    <col min="11013" max="11013" width="11.5703125" customWidth="1"/>
    <col min="11014" max="11014" width="18.140625" customWidth="1"/>
    <col min="11015" max="11015" width="13.140625" customWidth="1"/>
    <col min="11016" max="11016" width="12.28515625" customWidth="1"/>
    <col min="11255" max="11255" width="1.42578125" customWidth="1"/>
    <col min="11256" max="11256" width="59.5703125" customWidth="1"/>
    <col min="11257" max="11257" width="0" hidden="1" customWidth="1"/>
    <col min="11258" max="11259" width="3.85546875" customWidth="1"/>
    <col min="11260" max="11260" width="10.5703125" customWidth="1"/>
    <col min="11261" max="11261" width="3.85546875" customWidth="1"/>
    <col min="11262" max="11264" width="14.42578125" customWidth="1"/>
    <col min="11265" max="11265" width="4.140625" customWidth="1"/>
    <col min="11266" max="11266" width="15" customWidth="1"/>
    <col min="11267" max="11268" width="0" hidden="1" customWidth="1"/>
    <col min="11269" max="11269" width="11.5703125" customWidth="1"/>
    <col min="11270" max="11270" width="18.140625" customWidth="1"/>
    <col min="11271" max="11271" width="13.140625" customWidth="1"/>
    <col min="11272" max="11272" width="12.28515625" customWidth="1"/>
    <col min="11511" max="11511" width="1.42578125" customWidth="1"/>
    <col min="11512" max="11512" width="59.5703125" customWidth="1"/>
    <col min="11513" max="11513" width="0" hidden="1" customWidth="1"/>
    <col min="11514" max="11515" width="3.85546875" customWidth="1"/>
    <col min="11516" max="11516" width="10.5703125" customWidth="1"/>
    <col min="11517" max="11517" width="3.85546875" customWidth="1"/>
    <col min="11518" max="11520" width="14.42578125" customWidth="1"/>
    <col min="11521" max="11521" width="4.140625" customWidth="1"/>
    <col min="11522" max="11522" width="15" customWidth="1"/>
    <col min="11523" max="11524" width="0" hidden="1" customWidth="1"/>
    <col min="11525" max="11525" width="11.5703125" customWidth="1"/>
    <col min="11526" max="11526" width="18.140625" customWidth="1"/>
    <col min="11527" max="11527" width="13.140625" customWidth="1"/>
    <col min="11528" max="11528" width="12.28515625" customWidth="1"/>
    <col min="11767" max="11767" width="1.42578125" customWidth="1"/>
    <col min="11768" max="11768" width="59.5703125" customWidth="1"/>
    <col min="11769" max="11769" width="0" hidden="1" customWidth="1"/>
    <col min="11770" max="11771" width="3.85546875" customWidth="1"/>
    <col min="11772" max="11772" width="10.5703125" customWidth="1"/>
    <col min="11773" max="11773" width="3.85546875" customWidth="1"/>
    <col min="11774" max="11776" width="14.42578125" customWidth="1"/>
    <col min="11777" max="11777" width="4.140625" customWidth="1"/>
    <col min="11778" max="11778" width="15" customWidth="1"/>
    <col min="11779" max="11780" width="0" hidden="1" customWidth="1"/>
    <col min="11781" max="11781" width="11.5703125" customWidth="1"/>
    <col min="11782" max="11782" width="18.140625" customWidth="1"/>
    <col min="11783" max="11783" width="13.140625" customWidth="1"/>
    <col min="11784" max="11784" width="12.28515625" customWidth="1"/>
    <col min="12023" max="12023" width="1.42578125" customWidth="1"/>
    <col min="12024" max="12024" width="59.5703125" customWidth="1"/>
    <col min="12025" max="12025" width="0" hidden="1" customWidth="1"/>
    <col min="12026" max="12027" width="3.85546875" customWidth="1"/>
    <col min="12028" max="12028" width="10.5703125" customWidth="1"/>
    <col min="12029" max="12029" width="3.85546875" customWidth="1"/>
    <col min="12030" max="12032" width="14.42578125" customWidth="1"/>
    <col min="12033" max="12033" width="4.140625" customWidth="1"/>
    <col min="12034" max="12034" width="15" customWidth="1"/>
    <col min="12035" max="12036" width="0" hidden="1" customWidth="1"/>
    <col min="12037" max="12037" width="11.5703125" customWidth="1"/>
    <col min="12038" max="12038" width="18.140625" customWidth="1"/>
    <col min="12039" max="12039" width="13.140625" customWidth="1"/>
    <col min="12040" max="12040" width="12.28515625" customWidth="1"/>
    <col min="12279" max="12279" width="1.42578125" customWidth="1"/>
    <col min="12280" max="12280" width="59.5703125" customWidth="1"/>
    <col min="12281" max="12281" width="0" hidden="1" customWidth="1"/>
    <col min="12282" max="12283" width="3.85546875" customWidth="1"/>
    <col min="12284" max="12284" width="10.5703125" customWidth="1"/>
    <col min="12285" max="12285" width="3.85546875" customWidth="1"/>
    <col min="12286" max="12288" width="14.42578125" customWidth="1"/>
    <col min="12289" max="12289" width="4.140625" customWidth="1"/>
    <col min="12290" max="12290" width="15" customWidth="1"/>
    <col min="12291" max="12292" width="0" hidden="1" customWidth="1"/>
    <col min="12293" max="12293" width="11.5703125" customWidth="1"/>
    <col min="12294" max="12294" width="18.140625" customWidth="1"/>
    <col min="12295" max="12295" width="13.140625" customWidth="1"/>
    <col min="12296" max="12296" width="12.28515625" customWidth="1"/>
    <col min="12535" max="12535" width="1.42578125" customWidth="1"/>
    <col min="12536" max="12536" width="59.5703125" customWidth="1"/>
    <col min="12537" max="12537" width="0" hidden="1" customWidth="1"/>
    <col min="12538" max="12539" width="3.85546875" customWidth="1"/>
    <col min="12540" max="12540" width="10.5703125" customWidth="1"/>
    <col min="12541" max="12541" width="3.85546875" customWidth="1"/>
    <col min="12542" max="12544" width="14.42578125" customWidth="1"/>
    <col min="12545" max="12545" width="4.140625" customWidth="1"/>
    <col min="12546" max="12546" width="15" customWidth="1"/>
    <col min="12547" max="12548" width="0" hidden="1" customWidth="1"/>
    <col min="12549" max="12549" width="11.5703125" customWidth="1"/>
    <col min="12550" max="12550" width="18.140625" customWidth="1"/>
    <col min="12551" max="12551" width="13.140625" customWidth="1"/>
    <col min="12552" max="12552" width="12.28515625" customWidth="1"/>
    <col min="12791" max="12791" width="1.42578125" customWidth="1"/>
    <col min="12792" max="12792" width="59.5703125" customWidth="1"/>
    <col min="12793" max="12793" width="0" hidden="1" customWidth="1"/>
    <col min="12794" max="12795" width="3.85546875" customWidth="1"/>
    <col min="12796" max="12796" width="10.5703125" customWidth="1"/>
    <col min="12797" max="12797" width="3.85546875" customWidth="1"/>
    <col min="12798" max="12800" width="14.42578125" customWidth="1"/>
    <col min="12801" max="12801" width="4.140625" customWidth="1"/>
    <col min="12802" max="12802" width="15" customWidth="1"/>
    <col min="12803" max="12804" width="0" hidden="1" customWidth="1"/>
    <col min="12805" max="12805" width="11.5703125" customWidth="1"/>
    <col min="12806" max="12806" width="18.140625" customWidth="1"/>
    <col min="12807" max="12807" width="13.140625" customWidth="1"/>
    <col min="12808" max="12808" width="12.28515625" customWidth="1"/>
    <col min="13047" max="13047" width="1.42578125" customWidth="1"/>
    <col min="13048" max="13048" width="59.5703125" customWidth="1"/>
    <col min="13049" max="13049" width="0" hidden="1" customWidth="1"/>
    <col min="13050" max="13051" width="3.85546875" customWidth="1"/>
    <col min="13052" max="13052" width="10.5703125" customWidth="1"/>
    <col min="13053" max="13053" width="3.85546875" customWidth="1"/>
    <col min="13054" max="13056" width="14.42578125" customWidth="1"/>
    <col min="13057" max="13057" width="4.140625" customWidth="1"/>
    <col min="13058" max="13058" width="15" customWidth="1"/>
    <col min="13059" max="13060" width="0" hidden="1" customWidth="1"/>
    <col min="13061" max="13061" width="11.5703125" customWidth="1"/>
    <col min="13062" max="13062" width="18.140625" customWidth="1"/>
    <col min="13063" max="13063" width="13.140625" customWidth="1"/>
    <col min="13064" max="13064" width="12.28515625" customWidth="1"/>
    <col min="13303" max="13303" width="1.42578125" customWidth="1"/>
    <col min="13304" max="13304" width="59.5703125" customWidth="1"/>
    <col min="13305" max="13305" width="0" hidden="1" customWidth="1"/>
    <col min="13306" max="13307" width="3.85546875" customWidth="1"/>
    <col min="13308" max="13308" width="10.5703125" customWidth="1"/>
    <col min="13309" max="13309" width="3.85546875" customWidth="1"/>
    <col min="13310" max="13312" width="14.42578125" customWidth="1"/>
    <col min="13313" max="13313" width="4.140625" customWidth="1"/>
    <col min="13314" max="13314" width="15" customWidth="1"/>
    <col min="13315" max="13316" width="0" hidden="1" customWidth="1"/>
    <col min="13317" max="13317" width="11.5703125" customWidth="1"/>
    <col min="13318" max="13318" width="18.140625" customWidth="1"/>
    <col min="13319" max="13319" width="13.140625" customWidth="1"/>
    <col min="13320" max="13320" width="12.28515625" customWidth="1"/>
    <col min="13559" max="13559" width="1.42578125" customWidth="1"/>
    <col min="13560" max="13560" width="59.5703125" customWidth="1"/>
    <col min="13561" max="13561" width="0" hidden="1" customWidth="1"/>
    <col min="13562" max="13563" width="3.85546875" customWidth="1"/>
    <col min="13564" max="13564" width="10.5703125" customWidth="1"/>
    <col min="13565" max="13565" width="3.85546875" customWidth="1"/>
    <col min="13566" max="13568" width="14.42578125" customWidth="1"/>
    <col min="13569" max="13569" width="4.140625" customWidth="1"/>
    <col min="13570" max="13570" width="15" customWidth="1"/>
    <col min="13571" max="13572" width="0" hidden="1" customWidth="1"/>
    <col min="13573" max="13573" width="11.5703125" customWidth="1"/>
    <col min="13574" max="13574" width="18.140625" customWidth="1"/>
    <col min="13575" max="13575" width="13.140625" customWidth="1"/>
    <col min="13576" max="13576" width="12.28515625" customWidth="1"/>
    <col min="13815" max="13815" width="1.42578125" customWidth="1"/>
    <col min="13816" max="13816" width="59.5703125" customWidth="1"/>
    <col min="13817" max="13817" width="0" hidden="1" customWidth="1"/>
    <col min="13818" max="13819" width="3.85546875" customWidth="1"/>
    <col min="13820" max="13820" width="10.5703125" customWidth="1"/>
    <col min="13821" max="13821" width="3.85546875" customWidth="1"/>
    <col min="13822" max="13824" width="14.42578125" customWidth="1"/>
    <col min="13825" max="13825" width="4.140625" customWidth="1"/>
    <col min="13826" max="13826" width="15" customWidth="1"/>
    <col min="13827" max="13828" width="0" hidden="1" customWidth="1"/>
    <col min="13829" max="13829" width="11.5703125" customWidth="1"/>
    <col min="13830" max="13830" width="18.140625" customWidth="1"/>
    <col min="13831" max="13831" width="13.140625" customWidth="1"/>
    <col min="13832" max="13832" width="12.28515625" customWidth="1"/>
    <col min="14071" max="14071" width="1.42578125" customWidth="1"/>
    <col min="14072" max="14072" width="59.5703125" customWidth="1"/>
    <col min="14073" max="14073" width="0" hidden="1" customWidth="1"/>
    <col min="14074" max="14075" width="3.85546875" customWidth="1"/>
    <col min="14076" max="14076" width="10.5703125" customWidth="1"/>
    <col min="14077" max="14077" width="3.85546875" customWidth="1"/>
    <col min="14078" max="14080" width="14.42578125" customWidth="1"/>
    <col min="14081" max="14081" width="4.140625" customWidth="1"/>
    <col min="14082" max="14082" width="15" customWidth="1"/>
    <col min="14083" max="14084" width="0" hidden="1" customWidth="1"/>
    <col min="14085" max="14085" width="11.5703125" customWidth="1"/>
    <col min="14086" max="14086" width="18.140625" customWidth="1"/>
    <col min="14087" max="14087" width="13.140625" customWidth="1"/>
    <col min="14088" max="14088" width="12.28515625" customWidth="1"/>
    <col min="14327" max="14327" width="1.42578125" customWidth="1"/>
    <col min="14328" max="14328" width="59.5703125" customWidth="1"/>
    <col min="14329" max="14329" width="0" hidden="1" customWidth="1"/>
    <col min="14330" max="14331" width="3.85546875" customWidth="1"/>
    <col min="14332" max="14332" width="10.5703125" customWidth="1"/>
    <col min="14333" max="14333" width="3.85546875" customWidth="1"/>
    <col min="14334" max="14336" width="14.42578125" customWidth="1"/>
    <col min="14337" max="14337" width="4.140625" customWidth="1"/>
    <col min="14338" max="14338" width="15" customWidth="1"/>
    <col min="14339" max="14340" width="0" hidden="1" customWidth="1"/>
    <col min="14341" max="14341" width="11.5703125" customWidth="1"/>
    <col min="14342" max="14342" width="18.140625" customWidth="1"/>
    <col min="14343" max="14343" width="13.140625" customWidth="1"/>
    <col min="14344" max="14344" width="12.28515625" customWidth="1"/>
    <col min="14583" max="14583" width="1.42578125" customWidth="1"/>
    <col min="14584" max="14584" width="59.5703125" customWidth="1"/>
    <col min="14585" max="14585" width="0" hidden="1" customWidth="1"/>
    <col min="14586" max="14587" width="3.85546875" customWidth="1"/>
    <col min="14588" max="14588" width="10.5703125" customWidth="1"/>
    <col min="14589" max="14589" width="3.85546875" customWidth="1"/>
    <col min="14590" max="14592" width="14.42578125" customWidth="1"/>
    <col min="14593" max="14593" width="4.140625" customWidth="1"/>
    <col min="14594" max="14594" width="15" customWidth="1"/>
    <col min="14595" max="14596" width="0" hidden="1" customWidth="1"/>
    <col min="14597" max="14597" width="11.5703125" customWidth="1"/>
    <col min="14598" max="14598" width="18.140625" customWidth="1"/>
    <col min="14599" max="14599" width="13.140625" customWidth="1"/>
    <col min="14600" max="14600" width="12.28515625" customWidth="1"/>
    <col min="14839" max="14839" width="1.42578125" customWidth="1"/>
    <col min="14840" max="14840" width="59.5703125" customWidth="1"/>
    <col min="14841" max="14841" width="0" hidden="1" customWidth="1"/>
    <col min="14842" max="14843" width="3.85546875" customWidth="1"/>
    <col min="14844" max="14844" width="10.5703125" customWidth="1"/>
    <col min="14845" max="14845" width="3.85546875" customWidth="1"/>
    <col min="14846" max="14848" width="14.42578125" customWidth="1"/>
    <col min="14849" max="14849" width="4.140625" customWidth="1"/>
    <col min="14850" max="14850" width="15" customWidth="1"/>
    <col min="14851" max="14852" width="0" hidden="1" customWidth="1"/>
    <col min="14853" max="14853" width="11.5703125" customWidth="1"/>
    <col min="14854" max="14854" width="18.140625" customWidth="1"/>
    <col min="14855" max="14855" width="13.140625" customWidth="1"/>
    <col min="14856" max="14856" width="12.28515625" customWidth="1"/>
    <col min="15095" max="15095" width="1.42578125" customWidth="1"/>
    <col min="15096" max="15096" width="59.5703125" customWidth="1"/>
    <col min="15097" max="15097" width="0" hidden="1" customWidth="1"/>
    <col min="15098" max="15099" width="3.85546875" customWidth="1"/>
    <col min="15100" max="15100" width="10.5703125" customWidth="1"/>
    <col min="15101" max="15101" width="3.85546875" customWidth="1"/>
    <col min="15102" max="15104" width="14.42578125" customWidth="1"/>
    <col min="15105" max="15105" width="4.140625" customWidth="1"/>
    <col min="15106" max="15106" width="15" customWidth="1"/>
    <col min="15107" max="15108" width="0" hidden="1" customWidth="1"/>
    <col min="15109" max="15109" width="11.5703125" customWidth="1"/>
    <col min="15110" max="15110" width="18.140625" customWidth="1"/>
    <col min="15111" max="15111" width="13.140625" customWidth="1"/>
    <col min="15112" max="15112" width="12.28515625" customWidth="1"/>
    <col min="15351" max="15351" width="1.42578125" customWidth="1"/>
    <col min="15352" max="15352" width="59.5703125" customWidth="1"/>
    <col min="15353" max="15353" width="0" hidden="1" customWidth="1"/>
    <col min="15354" max="15355" width="3.85546875" customWidth="1"/>
    <col min="15356" max="15356" width="10.5703125" customWidth="1"/>
    <col min="15357" max="15357" width="3.85546875" customWidth="1"/>
    <col min="15358" max="15360" width="14.42578125" customWidth="1"/>
    <col min="15361" max="15361" width="4.140625" customWidth="1"/>
    <col min="15362" max="15362" width="15" customWidth="1"/>
    <col min="15363" max="15364" width="0" hidden="1" customWidth="1"/>
    <col min="15365" max="15365" width="11.5703125" customWidth="1"/>
    <col min="15366" max="15366" width="18.140625" customWidth="1"/>
    <col min="15367" max="15367" width="13.140625" customWidth="1"/>
    <col min="15368" max="15368" width="12.28515625" customWidth="1"/>
    <col min="15607" max="15607" width="1.42578125" customWidth="1"/>
    <col min="15608" max="15608" width="59.5703125" customWidth="1"/>
    <col min="15609" max="15609" width="0" hidden="1" customWidth="1"/>
    <col min="15610" max="15611" width="3.85546875" customWidth="1"/>
    <col min="15612" max="15612" width="10.5703125" customWidth="1"/>
    <col min="15613" max="15613" width="3.85546875" customWidth="1"/>
    <col min="15614" max="15616" width="14.42578125" customWidth="1"/>
    <col min="15617" max="15617" width="4.140625" customWidth="1"/>
    <col min="15618" max="15618" width="15" customWidth="1"/>
    <col min="15619" max="15620" width="0" hidden="1" customWidth="1"/>
    <col min="15621" max="15621" width="11.5703125" customWidth="1"/>
    <col min="15622" max="15622" width="18.140625" customWidth="1"/>
    <col min="15623" max="15623" width="13.140625" customWidth="1"/>
    <col min="15624" max="15624" width="12.28515625" customWidth="1"/>
    <col min="15863" max="15863" width="1.42578125" customWidth="1"/>
    <col min="15864" max="15864" width="59.5703125" customWidth="1"/>
    <col min="15865" max="15865" width="0" hidden="1" customWidth="1"/>
    <col min="15866" max="15867" width="3.85546875" customWidth="1"/>
    <col min="15868" max="15868" width="10.5703125" customWidth="1"/>
    <col min="15869" max="15869" width="3.85546875" customWidth="1"/>
    <col min="15870" max="15872" width="14.42578125" customWidth="1"/>
    <col min="15873" max="15873" width="4.140625" customWidth="1"/>
    <col min="15874" max="15874" width="15" customWidth="1"/>
    <col min="15875" max="15876" width="0" hidden="1" customWidth="1"/>
    <col min="15877" max="15877" width="11.5703125" customWidth="1"/>
    <col min="15878" max="15878" width="18.140625" customWidth="1"/>
    <col min="15879" max="15879" width="13.140625" customWidth="1"/>
    <col min="15880" max="15880" width="12.28515625" customWidth="1"/>
    <col min="16119" max="16119" width="1.42578125" customWidth="1"/>
    <col min="16120" max="16120" width="59.5703125" customWidth="1"/>
    <col min="16121" max="16121" width="0" hidden="1" customWidth="1"/>
    <col min="16122" max="16123" width="3.85546875" customWidth="1"/>
    <col min="16124" max="16124" width="10.5703125" customWidth="1"/>
    <col min="16125" max="16125" width="3.85546875" customWidth="1"/>
    <col min="16126" max="16128" width="14.42578125" customWidth="1"/>
    <col min="16129" max="16129" width="4.140625" customWidth="1"/>
    <col min="16130" max="16130" width="15" customWidth="1"/>
    <col min="16131" max="16132" width="0" hidden="1" customWidth="1"/>
    <col min="16133" max="16133" width="11.5703125" customWidth="1"/>
    <col min="16134" max="16134" width="18.140625" customWidth="1"/>
    <col min="16135" max="16135" width="13.140625" customWidth="1"/>
    <col min="16136" max="16136" width="12.28515625" customWidth="1"/>
  </cols>
  <sheetData>
    <row r="1" spans="1:16" ht="15" customHeight="1" x14ac:dyDescent="0.25">
      <c r="F1" s="165" t="s">
        <v>387</v>
      </c>
      <c r="G1" s="165"/>
      <c r="H1" s="165"/>
      <c r="I1" s="165"/>
      <c r="J1" s="165"/>
      <c r="K1" s="165"/>
      <c r="L1" s="165"/>
      <c r="M1" s="165"/>
      <c r="N1" s="165"/>
      <c r="O1" s="165"/>
      <c r="P1" s="165"/>
    </row>
    <row r="2" spans="1:16" ht="68.25" customHeight="1" x14ac:dyDescent="0.25">
      <c r="F2" s="164" t="s">
        <v>1</v>
      </c>
      <c r="G2" s="164"/>
      <c r="H2" s="164"/>
      <c r="I2" s="164"/>
      <c r="J2" s="164"/>
      <c r="K2" s="164"/>
      <c r="L2" s="164"/>
      <c r="M2" s="164"/>
      <c r="N2" s="164"/>
      <c r="O2" s="164"/>
      <c r="P2" s="164"/>
    </row>
    <row r="3" spans="1:16" s="1" customFormat="1" ht="12.75" customHeight="1" x14ac:dyDescent="0.25">
      <c r="B3" s="2"/>
      <c r="C3" s="2"/>
      <c r="D3" s="2"/>
      <c r="E3" s="2"/>
      <c r="F3" s="165" t="s">
        <v>384</v>
      </c>
      <c r="G3" s="165"/>
      <c r="H3" s="165"/>
      <c r="I3" s="165"/>
      <c r="J3" s="165"/>
      <c r="K3" s="165"/>
      <c r="L3" s="165"/>
      <c r="M3" s="165"/>
      <c r="N3" s="165"/>
      <c r="O3" s="165"/>
      <c r="P3" s="165"/>
    </row>
    <row r="4" spans="1:16" s="1" customFormat="1" ht="57.75" customHeight="1" x14ac:dyDescent="0.25">
      <c r="B4" s="2"/>
      <c r="C4" s="2"/>
      <c r="D4" s="2"/>
      <c r="E4" s="2"/>
      <c r="F4" s="164" t="s">
        <v>2</v>
      </c>
      <c r="G4" s="164"/>
      <c r="H4" s="164"/>
      <c r="I4" s="164"/>
      <c r="J4" s="164"/>
      <c r="K4" s="164"/>
      <c r="L4" s="164"/>
      <c r="M4" s="164"/>
      <c r="N4" s="164"/>
      <c r="O4" s="164"/>
      <c r="P4" s="164"/>
    </row>
    <row r="5" spans="1:16" s="1" customFormat="1" ht="54" customHeight="1" x14ac:dyDescent="0.25">
      <c r="A5" s="163" t="s">
        <v>3</v>
      </c>
      <c r="B5" s="163"/>
      <c r="C5" s="163"/>
      <c r="D5" s="163"/>
      <c r="E5" s="163"/>
      <c r="F5" s="163"/>
      <c r="G5" s="163"/>
      <c r="H5" s="163"/>
      <c r="I5" s="163"/>
      <c r="J5" s="163"/>
      <c r="K5" s="163"/>
      <c r="L5" s="163"/>
      <c r="M5" s="163"/>
      <c r="N5" s="163"/>
      <c r="O5" s="163"/>
      <c r="P5" s="163"/>
    </row>
    <row r="6" spans="1:16" s="1" customFormat="1" ht="12.75" x14ac:dyDescent="0.25">
      <c r="A6" s="3"/>
      <c r="B6" s="3"/>
      <c r="C6" s="3"/>
      <c r="D6" s="3"/>
      <c r="E6" s="3"/>
      <c r="F6" s="4"/>
      <c r="G6" s="4"/>
      <c r="H6" s="3"/>
      <c r="I6" s="3"/>
      <c r="K6" s="5" t="s">
        <v>4</v>
      </c>
      <c r="L6" s="4"/>
    </row>
    <row r="7" spans="1:16" s="7" customFormat="1" ht="22.5" customHeight="1" x14ac:dyDescent="0.25">
      <c r="A7" s="182" t="s">
        <v>5</v>
      </c>
      <c r="B7" s="183"/>
      <c r="C7" s="142"/>
      <c r="D7" s="142"/>
      <c r="E7" s="142"/>
      <c r="F7" s="6" t="s">
        <v>6</v>
      </c>
      <c r="G7" s="6" t="s">
        <v>7</v>
      </c>
      <c r="H7" s="6" t="s">
        <v>8</v>
      </c>
      <c r="I7" s="6" t="s">
        <v>9</v>
      </c>
      <c r="J7" s="142" t="s">
        <v>10</v>
      </c>
      <c r="K7" s="142" t="s">
        <v>377</v>
      </c>
      <c r="L7" s="142" t="s">
        <v>378</v>
      </c>
      <c r="M7" s="152" t="s">
        <v>379</v>
      </c>
      <c r="N7" s="142" t="s">
        <v>378</v>
      </c>
      <c r="O7" s="155" t="s">
        <v>389</v>
      </c>
      <c r="P7" s="142" t="s">
        <v>380</v>
      </c>
    </row>
    <row r="8" spans="1:16" s="10" customFormat="1" ht="12.75" x14ac:dyDescent="0.25">
      <c r="A8" s="166" t="s">
        <v>12</v>
      </c>
      <c r="B8" s="167"/>
      <c r="C8" s="129"/>
      <c r="D8" s="129"/>
      <c r="E8" s="129"/>
      <c r="F8" s="8" t="s">
        <v>13</v>
      </c>
      <c r="G8" s="8"/>
      <c r="H8" s="8"/>
      <c r="I8" s="8"/>
      <c r="J8" s="9">
        <f>J9+J19+J40+J58+J63</f>
        <v>16972200</v>
      </c>
      <c r="K8" s="9">
        <f t="shared" ref="K8:P8" si="0">K9+K19+K40+K58+K63</f>
        <v>2836100</v>
      </c>
      <c r="L8" s="9">
        <f t="shared" si="0"/>
        <v>19808300</v>
      </c>
      <c r="M8" s="9">
        <f t="shared" si="0"/>
        <v>0</v>
      </c>
      <c r="N8" s="9">
        <f t="shared" si="0"/>
        <v>19808300</v>
      </c>
      <c r="O8" s="9">
        <f t="shared" si="0"/>
        <v>-4000</v>
      </c>
      <c r="P8" s="9">
        <f t="shared" si="0"/>
        <v>19804300</v>
      </c>
    </row>
    <row r="9" spans="1:16" s="14" customFormat="1" ht="12.75" hidden="1" customHeight="1" x14ac:dyDescent="0.25">
      <c r="A9" s="168" t="s">
        <v>14</v>
      </c>
      <c r="B9" s="169"/>
      <c r="C9" s="130"/>
      <c r="D9" s="130"/>
      <c r="E9" s="130"/>
      <c r="F9" s="12" t="s">
        <v>13</v>
      </c>
      <c r="G9" s="12" t="s">
        <v>15</v>
      </c>
      <c r="H9" s="12"/>
      <c r="I9" s="12"/>
      <c r="J9" s="13">
        <f t="shared" ref="J9:P10" si="1">J10</f>
        <v>604700</v>
      </c>
      <c r="K9" s="13">
        <f t="shared" si="1"/>
        <v>0</v>
      </c>
      <c r="L9" s="13">
        <f t="shared" si="1"/>
        <v>604700</v>
      </c>
      <c r="M9" s="13">
        <f t="shared" si="1"/>
        <v>0</v>
      </c>
      <c r="N9" s="13">
        <f t="shared" si="1"/>
        <v>604700</v>
      </c>
      <c r="O9" s="13">
        <f t="shared" si="1"/>
        <v>0</v>
      </c>
      <c r="P9" s="13">
        <f t="shared" si="1"/>
        <v>604700</v>
      </c>
    </row>
    <row r="10" spans="1:16" s="1" customFormat="1" ht="12.75" hidden="1" customHeight="1" x14ac:dyDescent="0.25">
      <c r="A10" s="159" t="s">
        <v>16</v>
      </c>
      <c r="B10" s="160"/>
      <c r="C10" s="127"/>
      <c r="D10" s="127"/>
      <c r="E10" s="127"/>
      <c r="F10" s="16" t="s">
        <v>13</v>
      </c>
      <c r="G10" s="16" t="s">
        <v>15</v>
      </c>
      <c r="H10" s="16" t="s">
        <v>17</v>
      </c>
      <c r="I10" s="16"/>
      <c r="J10" s="17">
        <f t="shared" si="1"/>
        <v>604700</v>
      </c>
      <c r="K10" s="17">
        <f t="shared" si="1"/>
        <v>0</v>
      </c>
      <c r="L10" s="17">
        <f t="shared" si="1"/>
        <v>604700</v>
      </c>
      <c r="M10" s="17">
        <f t="shared" si="1"/>
        <v>0</v>
      </c>
      <c r="N10" s="17">
        <f t="shared" si="1"/>
        <v>604700</v>
      </c>
      <c r="O10" s="17">
        <f t="shared" si="1"/>
        <v>0</v>
      </c>
      <c r="P10" s="17">
        <f t="shared" si="1"/>
        <v>604700</v>
      </c>
    </row>
    <row r="11" spans="1:16" s="1" customFormat="1" ht="12.75" hidden="1" customHeight="1" x14ac:dyDescent="0.25">
      <c r="A11" s="159" t="s">
        <v>18</v>
      </c>
      <c r="B11" s="160"/>
      <c r="C11" s="127"/>
      <c r="D11" s="127"/>
      <c r="E11" s="127"/>
      <c r="F11" s="16" t="s">
        <v>13</v>
      </c>
      <c r="G11" s="16" t="s">
        <v>15</v>
      </c>
      <c r="H11" s="16" t="s">
        <v>19</v>
      </c>
      <c r="I11" s="16"/>
      <c r="J11" s="17">
        <f>J12+J14+J16</f>
        <v>604700</v>
      </c>
      <c r="K11" s="17">
        <f t="shared" ref="K11:P11" si="2">K12+K14+K16</f>
        <v>0</v>
      </c>
      <c r="L11" s="17">
        <f t="shared" si="2"/>
        <v>604700</v>
      </c>
      <c r="M11" s="17">
        <f t="shared" si="2"/>
        <v>0</v>
      </c>
      <c r="N11" s="17">
        <f t="shared" si="2"/>
        <v>604700</v>
      </c>
      <c r="O11" s="17">
        <f t="shared" si="2"/>
        <v>0</v>
      </c>
      <c r="P11" s="17">
        <f t="shared" si="2"/>
        <v>604700</v>
      </c>
    </row>
    <row r="12" spans="1:16" s="1" customFormat="1" ht="12.75" hidden="1" customHeight="1" x14ac:dyDescent="0.25">
      <c r="A12" s="127"/>
      <c r="B12" s="127" t="s">
        <v>20</v>
      </c>
      <c r="C12" s="127"/>
      <c r="D12" s="127"/>
      <c r="E12" s="127"/>
      <c r="F12" s="16" t="s">
        <v>21</v>
      </c>
      <c r="G12" s="16" t="s">
        <v>15</v>
      </c>
      <c r="H12" s="16" t="s">
        <v>19</v>
      </c>
      <c r="I12" s="16" t="s">
        <v>22</v>
      </c>
      <c r="J12" s="17">
        <f>J13</f>
        <v>432300</v>
      </c>
      <c r="K12" s="17">
        <f t="shared" ref="K12:P12" si="3">K13</f>
        <v>0</v>
      </c>
      <c r="L12" s="17">
        <f t="shared" si="3"/>
        <v>432300</v>
      </c>
      <c r="M12" s="17">
        <f t="shared" si="3"/>
        <v>0</v>
      </c>
      <c r="N12" s="17">
        <f t="shared" si="3"/>
        <v>432300</v>
      </c>
      <c r="O12" s="17">
        <f t="shared" si="3"/>
        <v>0</v>
      </c>
      <c r="P12" s="17">
        <f t="shared" si="3"/>
        <v>432300</v>
      </c>
    </row>
    <row r="13" spans="1:16" s="1" customFormat="1" ht="12.75" hidden="1" x14ac:dyDescent="0.25">
      <c r="A13" s="18"/>
      <c r="B13" s="128" t="s">
        <v>23</v>
      </c>
      <c r="C13" s="128"/>
      <c r="D13" s="128"/>
      <c r="E13" s="128"/>
      <c r="F13" s="16" t="s">
        <v>13</v>
      </c>
      <c r="G13" s="16" t="s">
        <v>15</v>
      </c>
      <c r="H13" s="16" t="s">
        <v>19</v>
      </c>
      <c r="I13" s="16" t="s">
        <v>24</v>
      </c>
      <c r="J13" s="17">
        <f>432329-29</f>
        <v>432300</v>
      </c>
      <c r="K13" s="17"/>
      <c r="L13" s="17">
        <f>J13+K13</f>
        <v>432300</v>
      </c>
      <c r="M13" s="17"/>
      <c r="N13" s="17">
        <f>L13+M13</f>
        <v>432300</v>
      </c>
      <c r="O13" s="17"/>
      <c r="P13" s="17">
        <f>N13+O13</f>
        <v>432300</v>
      </c>
    </row>
    <row r="14" spans="1:16" s="1" customFormat="1" ht="12.75" hidden="1" x14ac:dyDescent="0.25">
      <c r="A14" s="18"/>
      <c r="B14" s="128" t="s">
        <v>25</v>
      </c>
      <c r="C14" s="128"/>
      <c r="D14" s="128"/>
      <c r="E14" s="128"/>
      <c r="F14" s="16" t="s">
        <v>13</v>
      </c>
      <c r="G14" s="16" t="s">
        <v>15</v>
      </c>
      <c r="H14" s="16" t="s">
        <v>19</v>
      </c>
      <c r="I14" s="16" t="s">
        <v>26</v>
      </c>
      <c r="J14" s="17">
        <f>J15</f>
        <v>171700</v>
      </c>
      <c r="K14" s="17">
        <f t="shared" ref="K14:P14" si="4">K15</f>
        <v>0</v>
      </c>
      <c r="L14" s="17">
        <f t="shared" si="4"/>
        <v>171700</v>
      </c>
      <c r="M14" s="17">
        <f t="shared" si="4"/>
        <v>0</v>
      </c>
      <c r="N14" s="17">
        <f t="shared" si="4"/>
        <v>171700</v>
      </c>
      <c r="O14" s="17">
        <f t="shared" si="4"/>
        <v>0</v>
      </c>
      <c r="P14" s="17">
        <f t="shared" si="4"/>
        <v>171700</v>
      </c>
    </row>
    <row r="15" spans="1:16" s="1" customFormat="1" ht="12.75" hidden="1" x14ac:dyDescent="0.25">
      <c r="A15" s="18"/>
      <c r="B15" s="127" t="s">
        <v>27</v>
      </c>
      <c r="C15" s="127"/>
      <c r="D15" s="127"/>
      <c r="E15" s="127"/>
      <c r="F15" s="16" t="s">
        <v>13</v>
      </c>
      <c r="G15" s="16" t="s">
        <v>15</v>
      </c>
      <c r="H15" s="16" t="s">
        <v>19</v>
      </c>
      <c r="I15" s="16" t="s">
        <v>28</v>
      </c>
      <c r="J15" s="17">
        <f>171670+30</f>
        <v>171700</v>
      </c>
      <c r="K15" s="17"/>
      <c r="L15" s="17">
        <f t="shared" ref="L15:L77" si="5">J15+K15</f>
        <v>171700</v>
      </c>
      <c r="M15" s="17"/>
      <c r="N15" s="17">
        <f t="shared" ref="N15" si="6">L15+M15</f>
        <v>171700</v>
      </c>
      <c r="O15" s="17"/>
      <c r="P15" s="17">
        <f t="shared" ref="P15" si="7">N15+O15</f>
        <v>171700</v>
      </c>
    </row>
    <row r="16" spans="1:16" s="1" customFormat="1" ht="12.75" hidden="1" x14ac:dyDescent="0.25">
      <c r="A16" s="18"/>
      <c r="B16" s="127" t="s">
        <v>29</v>
      </c>
      <c r="C16" s="127"/>
      <c r="D16" s="127"/>
      <c r="E16" s="127"/>
      <c r="F16" s="16" t="s">
        <v>13</v>
      </c>
      <c r="G16" s="16" t="s">
        <v>15</v>
      </c>
      <c r="H16" s="16" t="s">
        <v>19</v>
      </c>
      <c r="I16" s="16" t="s">
        <v>30</v>
      </c>
      <c r="J16" s="17">
        <f>J17+J18</f>
        <v>700</v>
      </c>
      <c r="K16" s="17">
        <f t="shared" ref="K16:P16" si="8">K17+K18</f>
        <v>0</v>
      </c>
      <c r="L16" s="17">
        <f t="shared" si="8"/>
        <v>700</v>
      </c>
      <c r="M16" s="17">
        <f t="shared" si="8"/>
        <v>0</v>
      </c>
      <c r="N16" s="17">
        <f t="shared" si="8"/>
        <v>700</v>
      </c>
      <c r="O16" s="17">
        <f t="shared" si="8"/>
        <v>0</v>
      </c>
      <c r="P16" s="17">
        <f t="shared" si="8"/>
        <v>700</v>
      </c>
    </row>
    <row r="17" spans="1:16" s="1" customFormat="1" ht="12.75" hidden="1" x14ac:dyDescent="0.25">
      <c r="A17" s="18"/>
      <c r="B17" s="127" t="s">
        <v>31</v>
      </c>
      <c r="C17" s="127"/>
      <c r="D17" s="127"/>
      <c r="E17" s="127"/>
      <c r="F17" s="16" t="s">
        <v>13</v>
      </c>
      <c r="G17" s="16" t="s">
        <v>15</v>
      </c>
      <c r="H17" s="16" t="s">
        <v>19</v>
      </c>
      <c r="I17" s="16" t="s">
        <v>32</v>
      </c>
      <c r="J17" s="17"/>
      <c r="K17" s="17"/>
      <c r="L17" s="17">
        <f t="shared" si="5"/>
        <v>0</v>
      </c>
      <c r="M17" s="17"/>
      <c r="N17" s="17">
        <f t="shared" ref="N17:N18" si="9">L17+M17</f>
        <v>0</v>
      </c>
      <c r="O17" s="17"/>
      <c r="P17" s="17">
        <f t="shared" ref="P17:P18" si="10">N17+O17</f>
        <v>0</v>
      </c>
    </row>
    <row r="18" spans="1:16" s="1" customFormat="1" ht="12.75" hidden="1" x14ac:dyDescent="0.25">
      <c r="A18" s="18"/>
      <c r="B18" s="127" t="s">
        <v>33</v>
      </c>
      <c r="C18" s="127"/>
      <c r="D18" s="127"/>
      <c r="E18" s="127"/>
      <c r="F18" s="16" t="s">
        <v>13</v>
      </c>
      <c r="G18" s="16" t="s">
        <v>15</v>
      </c>
      <c r="H18" s="16" t="s">
        <v>19</v>
      </c>
      <c r="I18" s="16" t="s">
        <v>34</v>
      </c>
      <c r="J18" s="17">
        <v>700</v>
      </c>
      <c r="K18" s="17"/>
      <c r="L18" s="17">
        <f t="shared" si="5"/>
        <v>700</v>
      </c>
      <c r="M18" s="17"/>
      <c r="N18" s="17">
        <f t="shared" si="9"/>
        <v>700</v>
      </c>
      <c r="O18" s="17"/>
      <c r="P18" s="17">
        <f t="shared" si="10"/>
        <v>700</v>
      </c>
    </row>
    <row r="19" spans="1:16" s="14" customFormat="1" ht="12.75" hidden="1" x14ac:dyDescent="0.25">
      <c r="A19" s="168" t="s">
        <v>35</v>
      </c>
      <c r="B19" s="169"/>
      <c r="C19" s="130"/>
      <c r="D19" s="130"/>
      <c r="E19" s="130"/>
      <c r="F19" s="12" t="s">
        <v>13</v>
      </c>
      <c r="G19" s="12" t="s">
        <v>36</v>
      </c>
      <c r="H19" s="12"/>
      <c r="I19" s="12"/>
      <c r="J19" s="13">
        <f>J20+J32</f>
        <v>10257700</v>
      </c>
      <c r="K19" s="13">
        <f t="shared" ref="K19:P19" si="11">K20+K32</f>
        <v>1494100</v>
      </c>
      <c r="L19" s="13">
        <f t="shared" si="11"/>
        <v>11751800</v>
      </c>
      <c r="M19" s="13">
        <f t="shared" si="11"/>
        <v>0</v>
      </c>
      <c r="N19" s="13">
        <f t="shared" si="11"/>
        <v>11751800</v>
      </c>
      <c r="O19" s="13">
        <f t="shared" si="11"/>
        <v>0</v>
      </c>
      <c r="P19" s="13">
        <f t="shared" si="11"/>
        <v>11751800</v>
      </c>
    </row>
    <row r="20" spans="1:16" s="1" customFormat="1" ht="12.75" hidden="1" customHeight="1" x14ac:dyDescent="0.25">
      <c r="A20" s="159" t="s">
        <v>16</v>
      </c>
      <c r="B20" s="160"/>
      <c r="C20" s="127"/>
      <c r="D20" s="127"/>
      <c r="E20" s="127"/>
      <c r="F20" s="16" t="s">
        <v>13</v>
      </c>
      <c r="G20" s="16" t="s">
        <v>36</v>
      </c>
      <c r="H20" s="16" t="s">
        <v>37</v>
      </c>
      <c r="I20" s="16"/>
      <c r="J20" s="17">
        <f>J21+J29</f>
        <v>10238700</v>
      </c>
      <c r="K20" s="17">
        <f t="shared" ref="K20:P20" si="12">K21+K29</f>
        <v>1494100</v>
      </c>
      <c r="L20" s="17">
        <f t="shared" si="12"/>
        <v>11732800</v>
      </c>
      <c r="M20" s="17">
        <f t="shared" si="12"/>
        <v>0</v>
      </c>
      <c r="N20" s="17">
        <f t="shared" si="12"/>
        <v>11732800</v>
      </c>
      <c r="O20" s="17">
        <f t="shared" si="12"/>
        <v>0</v>
      </c>
      <c r="P20" s="17">
        <f t="shared" si="12"/>
        <v>11732800</v>
      </c>
    </row>
    <row r="21" spans="1:16" s="1" customFormat="1" ht="12.75" hidden="1" x14ac:dyDescent="0.25">
      <c r="A21" s="159" t="s">
        <v>18</v>
      </c>
      <c r="B21" s="160"/>
      <c r="C21" s="127"/>
      <c r="D21" s="127"/>
      <c r="E21" s="127"/>
      <c r="F21" s="16" t="s">
        <v>13</v>
      </c>
      <c r="G21" s="16" t="s">
        <v>36</v>
      </c>
      <c r="H21" s="16" t="s">
        <v>19</v>
      </c>
      <c r="I21" s="16"/>
      <c r="J21" s="17">
        <f>J22+J24+J26</f>
        <v>9520900</v>
      </c>
      <c r="K21" s="17">
        <f t="shared" ref="K21:P21" si="13">K22+K24+K26</f>
        <v>1266000</v>
      </c>
      <c r="L21" s="17">
        <f t="shared" si="13"/>
        <v>10786900</v>
      </c>
      <c r="M21" s="17">
        <f t="shared" si="13"/>
        <v>0</v>
      </c>
      <c r="N21" s="17">
        <f t="shared" si="13"/>
        <v>10786900</v>
      </c>
      <c r="O21" s="17">
        <f t="shared" si="13"/>
        <v>0</v>
      </c>
      <c r="P21" s="17">
        <f t="shared" si="13"/>
        <v>10786900</v>
      </c>
    </row>
    <row r="22" spans="1:16" s="1" customFormat="1" ht="25.5" hidden="1" x14ac:dyDescent="0.25">
      <c r="A22" s="127"/>
      <c r="B22" s="127" t="s">
        <v>20</v>
      </c>
      <c r="C22" s="127"/>
      <c r="D22" s="127"/>
      <c r="E22" s="127"/>
      <c r="F22" s="16" t="s">
        <v>21</v>
      </c>
      <c r="G22" s="16" t="s">
        <v>36</v>
      </c>
      <c r="H22" s="16" t="s">
        <v>19</v>
      </c>
      <c r="I22" s="16" t="s">
        <v>22</v>
      </c>
      <c r="J22" s="17">
        <f>J23</f>
        <v>6346500</v>
      </c>
      <c r="K22" s="17">
        <f t="shared" ref="K22:P22" si="14">K23</f>
        <v>924000</v>
      </c>
      <c r="L22" s="17">
        <f t="shared" si="14"/>
        <v>7270500</v>
      </c>
      <c r="M22" s="17">
        <f t="shared" si="14"/>
        <v>0</v>
      </c>
      <c r="N22" s="17">
        <f t="shared" si="14"/>
        <v>7270500</v>
      </c>
      <c r="O22" s="17">
        <f t="shared" si="14"/>
        <v>0</v>
      </c>
      <c r="P22" s="17">
        <f t="shared" si="14"/>
        <v>7270500</v>
      </c>
    </row>
    <row r="23" spans="1:16" s="1" customFormat="1" ht="12.75" hidden="1" customHeight="1" x14ac:dyDescent="0.25">
      <c r="A23" s="18"/>
      <c r="B23" s="128" t="s">
        <v>23</v>
      </c>
      <c r="C23" s="128"/>
      <c r="D23" s="128"/>
      <c r="E23" s="128"/>
      <c r="F23" s="16" t="s">
        <v>13</v>
      </c>
      <c r="G23" s="16" t="s">
        <v>36</v>
      </c>
      <c r="H23" s="16" t="s">
        <v>19</v>
      </c>
      <c r="I23" s="16" t="s">
        <v>24</v>
      </c>
      <c r="J23" s="17">
        <f>6346456+44</f>
        <v>6346500</v>
      </c>
      <c r="K23" s="17">
        <f>1024000-100000</f>
        <v>924000</v>
      </c>
      <c r="L23" s="17">
        <f t="shared" si="5"/>
        <v>7270500</v>
      </c>
      <c r="M23" s="17"/>
      <c r="N23" s="17">
        <f t="shared" ref="N23" si="15">L23+M23</f>
        <v>7270500</v>
      </c>
      <c r="O23" s="17"/>
      <c r="P23" s="17">
        <f t="shared" ref="P23" si="16">N23+O23</f>
        <v>7270500</v>
      </c>
    </row>
    <row r="24" spans="1:16" s="1" customFormat="1" ht="12.75" hidden="1" customHeight="1" x14ac:dyDescent="0.25">
      <c r="A24" s="18"/>
      <c r="B24" s="128" t="s">
        <v>25</v>
      </c>
      <c r="C24" s="128"/>
      <c r="D24" s="128"/>
      <c r="E24" s="128"/>
      <c r="F24" s="16" t="s">
        <v>13</v>
      </c>
      <c r="G24" s="16" t="s">
        <v>36</v>
      </c>
      <c r="H24" s="16" t="s">
        <v>19</v>
      </c>
      <c r="I24" s="16" t="s">
        <v>26</v>
      </c>
      <c r="J24" s="17">
        <f>J25</f>
        <v>2929800</v>
      </c>
      <c r="K24" s="17">
        <f t="shared" ref="K24:P24" si="17">K25</f>
        <v>342000</v>
      </c>
      <c r="L24" s="17">
        <f t="shared" si="17"/>
        <v>3271800</v>
      </c>
      <c r="M24" s="17">
        <f t="shared" si="17"/>
        <v>0</v>
      </c>
      <c r="N24" s="17">
        <f t="shared" si="17"/>
        <v>3271800</v>
      </c>
      <c r="O24" s="17">
        <f t="shared" si="17"/>
        <v>0</v>
      </c>
      <c r="P24" s="17">
        <f t="shared" si="17"/>
        <v>3271800</v>
      </c>
    </row>
    <row r="25" spans="1:16" s="1" customFormat="1" ht="12.75" hidden="1" customHeight="1" x14ac:dyDescent="0.25">
      <c r="A25" s="18"/>
      <c r="B25" s="127" t="s">
        <v>27</v>
      </c>
      <c r="C25" s="127"/>
      <c r="D25" s="127"/>
      <c r="E25" s="127"/>
      <c r="F25" s="16" t="s">
        <v>13</v>
      </c>
      <c r="G25" s="16" t="s">
        <v>36</v>
      </c>
      <c r="H25" s="16" t="s">
        <v>19</v>
      </c>
      <c r="I25" s="16" t="s">
        <v>28</v>
      </c>
      <c r="J25" s="17">
        <f>2929767+33</f>
        <v>2929800</v>
      </c>
      <c r="K25" s="17">
        <v>342000</v>
      </c>
      <c r="L25" s="17">
        <f t="shared" si="5"/>
        <v>3271800</v>
      </c>
      <c r="M25" s="17"/>
      <c r="N25" s="17">
        <f t="shared" ref="N25" si="18">L25+M25</f>
        <v>3271800</v>
      </c>
      <c r="O25" s="17"/>
      <c r="P25" s="17">
        <f t="shared" ref="P25" si="19">N25+O25</f>
        <v>3271800</v>
      </c>
    </row>
    <row r="26" spans="1:16" s="1" customFormat="1" ht="12.75" hidden="1" x14ac:dyDescent="0.25">
      <c r="A26" s="18"/>
      <c r="B26" s="127" t="s">
        <v>29</v>
      </c>
      <c r="C26" s="127"/>
      <c r="D26" s="127"/>
      <c r="E26" s="127"/>
      <c r="F26" s="16" t="s">
        <v>13</v>
      </c>
      <c r="G26" s="16" t="s">
        <v>36</v>
      </c>
      <c r="H26" s="16" t="s">
        <v>19</v>
      </c>
      <c r="I26" s="16" t="s">
        <v>30</v>
      </c>
      <c r="J26" s="17">
        <f>J27+J28</f>
        <v>244600</v>
      </c>
      <c r="K26" s="17">
        <f t="shared" ref="K26:P26" si="20">K27+K28</f>
        <v>0</v>
      </c>
      <c r="L26" s="17">
        <f t="shared" si="20"/>
        <v>244600</v>
      </c>
      <c r="M26" s="17">
        <f t="shared" si="20"/>
        <v>0</v>
      </c>
      <c r="N26" s="17">
        <f t="shared" si="20"/>
        <v>244600</v>
      </c>
      <c r="O26" s="17">
        <f t="shared" si="20"/>
        <v>0</v>
      </c>
      <c r="P26" s="17">
        <f t="shared" si="20"/>
        <v>244600</v>
      </c>
    </row>
    <row r="27" spans="1:16" s="1" customFormat="1" ht="12.75" hidden="1" x14ac:dyDescent="0.25">
      <c r="A27" s="18"/>
      <c r="B27" s="127" t="s">
        <v>31</v>
      </c>
      <c r="C27" s="127"/>
      <c r="D27" s="127"/>
      <c r="E27" s="127"/>
      <c r="F27" s="16" t="s">
        <v>13</v>
      </c>
      <c r="G27" s="16" t="s">
        <v>36</v>
      </c>
      <c r="H27" s="16" t="s">
        <v>19</v>
      </c>
      <c r="I27" s="16" t="s">
        <v>32</v>
      </c>
      <c r="J27" s="17">
        <v>150000</v>
      </c>
      <c r="K27" s="17"/>
      <c r="L27" s="17">
        <f t="shared" si="5"/>
        <v>150000</v>
      </c>
      <c r="M27" s="17"/>
      <c r="N27" s="17">
        <f t="shared" ref="N27:N28" si="21">L27+M27</f>
        <v>150000</v>
      </c>
      <c r="O27" s="17"/>
      <c r="P27" s="17">
        <f t="shared" ref="P27:P28" si="22">N27+O27</f>
        <v>150000</v>
      </c>
    </row>
    <row r="28" spans="1:16" s="1" customFormat="1" ht="12.75" hidden="1" customHeight="1" x14ac:dyDescent="0.25">
      <c r="A28" s="18"/>
      <c r="B28" s="127" t="s">
        <v>33</v>
      </c>
      <c r="C28" s="127"/>
      <c r="D28" s="127"/>
      <c r="E28" s="127"/>
      <c r="F28" s="16" t="s">
        <v>13</v>
      </c>
      <c r="G28" s="16" t="s">
        <v>36</v>
      </c>
      <c r="H28" s="16" t="s">
        <v>19</v>
      </c>
      <c r="I28" s="16" t="s">
        <v>34</v>
      </c>
      <c r="J28" s="17">
        <v>94600</v>
      </c>
      <c r="K28" s="17"/>
      <c r="L28" s="17">
        <f t="shared" si="5"/>
        <v>94600</v>
      </c>
      <c r="M28" s="17"/>
      <c r="N28" s="17">
        <f t="shared" si="21"/>
        <v>94600</v>
      </c>
      <c r="O28" s="17"/>
      <c r="P28" s="17">
        <f t="shared" si="22"/>
        <v>94600</v>
      </c>
    </row>
    <row r="29" spans="1:16" s="1" customFormat="1" ht="12.75" hidden="1" x14ac:dyDescent="0.25">
      <c r="A29" s="159" t="s">
        <v>38</v>
      </c>
      <c r="B29" s="160"/>
      <c r="C29" s="127"/>
      <c r="D29" s="127"/>
      <c r="E29" s="127"/>
      <c r="F29" s="16" t="s">
        <v>13</v>
      </c>
      <c r="G29" s="16" t="s">
        <v>36</v>
      </c>
      <c r="H29" s="16" t="s">
        <v>39</v>
      </c>
      <c r="I29" s="16"/>
      <c r="J29" s="17">
        <f t="shared" ref="J29:P30" si="23">J30</f>
        <v>717800</v>
      </c>
      <c r="K29" s="17">
        <f t="shared" si="23"/>
        <v>228100</v>
      </c>
      <c r="L29" s="17">
        <f t="shared" si="23"/>
        <v>945900</v>
      </c>
      <c r="M29" s="17">
        <f t="shared" si="23"/>
        <v>0</v>
      </c>
      <c r="N29" s="17">
        <f t="shared" si="23"/>
        <v>945900</v>
      </c>
      <c r="O29" s="17">
        <f t="shared" si="23"/>
        <v>0</v>
      </c>
      <c r="P29" s="17">
        <f t="shared" si="23"/>
        <v>945900</v>
      </c>
    </row>
    <row r="30" spans="1:16" s="1" customFormat="1" ht="25.5" hidden="1" x14ac:dyDescent="0.25">
      <c r="A30" s="127"/>
      <c r="B30" s="127" t="s">
        <v>20</v>
      </c>
      <c r="C30" s="127"/>
      <c r="D30" s="127"/>
      <c r="E30" s="127"/>
      <c r="F30" s="16" t="s">
        <v>21</v>
      </c>
      <c r="G30" s="16" t="s">
        <v>36</v>
      </c>
      <c r="H30" s="16" t="s">
        <v>39</v>
      </c>
      <c r="I30" s="16" t="s">
        <v>22</v>
      </c>
      <c r="J30" s="17">
        <f t="shared" si="23"/>
        <v>717800</v>
      </c>
      <c r="K30" s="17">
        <f t="shared" si="23"/>
        <v>228100</v>
      </c>
      <c r="L30" s="17">
        <f t="shared" si="23"/>
        <v>945900</v>
      </c>
      <c r="M30" s="17">
        <f t="shared" si="23"/>
        <v>0</v>
      </c>
      <c r="N30" s="17">
        <f t="shared" si="23"/>
        <v>945900</v>
      </c>
      <c r="O30" s="17">
        <f t="shared" si="23"/>
        <v>0</v>
      </c>
      <c r="P30" s="17">
        <f t="shared" si="23"/>
        <v>945900</v>
      </c>
    </row>
    <row r="31" spans="1:16" s="1" customFormat="1" ht="12.75" hidden="1" customHeight="1" x14ac:dyDescent="0.25">
      <c r="A31" s="18"/>
      <c r="B31" s="128" t="s">
        <v>23</v>
      </c>
      <c r="C31" s="128"/>
      <c r="D31" s="128"/>
      <c r="E31" s="128"/>
      <c r="F31" s="16" t="s">
        <v>13</v>
      </c>
      <c r="G31" s="16" t="s">
        <v>36</v>
      </c>
      <c r="H31" s="16" t="s">
        <v>39</v>
      </c>
      <c r="I31" s="16" t="s">
        <v>24</v>
      </c>
      <c r="J31" s="17">
        <f>717741+59</f>
        <v>717800</v>
      </c>
      <c r="K31" s="17">
        <f>241100-13000</f>
        <v>228100</v>
      </c>
      <c r="L31" s="17">
        <f t="shared" si="5"/>
        <v>945900</v>
      </c>
      <c r="M31" s="17"/>
      <c r="N31" s="17">
        <f t="shared" ref="N31" si="24">L31+M31</f>
        <v>945900</v>
      </c>
      <c r="O31" s="17"/>
      <c r="P31" s="17">
        <f t="shared" ref="P31" si="25">N31+O31</f>
        <v>945900</v>
      </c>
    </row>
    <row r="32" spans="1:16" s="1" customFormat="1" ht="12.75" hidden="1" customHeight="1" x14ac:dyDescent="0.25">
      <c r="A32" s="159" t="s">
        <v>40</v>
      </c>
      <c r="B32" s="160"/>
      <c r="C32" s="127"/>
      <c r="D32" s="127"/>
      <c r="E32" s="127"/>
      <c r="F32" s="16" t="s">
        <v>13</v>
      </c>
      <c r="G32" s="16" t="s">
        <v>36</v>
      </c>
      <c r="H32" s="16" t="s">
        <v>41</v>
      </c>
      <c r="I32" s="16"/>
      <c r="J32" s="17">
        <f>J33</f>
        <v>19000</v>
      </c>
      <c r="K32" s="17">
        <f t="shared" ref="K32:P32" si="26">K33</f>
        <v>0</v>
      </c>
      <c r="L32" s="17">
        <f t="shared" si="26"/>
        <v>19000</v>
      </c>
      <c r="M32" s="17">
        <f t="shared" si="26"/>
        <v>0</v>
      </c>
      <c r="N32" s="17">
        <f t="shared" si="26"/>
        <v>19000</v>
      </c>
      <c r="O32" s="17">
        <f t="shared" si="26"/>
        <v>0</v>
      </c>
      <c r="P32" s="17">
        <f t="shared" si="26"/>
        <v>19000</v>
      </c>
    </row>
    <row r="33" spans="1:16" s="1" customFormat="1" ht="12.75" hidden="1" customHeight="1" x14ac:dyDescent="0.25">
      <c r="A33" s="159" t="s">
        <v>42</v>
      </c>
      <c r="B33" s="160"/>
      <c r="C33" s="135"/>
      <c r="D33" s="135"/>
      <c r="E33" s="127"/>
      <c r="F33" s="16" t="s">
        <v>13</v>
      </c>
      <c r="G33" s="16" t="s">
        <v>36</v>
      </c>
      <c r="H33" s="16" t="s">
        <v>43</v>
      </c>
      <c r="I33" s="16"/>
      <c r="J33" s="17">
        <f>J34+J37</f>
        <v>19000</v>
      </c>
      <c r="K33" s="17">
        <f t="shared" ref="K33:P33" si="27">K34+K37</f>
        <v>0</v>
      </c>
      <c r="L33" s="17">
        <f t="shared" si="27"/>
        <v>19000</v>
      </c>
      <c r="M33" s="17">
        <f t="shared" si="27"/>
        <v>0</v>
      </c>
      <c r="N33" s="17">
        <f t="shared" si="27"/>
        <v>19000</v>
      </c>
      <c r="O33" s="17">
        <f t="shared" si="27"/>
        <v>0</v>
      </c>
      <c r="P33" s="17">
        <f t="shared" si="27"/>
        <v>19000</v>
      </c>
    </row>
    <row r="34" spans="1:16" s="1" customFormat="1" ht="12.75" hidden="1" x14ac:dyDescent="0.25">
      <c r="A34" s="159" t="s">
        <v>44</v>
      </c>
      <c r="B34" s="160"/>
      <c r="C34" s="127"/>
      <c r="D34" s="127"/>
      <c r="E34" s="127"/>
      <c r="F34" s="16" t="s">
        <v>13</v>
      </c>
      <c r="G34" s="16" t="s">
        <v>36</v>
      </c>
      <c r="H34" s="16" t="s">
        <v>45</v>
      </c>
      <c r="I34" s="16"/>
      <c r="J34" s="17">
        <f>J35</f>
        <v>15500</v>
      </c>
      <c r="K34" s="17">
        <f t="shared" ref="K34:P35" si="28">K35</f>
        <v>0</v>
      </c>
      <c r="L34" s="17">
        <f t="shared" si="28"/>
        <v>15500</v>
      </c>
      <c r="M34" s="17">
        <f t="shared" si="28"/>
        <v>0</v>
      </c>
      <c r="N34" s="17">
        <f t="shared" si="28"/>
        <v>15500</v>
      </c>
      <c r="O34" s="17">
        <f t="shared" si="28"/>
        <v>0</v>
      </c>
      <c r="P34" s="17">
        <f t="shared" si="28"/>
        <v>15500</v>
      </c>
    </row>
    <row r="35" spans="1:16" s="1" customFormat="1" ht="12.75" hidden="1" x14ac:dyDescent="0.25">
      <c r="A35" s="18"/>
      <c r="B35" s="128" t="s">
        <v>25</v>
      </c>
      <c r="C35" s="128"/>
      <c r="D35" s="128"/>
      <c r="E35" s="128"/>
      <c r="F35" s="16" t="s">
        <v>13</v>
      </c>
      <c r="G35" s="16" t="s">
        <v>36</v>
      </c>
      <c r="H35" s="16" t="s">
        <v>45</v>
      </c>
      <c r="I35" s="16" t="s">
        <v>26</v>
      </c>
      <c r="J35" s="17">
        <f>J36</f>
        <v>15500</v>
      </c>
      <c r="K35" s="17">
        <f t="shared" si="28"/>
        <v>0</v>
      </c>
      <c r="L35" s="17">
        <f t="shared" si="28"/>
        <v>15500</v>
      </c>
      <c r="M35" s="17">
        <f t="shared" si="28"/>
        <v>0</v>
      </c>
      <c r="N35" s="17">
        <f t="shared" si="28"/>
        <v>15500</v>
      </c>
      <c r="O35" s="17">
        <f t="shared" si="28"/>
        <v>0</v>
      </c>
      <c r="P35" s="17">
        <f t="shared" si="28"/>
        <v>15500</v>
      </c>
    </row>
    <row r="36" spans="1:16" s="1" customFormat="1" ht="12.75" hidden="1" customHeight="1" x14ac:dyDescent="0.25">
      <c r="A36" s="18"/>
      <c r="B36" s="127" t="s">
        <v>27</v>
      </c>
      <c r="C36" s="127"/>
      <c r="D36" s="127"/>
      <c r="E36" s="127"/>
      <c r="F36" s="16" t="s">
        <v>13</v>
      </c>
      <c r="G36" s="16" t="s">
        <v>36</v>
      </c>
      <c r="H36" s="16" t="s">
        <v>45</v>
      </c>
      <c r="I36" s="16" t="s">
        <v>28</v>
      </c>
      <c r="J36" s="17">
        <v>15500</v>
      </c>
      <c r="K36" s="17"/>
      <c r="L36" s="17">
        <f t="shared" si="5"/>
        <v>15500</v>
      </c>
      <c r="M36" s="17"/>
      <c r="N36" s="17">
        <f t="shared" ref="N36" si="29">L36+M36</f>
        <v>15500</v>
      </c>
      <c r="O36" s="17"/>
      <c r="P36" s="17">
        <f t="shared" ref="P36" si="30">N36+O36</f>
        <v>15500</v>
      </c>
    </row>
    <row r="37" spans="1:16" s="1" customFormat="1" ht="12.75" hidden="1" customHeight="1" x14ac:dyDescent="0.25">
      <c r="A37" s="159" t="s">
        <v>46</v>
      </c>
      <c r="B37" s="160"/>
      <c r="C37" s="127"/>
      <c r="D37" s="127"/>
      <c r="E37" s="127"/>
      <c r="F37" s="16" t="s">
        <v>13</v>
      </c>
      <c r="G37" s="16" t="s">
        <v>36</v>
      </c>
      <c r="H37" s="16" t="s">
        <v>47</v>
      </c>
      <c r="I37" s="16"/>
      <c r="J37" s="17">
        <f t="shared" ref="J37:P38" si="31">J38</f>
        <v>3500</v>
      </c>
      <c r="K37" s="17">
        <f t="shared" si="31"/>
        <v>0</v>
      </c>
      <c r="L37" s="17">
        <f t="shared" si="31"/>
        <v>3500</v>
      </c>
      <c r="M37" s="17">
        <f t="shared" si="31"/>
        <v>0</v>
      </c>
      <c r="N37" s="17">
        <f t="shared" si="31"/>
        <v>3500</v>
      </c>
      <c r="O37" s="17">
        <f t="shared" si="31"/>
        <v>0</v>
      </c>
      <c r="P37" s="17">
        <f t="shared" si="31"/>
        <v>3500</v>
      </c>
    </row>
    <row r="38" spans="1:16" s="1" customFormat="1" ht="12.75" hidden="1" customHeight="1" x14ac:dyDescent="0.25">
      <c r="A38" s="18"/>
      <c r="B38" s="128" t="s">
        <v>25</v>
      </c>
      <c r="C38" s="128"/>
      <c r="D38" s="128"/>
      <c r="E38" s="128"/>
      <c r="F38" s="16" t="s">
        <v>13</v>
      </c>
      <c r="G38" s="16" t="s">
        <v>36</v>
      </c>
      <c r="H38" s="16" t="s">
        <v>47</v>
      </c>
      <c r="I38" s="16" t="s">
        <v>26</v>
      </c>
      <c r="J38" s="17">
        <f t="shared" si="31"/>
        <v>3500</v>
      </c>
      <c r="K38" s="17">
        <f t="shared" si="31"/>
        <v>0</v>
      </c>
      <c r="L38" s="17">
        <f t="shared" si="31"/>
        <v>3500</v>
      </c>
      <c r="M38" s="17">
        <f t="shared" si="31"/>
        <v>0</v>
      </c>
      <c r="N38" s="17">
        <f t="shared" si="31"/>
        <v>3500</v>
      </c>
      <c r="O38" s="17">
        <f t="shared" si="31"/>
        <v>0</v>
      </c>
      <c r="P38" s="17">
        <f t="shared" si="31"/>
        <v>3500</v>
      </c>
    </row>
    <row r="39" spans="1:16" s="1" customFormat="1" ht="12.75" hidden="1" x14ac:dyDescent="0.25">
      <c r="A39" s="18"/>
      <c r="B39" s="127" t="s">
        <v>27</v>
      </c>
      <c r="C39" s="127"/>
      <c r="D39" s="127"/>
      <c r="E39" s="127"/>
      <c r="F39" s="16" t="s">
        <v>13</v>
      </c>
      <c r="G39" s="16" t="s">
        <v>36</v>
      </c>
      <c r="H39" s="16" t="s">
        <v>47</v>
      </c>
      <c r="I39" s="16" t="s">
        <v>28</v>
      </c>
      <c r="J39" s="17">
        <v>3500</v>
      </c>
      <c r="K39" s="17"/>
      <c r="L39" s="17">
        <f t="shared" si="5"/>
        <v>3500</v>
      </c>
      <c r="M39" s="17"/>
      <c r="N39" s="17">
        <f t="shared" ref="N39" si="32">L39+M39</f>
        <v>3500</v>
      </c>
      <c r="O39" s="17"/>
      <c r="P39" s="17">
        <f t="shared" ref="P39" si="33">N39+O39</f>
        <v>3500</v>
      </c>
    </row>
    <row r="40" spans="1:16" s="14" customFormat="1" ht="12.75" hidden="1" x14ac:dyDescent="0.25">
      <c r="A40" s="168" t="s">
        <v>48</v>
      </c>
      <c r="B40" s="169"/>
      <c r="C40" s="130"/>
      <c r="D40" s="130"/>
      <c r="E40" s="130"/>
      <c r="F40" s="12" t="s">
        <v>13</v>
      </c>
      <c r="G40" s="12" t="s">
        <v>49</v>
      </c>
      <c r="H40" s="12"/>
      <c r="I40" s="12"/>
      <c r="J40" s="13">
        <f>J41+J53</f>
        <v>3662600</v>
      </c>
      <c r="K40" s="13">
        <f t="shared" ref="K40:P40" si="34">K41+K53</f>
        <v>792000</v>
      </c>
      <c r="L40" s="13">
        <f t="shared" si="34"/>
        <v>4454600</v>
      </c>
      <c r="M40" s="13">
        <f t="shared" si="34"/>
        <v>0</v>
      </c>
      <c r="N40" s="13">
        <f t="shared" si="34"/>
        <v>4454600</v>
      </c>
      <c r="O40" s="13">
        <f t="shared" si="34"/>
        <v>0</v>
      </c>
      <c r="P40" s="13">
        <f t="shared" si="34"/>
        <v>4454600</v>
      </c>
    </row>
    <row r="41" spans="1:16" s="1" customFormat="1" ht="12.75" hidden="1" customHeight="1" x14ac:dyDescent="0.25">
      <c r="A41" s="159" t="s">
        <v>16</v>
      </c>
      <c r="B41" s="160"/>
      <c r="C41" s="127"/>
      <c r="D41" s="127"/>
      <c r="E41" s="127"/>
      <c r="F41" s="16" t="s">
        <v>13</v>
      </c>
      <c r="G41" s="16" t="s">
        <v>49</v>
      </c>
      <c r="H41" s="16" t="s">
        <v>37</v>
      </c>
      <c r="I41" s="16"/>
      <c r="J41" s="17">
        <f>J42+J50</f>
        <v>3644600</v>
      </c>
      <c r="K41" s="17">
        <f t="shared" ref="K41:P41" si="35">K42+K50</f>
        <v>792000</v>
      </c>
      <c r="L41" s="17">
        <f t="shared" si="35"/>
        <v>4436600</v>
      </c>
      <c r="M41" s="17">
        <f t="shared" si="35"/>
        <v>0</v>
      </c>
      <c r="N41" s="17">
        <f t="shared" si="35"/>
        <v>4436600</v>
      </c>
      <c r="O41" s="17">
        <f t="shared" si="35"/>
        <v>0</v>
      </c>
      <c r="P41" s="17">
        <f t="shared" si="35"/>
        <v>4436600</v>
      </c>
    </row>
    <row r="42" spans="1:16" s="1" customFormat="1" ht="12.75" hidden="1" x14ac:dyDescent="0.25">
      <c r="A42" s="159" t="s">
        <v>18</v>
      </c>
      <c r="B42" s="160"/>
      <c r="C42" s="127"/>
      <c r="D42" s="127"/>
      <c r="E42" s="127"/>
      <c r="F42" s="16" t="s">
        <v>13</v>
      </c>
      <c r="G42" s="16" t="s">
        <v>49</v>
      </c>
      <c r="H42" s="16" t="s">
        <v>19</v>
      </c>
      <c r="I42" s="16"/>
      <c r="J42" s="17">
        <f>J43+J45+J47</f>
        <v>3346300</v>
      </c>
      <c r="K42" s="17">
        <f t="shared" ref="K42:P42" si="36">K43+K45+K47</f>
        <v>721800</v>
      </c>
      <c r="L42" s="17">
        <f t="shared" si="36"/>
        <v>4068100</v>
      </c>
      <c r="M42" s="17">
        <f t="shared" si="36"/>
        <v>0</v>
      </c>
      <c r="N42" s="17">
        <f t="shared" si="36"/>
        <v>4068100</v>
      </c>
      <c r="O42" s="17">
        <f t="shared" si="36"/>
        <v>0</v>
      </c>
      <c r="P42" s="17">
        <f t="shared" si="36"/>
        <v>4068100</v>
      </c>
    </row>
    <row r="43" spans="1:16" s="1" customFormat="1" ht="25.5" hidden="1" x14ac:dyDescent="0.25">
      <c r="A43" s="127"/>
      <c r="B43" s="127" t="s">
        <v>20</v>
      </c>
      <c r="C43" s="127"/>
      <c r="D43" s="127"/>
      <c r="E43" s="127"/>
      <c r="F43" s="16" t="s">
        <v>21</v>
      </c>
      <c r="G43" s="16" t="s">
        <v>49</v>
      </c>
      <c r="H43" s="16" t="s">
        <v>19</v>
      </c>
      <c r="I43" s="16" t="s">
        <v>22</v>
      </c>
      <c r="J43" s="17">
        <f>J44</f>
        <v>2954700</v>
      </c>
      <c r="K43" s="17">
        <f t="shared" ref="K43:P43" si="37">K44</f>
        <v>630300</v>
      </c>
      <c r="L43" s="17">
        <f t="shared" si="37"/>
        <v>3585000</v>
      </c>
      <c r="M43" s="17">
        <f t="shared" si="37"/>
        <v>0</v>
      </c>
      <c r="N43" s="17">
        <f t="shared" si="37"/>
        <v>3585000</v>
      </c>
      <c r="O43" s="17">
        <f t="shared" si="37"/>
        <v>0</v>
      </c>
      <c r="P43" s="17">
        <f t="shared" si="37"/>
        <v>3585000</v>
      </c>
    </row>
    <row r="44" spans="1:16" s="1" customFormat="1" ht="12.75" hidden="1" customHeight="1" x14ac:dyDescent="0.25">
      <c r="A44" s="18"/>
      <c r="B44" s="128" t="s">
        <v>23</v>
      </c>
      <c r="C44" s="128"/>
      <c r="D44" s="128"/>
      <c r="E44" s="128"/>
      <c r="F44" s="16" t="s">
        <v>13</v>
      </c>
      <c r="G44" s="16" t="s">
        <v>49</v>
      </c>
      <c r="H44" s="16" t="s">
        <v>19</v>
      </c>
      <c r="I44" s="16" t="s">
        <v>24</v>
      </c>
      <c r="J44" s="17">
        <f>2954645+55</f>
        <v>2954700</v>
      </c>
      <c r="K44" s="17">
        <f>679600-49300</f>
        <v>630300</v>
      </c>
      <c r="L44" s="17">
        <f t="shared" si="5"/>
        <v>3585000</v>
      </c>
      <c r="M44" s="17"/>
      <c r="N44" s="17">
        <f t="shared" ref="N44" si="38">L44+M44</f>
        <v>3585000</v>
      </c>
      <c r="O44" s="17"/>
      <c r="P44" s="17">
        <f t="shared" ref="P44" si="39">N44+O44</f>
        <v>3585000</v>
      </c>
    </row>
    <row r="45" spans="1:16" s="1" customFormat="1" ht="12.75" hidden="1" customHeight="1" x14ac:dyDescent="0.25">
      <c r="A45" s="18"/>
      <c r="B45" s="128" t="s">
        <v>25</v>
      </c>
      <c r="C45" s="128"/>
      <c r="D45" s="128"/>
      <c r="E45" s="128"/>
      <c r="F45" s="16" t="s">
        <v>13</v>
      </c>
      <c r="G45" s="16" t="s">
        <v>49</v>
      </c>
      <c r="H45" s="16" t="s">
        <v>19</v>
      </c>
      <c r="I45" s="16" t="s">
        <v>26</v>
      </c>
      <c r="J45" s="17">
        <f>J46</f>
        <v>384000</v>
      </c>
      <c r="K45" s="17">
        <f t="shared" ref="K45:P45" si="40">K46</f>
        <v>91500</v>
      </c>
      <c r="L45" s="17">
        <f t="shared" si="40"/>
        <v>475500</v>
      </c>
      <c r="M45" s="17">
        <f t="shared" si="40"/>
        <v>0</v>
      </c>
      <c r="N45" s="17">
        <f t="shared" si="40"/>
        <v>475500</v>
      </c>
      <c r="O45" s="17">
        <f t="shared" si="40"/>
        <v>0</v>
      </c>
      <c r="P45" s="17">
        <f t="shared" si="40"/>
        <v>475500</v>
      </c>
    </row>
    <row r="46" spans="1:16" s="1" customFormat="1" ht="12.75" hidden="1" customHeight="1" x14ac:dyDescent="0.25">
      <c r="A46" s="18"/>
      <c r="B46" s="127" t="s">
        <v>27</v>
      </c>
      <c r="C46" s="127"/>
      <c r="D46" s="127"/>
      <c r="E46" s="127"/>
      <c r="F46" s="16" t="s">
        <v>13</v>
      </c>
      <c r="G46" s="16" t="s">
        <v>49</v>
      </c>
      <c r="H46" s="16" t="s">
        <v>19</v>
      </c>
      <c r="I46" s="16" t="s">
        <v>28</v>
      </c>
      <c r="J46" s="17">
        <v>384000</v>
      </c>
      <c r="K46" s="17">
        <v>91500</v>
      </c>
      <c r="L46" s="17">
        <f t="shared" si="5"/>
        <v>475500</v>
      </c>
      <c r="M46" s="17"/>
      <c r="N46" s="17">
        <f t="shared" ref="N46" si="41">L46+M46</f>
        <v>475500</v>
      </c>
      <c r="O46" s="17"/>
      <c r="P46" s="17">
        <f t="shared" ref="P46" si="42">N46+O46</f>
        <v>475500</v>
      </c>
    </row>
    <row r="47" spans="1:16" s="1" customFormat="1" ht="12.75" hidden="1" x14ac:dyDescent="0.25">
      <c r="A47" s="18"/>
      <c r="B47" s="127" t="s">
        <v>29</v>
      </c>
      <c r="C47" s="127"/>
      <c r="D47" s="127"/>
      <c r="E47" s="127"/>
      <c r="F47" s="16" t="s">
        <v>13</v>
      </c>
      <c r="G47" s="16" t="s">
        <v>49</v>
      </c>
      <c r="H47" s="16" t="s">
        <v>19</v>
      </c>
      <c r="I47" s="16" t="s">
        <v>30</v>
      </c>
      <c r="J47" s="17">
        <f>J48+J49</f>
        <v>7600</v>
      </c>
      <c r="K47" s="17">
        <f t="shared" ref="K47:P47" si="43">K48+K49</f>
        <v>0</v>
      </c>
      <c r="L47" s="17">
        <f t="shared" si="43"/>
        <v>7600</v>
      </c>
      <c r="M47" s="17">
        <f t="shared" si="43"/>
        <v>0</v>
      </c>
      <c r="N47" s="17">
        <f t="shared" si="43"/>
        <v>7600</v>
      </c>
      <c r="O47" s="17">
        <f t="shared" si="43"/>
        <v>0</v>
      </c>
      <c r="P47" s="17">
        <f t="shared" si="43"/>
        <v>7600</v>
      </c>
    </row>
    <row r="48" spans="1:16" s="1" customFormat="1" ht="12.75" hidden="1" x14ac:dyDescent="0.25">
      <c r="A48" s="18"/>
      <c r="B48" s="127" t="s">
        <v>31</v>
      </c>
      <c r="C48" s="127"/>
      <c r="D48" s="127"/>
      <c r="E48" s="127"/>
      <c r="F48" s="16" t="s">
        <v>13</v>
      </c>
      <c r="G48" s="16" t="s">
        <v>49</v>
      </c>
      <c r="H48" s="16" t="s">
        <v>19</v>
      </c>
      <c r="I48" s="16" t="s">
        <v>32</v>
      </c>
      <c r="J48" s="17">
        <v>6000</v>
      </c>
      <c r="K48" s="17"/>
      <c r="L48" s="17">
        <f t="shared" si="5"/>
        <v>6000</v>
      </c>
      <c r="M48" s="17"/>
      <c r="N48" s="17">
        <f t="shared" ref="N48:N49" si="44">L48+M48</f>
        <v>6000</v>
      </c>
      <c r="O48" s="17"/>
      <c r="P48" s="17">
        <f t="shared" ref="P48:P49" si="45">N48+O48</f>
        <v>6000</v>
      </c>
    </row>
    <row r="49" spans="1:16" s="1" customFormat="1" ht="12.75" hidden="1" x14ac:dyDescent="0.25">
      <c r="A49" s="18"/>
      <c r="B49" s="127" t="s">
        <v>33</v>
      </c>
      <c r="C49" s="127"/>
      <c r="D49" s="127"/>
      <c r="E49" s="127"/>
      <c r="F49" s="16" t="s">
        <v>13</v>
      </c>
      <c r="G49" s="16" t="s">
        <v>49</v>
      </c>
      <c r="H49" s="16" t="s">
        <v>19</v>
      </c>
      <c r="I49" s="16" t="s">
        <v>34</v>
      </c>
      <c r="J49" s="17">
        <v>1600</v>
      </c>
      <c r="K49" s="17"/>
      <c r="L49" s="17">
        <f t="shared" si="5"/>
        <v>1600</v>
      </c>
      <c r="M49" s="17"/>
      <c r="N49" s="17">
        <f t="shared" si="44"/>
        <v>1600</v>
      </c>
      <c r="O49" s="17"/>
      <c r="P49" s="17">
        <f t="shared" si="45"/>
        <v>1600</v>
      </c>
    </row>
    <row r="50" spans="1:16" s="1" customFormat="1" ht="12.75" hidden="1" x14ac:dyDescent="0.25">
      <c r="A50" s="159" t="s">
        <v>50</v>
      </c>
      <c r="B50" s="160"/>
      <c r="C50" s="127"/>
      <c r="D50" s="127"/>
      <c r="E50" s="127"/>
      <c r="F50" s="16" t="s">
        <v>13</v>
      </c>
      <c r="G50" s="16" t="s">
        <v>49</v>
      </c>
      <c r="H50" s="16" t="s">
        <v>51</v>
      </c>
      <c r="I50" s="16"/>
      <c r="J50" s="17">
        <f t="shared" ref="J50:P51" si="46">J51</f>
        <v>298300</v>
      </c>
      <c r="K50" s="17">
        <f t="shared" si="46"/>
        <v>70200</v>
      </c>
      <c r="L50" s="17">
        <f t="shared" si="46"/>
        <v>368500</v>
      </c>
      <c r="M50" s="17">
        <f t="shared" si="46"/>
        <v>0</v>
      </c>
      <c r="N50" s="17">
        <f t="shared" si="46"/>
        <v>368500</v>
      </c>
      <c r="O50" s="17">
        <f t="shared" si="46"/>
        <v>0</v>
      </c>
      <c r="P50" s="17">
        <f t="shared" si="46"/>
        <v>368500</v>
      </c>
    </row>
    <row r="51" spans="1:16" s="1" customFormat="1" ht="12.75" hidden="1" customHeight="1" x14ac:dyDescent="0.25">
      <c r="A51" s="127"/>
      <c r="B51" s="127" t="s">
        <v>20</v>
      </c>
      <c r="C51" s="127"/>
      <c r="D51" s="127"/>
      <c r="E51" s="127"/>
      <c r="F51" s="16" t="s">
        <v>21</v>
      </c>
      <c r="G51" s="16" t="s">
        <v>49</v>
      </c>
      <c r="H51" s="16" t="s">
        <v>51</v>
      </c>
      <c r="I51" s="16" t="s">
        <v>22</v>
      </c>
      <c r="J51" s="17">
        <f t="shared" si="46"/>
        <v>298300</v>
      </c>
      <c r="K51" s="17">
        <f t="shared" si="46"/>
        <v>70200</v>
      </c>
      <c r="L51" s="17">
        <f t="shared" si="46"/>
        <v>368500</v>
      </c>
      <c r="M51" s="17">
        <f t="shared" si="46"/>
        <v>0</v>
      </c>
      <c r="N51" s="17">
        <f t="shared" si="46"/>
        <v>368500</v>
      </c>
      <c r="O51" s="17">
        <f t="shared" si="46"/>
        <v>0</v>
      </c>
      <c r="P51" s="17">
        <f t="shared" si="46"/>
        <v>368500</v>
      </c>
    </row>
    <row r="52" spans="1:16" s="1" customFormat="1" ht="12.75" hidden="1" x14ac:dyDescent="0.25">
      <c r="A52" s="18"/>
      <c r="B52" s="128" t="s">
        <v>23</v>
      </c>
      <c r="C52" s="128"/>
      <c r="D52" s="128"/>
      <c r="E52" s="128"/>
      <c r="F52" s="16" t="s">
        <v>13</v>
      </c>
      <c r="G52" s="16" t="s">
        <v>49</v>
      </c>
      <c r="H52" s="16" t="s">
        <v>51</v>
      </c>
      <c r="I52" s="16" t="s">
        <v>24</v>
      </c>
      <c r="J52" s="17">
        <f>298287+13</f>
        <v>298300</v>
      </c>
      <c r="K52" s="17">
        <f>75300-5100</f>
        <v>70200</v>
      </c>
      <c r="L52" s="17">
        <f t="shared" si="5"/>
        <v>368500</v>
      </c>
      <c r="M52" s="17"/>
      <c r="N52" s="17">
        <f t="shared" ref="N52" si="47">L52+M52</f>
        <v>368500</v>
      </c>
      <c r="O52" s="17"/>
      <c r="P52" s="17">
        <f t="shared" ref="P52" si="48">N52+O52</f>
        <v>368500</v>
      </c>
    </row>
    <row r="53" spans="1:16" s="1" customFormat="1" ht="12.75" hidden="1" x14ac:dyDescent="0.25">
      <c r="A53" s="159" t="s">
        <v>40</v>
      </c>
      <c r="B53" s="160"/>
      <c r="C53" s="127"/>
      <c r="D53" s="127"/>
      <c r="E53" s="127"/>
      <c r="F53" s="16" t="s">
        <v>13</v>
      </c>
      <c r="G53" s="16" t="s">
        <v>49</v>
      </c>
      <c r="H53" s="16" t="s">
        <v>41</v>
      </c>
      <c r="I53" s="16"/>
      <c r="J53" s="17">
        <f>J54</f>
        <v>18000</v>
      </c>
      <c r="K53" s="17">
        <f t="shared" ref="K53:P56" si="49">K54</f>
        <v>0</v>
      </c>
      <c r="L53" s="17">
        <f t="shared" si="49"/>
        <v>18000</v>
      </c>
      <c r="M53" s="17">
        <f t="shared" si="49"/>
        <v>0</v>
      </c>
      <c r="N53" s="17">
        <f t="shared" si="49"/>
        <v>18000</v>
      </c>
      <c r="O53" s="17">
        <f t="shared" si="49"/>
        <v>0</v>
      </c>
      <c r="P53" s="17">
        <f t="shared" si="49"/>
        <v>18000</v>
      </c>
    </row>
    <row r="54" spans="1:16" s="1" customFormat="1" ht="12.75" hidden="1" customHeight="1" x14ac:dyDescent="0.25">
      <c r="A54" s="159" t="s">
        <v>42</v>
      </c>
      <c r="B54" s="160"/>
      <c r="C54" s="135"/>
      <c r="D54" s="135"/>
      <c r="E54" s="127"/>
      <c r="F54" s="16" t="s">
        <v>13</v>
      </c>
      <c r="G54" s="16" t="s">
        <v>49</v>
      </c>
      <c r="H54" s="16" t="s">
        <v>43</v>
      </c>
      <c r="I54" s="16"/>
      <c r="J54" s="17">
        <f>J55</f>
        <v>18000</v>
      </c>
      <c r="K54" s="17">
        <f t="shared" si="49"/>
        <v>0</v>
      </c>
      <c r="L54" s="17">
        <f t="shared" si="49"/>
        <v>18000</v>
      </c>
      <c r="M54" s="17">
        <f t="shared" si="49"/>
        <v>0</v>
      </c>
      <c r="N54" s="17">
        <f t="shared" si="49"/>
        <v>18000</v>
      </c>
      <c r="O54" s="17">
        <f t="shared" si="49"/>
        <v>0</v>
      </c>
      <c r="P54" s="17">
        <f t="shared" si="49"/>
        <v>18000</v>
      </c>
    </row>
    <row r="55" spans="1:16" s="1" customFormat="1" ht="12.75" hidden="1" x14ac:dyDescent="0.25">
      <c r="A55" s="159" t="s">
        <v>52</v>
      </c>
      <c r="B55" s="160"/>
      <c r="C55" s="127"/>
      <c r="D55" s="127"/>
      <c r="E55" s="127"/>
      <c r="F55" s="16" t="s">
        <v>13</v>
      </c>
      <c r="G55" s="16" t="s">
        <v>49</v>
      </c>
      <c r="H55" s="16" t="s">
        <v>53</v>
      </c>
      <c r="I55" s="16"/>
      <c r="J55" s="17">
        <f>J56</f>
        <v>18000</v>
      </c>
      <c r="K55" s="17">
        <f t="shared" si="49"/>
        <v>0</v>
      </c>
      <c r="L55" s="17">
        <f t="shared" si="49"/>
        <v>18000</v>
      </c>
      <c r="M55" s="17">
        <f t="shared" si="49"/>
        <v>0</v>
      </c>
      <c r="N55" s="17">
        <f t="shared" si="49"/>
        <v>18000</v>
      </c>
      <c r="O55" s="17">
        <f t="shared" si="49"/>
        <v>0</v>
      </c>
      <c r="P55" s="17">
        <f t="shared" si="49"/>
        <v>18000</v>
      </c>
    </row>
    <row r="56" spans="1:16" s="1" customFormat="1" ht="12.75" hidden="1" x14ac:dyDescent="0.25">
      <c r="A56" s="18"/>
      <c r="B56" s="128" t="s">
        <v>25</v>
      </c>
      <c r="C56" s="128"/>
      <c r="D56" s="128"/>
      <c r="E56" s="128"/>
      <c r="F56" s="16" t="s">
        <v>13</v>
      </c>
      <c r="G56" s="16" t="s">
        <v>49</v>
      </c>
      <c r="H56" s="16" t="s">
        <v>53</v>
      </c>
      <c r="I56" s="16" t="s">
        <v>26</v>
      </c>
      <c r="J56" s="17">
        <f>J57</f>
        <v>18000</v>
      </c>
      <c r="K56" s="17">
        <f t="shared" si="49"/>
        <v>0</v>
      </c>
      <c r="L56" s="17">
        <f t="shared" si="49"/>
        <v>18000</v>
      </c>
      <c r="M56" s="17">
        <f t="shared" si="49"/>
        <v>0</v>
      </c>
      <c r="N56" s="17">
        <f t="shared" si="49"/>
        <v>18000</v>
      </c>
      <c r="O56" s="17">
        <f t="shared" si="49"/>
        <v>0</v>
      </c>
      <c r="P56" s="17">
        <f t="shared" si="49"/>
        <v>18000</v>
      </c>
    </row>
    <row r="57" spans="1:16" s="1" customFormat="1" ht="12.75" hidden="1" customHeight="1" x14ac:dyDescent="0.25">
      <c r="A57" s="18"/>
      <c r="B57" s="127" t="s">
        <v>27</v>
      </c>
      <c r="C57" s="127"/>
      <c r="D57" s="127"/>
      <c r="E57" s="127"/>
      <c r="F57" s="16" t="s">
        <v>13</v>
      </c>
      <c r="G57" s="16" t="s">
        <v>49</v>
      </c>
      <c r="H57" s="16" t="s">
        <v>53</v>
      </c>
      <c r="I57" s="16" t="s">
        <v>28</v>
      </c>
      <c r="J57" s="17">
        <v>18000</v>
      </c>
      <c r="K57" s="17"/>
      <c r="L57" s="17">
        <f t="shared" si="5"/>
        <v>18000</v>
      </c>
      <c r="M57" s="17"/>
      <c r="N57" s="17">
        <f t="shared" ref="N57" si="50">L57+M57</f>
        <v>18000</v>
      </c>
      <c r="O57" s="17"/>
      <c r="P57" s="17">
        <f t="shared" ref="P57" si="51">N57+O57</f>
        <v>18000</v>
      </c>
    </row>
    <row r="58" spans="1:16" s="14" customFormat="1" ht="12.75" customHeight="1" x14ac:dyDescent="0.25">
      <c r="A58" s="168" t="s">
        <v>54</v>
      </c>
      <c r="B58" s="169"/>
      <c r="C58" s="130"/>
      <c r="D58" s="130"/>
      <c r="E58" s="130"/>
      <c r="F58" s="12" t="s">
        <v>13</v>
      </c>
      <c r="G58" s="12" t="s">
        <v>55</v>
      </c>
      <c r="H58" s="12"/>
      <c r="I58" s="12"/>
      <c r="J58" s="13">
        <f t="shared" ref="J58:P61" si="52">J59</f>
        <v>100000</v>
      </c>
      <c r="K58" s="13">
        <f t="shared" si="52"/>
        <v>0</v>
      </c>
      <c r="L58" s="13">
        <f t="shared" si="52"/>
        <v>100000</v>
      </c>
      <c r="M58" s="13">
        <f t="shared" si="52"/>
        <v>0</v>
      </c>
      <c r="N58" s="13">
        <f t="shared" si="52"/>
        <v>100000</v>
      </c>
      <c r="O58" s="13">
        <f t="shared" si="52"/>
        <v>-4000</v>
      </c>
      <c r="P58" s="13">
        <f t="shared" si="52"/>
        <v>96000</v>
      </c>
    </row>
    <row r="59" spans="1:16" s="1" customFormat="1" ht="12.75" customHeight="1" x14ac:dyDescent="0.25">
      <c r="A59" s="159" t="s">
        <v>54</v>
      </c>
      <c r="B59" s="160"/>
      <c r="C59" s="127"/>
      <c r="D59" s="127"/>
      <c r="E59" s="127"/>
      <c r="F59" s="16" t="s">
        <v>13</v>
      </c>
      <c r="G59" s="16" t="s">
        <v>55</v>
      </c>
      <c r="H59" s="16" t="s">
        <v>56</v>
      </c>
      <c r="I59" s="16"/>
      <c r="J59" s="17">
        <f t="shared" si="52"/>
        <v>100000</v>
      </c>
      <c r="K59" s="17">
        <f t="shared" si="52"/>
        <v>0</v>
      </c>
      <c r="L59" s="17">
        <f t="shared" si="52"/>
        <v>100000</v>
      </c>
      <c r="M59" s="17">
        <f t="shared" si="52"/>
        <v>0</v>
      </c>
      <c r="N59" s="17">
        <f t="shared" si="52"/>
        <v>100000</v>
      </c>
      <c r="O59" s="17">
        <f t="shared" si="52"/>
        <v>-4000</v>
      </c>
      <c r="P59" s="17">
        <f t="shared" si="52"/>
        <v>96000</v>
      </c>
    </row>
    <row r="60" spans="1:16" s="1" customFormat="1" ht="12.75" customHeight="1" x14ac:dyDescent="0.25">
      <c r="A60" s="159" t="s">
        <v>57</v>
      </c>
      <c r="B60" s="160"/>
      <c r="C60" s="127"/>
      <c r="D60" s="127"/>
      <c r="E60" s="127"/>
      <c r="F60" s="16" t="s">
        <v>13</v>
      </c>
      <c r="G60" s="16" t="s">
        <v>55</v>
      </c>
      <c r="H60" s="16" t="s">
        <v>58</v>
      </c>
      <c r="I60" s="16"/>
      <c r="J60" s="17">
        <f t="shared" si="52"/>
        <v>100000</v>
      </c>
      <c r="K60" s="17">
        <f t="shared" si="52"/>
        <v>0</v>
      </c>
      <c r="L60" s="17">
        <f t="shared" si="52"/>
        <v>100000</v>
      </c>
      <c r="M60" s="17">
        <f t="shared" si="52"/>
        <v>0</v>
      </c>
      <c r="N60" s="17">
        <f t="shared" si="52"/>
        <v>100000</v>
      </c>
      <c r="O60" s="17">
        <f t="shared" si="52"/>
        <v>-4000</v>
      </c>
      <c r="P60" s="17">
        <f t="shared" si="52"/>
        <v>96000</v>
      </c>
    </row>
    <row r="61" spans="1:16" s="1" customFormat="1" ht="12.75" x14ac:dyDescent="0.25">
      <c r="A61" s="18"/>
      <c r="B61" s="127" t="s">
        <v>29</v>
      </c>
      <c r="C61" s="127"/>
      <c r="D61" s="127"/>
      <c r="E61" s="127"/>
      <c r="F61" s="16" t="s">
        <v>13</v>
      </c>
      <c r="G61" s="16" t="s">
        <v>55</v>
      </c>
      <c r="H61" s="16" t="s">
        <v>58</v>
      </c>
      <c r="I61" s="16" t="s">
        <v>30</v>
      </c>
      <c r="J61" s="17">
        <f t="shared" si="52"/>
        <v>100000</v>
      </c>
      <c r="K61" s="17">
        <f t="shared" si="52"/>
        <v>0</v>
      </c>
      <c r="L61" s="17">
        <f t="shared" si="52"/>
        <v>100000</v>
      </c>
      <c r="M61" s="17">
        <f t="shared" si="52"/>
        <v>0</v>
      </c>
      <c r="N61" s="17">
        <f t="shared" si="52"/>
        <v>100000</v>
      </c>
      <c r="O61" s="17">
        <f t="shared" si="52"/>
        <v>-4000</v>
      </c>
      <c r="P61" s="17">
        <f t="shared" si="52"/>
        <v>96000</v>
      </c>
    </row>
    <row r="62" spans="1:16" s="1" customFormat="1" ht="12.75" x14ac:dyDescent="0.25">
      <c r="A62" s="18"/>
      <c r="B62" s="128" t="s">
        <v>59</v>
      </c>
      <c r="C62" s="128"/>
      <c r="D62" s="128"/>
      <c r="E62" s="128"/>
      <c r="F62" s="16" t="s">
        <v>13</v>
      </c>
      <c r="G62" s="16" t="s">
        <v>55</v>
      </c>
      <c r="H62" s="16" t="s">
        <v>58</v>
      </c>
      <c r="I62" s="16" t="s">
        <v>60</v>
      </c>
      <c r="J62" s="17">
        <v>100000</v>
      </c>
      <c r="K62" s="17"/>
      <c r="L62" s="17">
        <f t="shared" si="5"/>
        <v>100000</v>
      </c>
      <c r="M62" s="17"/>
      <c r="N62" s="17">
        <f t="shared" ref="N62" si="53">L62+M62</f>
        <v>100000</v>
      </c>
      <c r="O62" s="17">
        <v>-4000</v>
      </c>
      <c r="P62" s="17">
        <f t="shared" ref="P62" si="54">N62+O62</f>
        <v>96000</v>
      </c>
    </row>
    <row r="63" spans="1:16" s="14" customFormat="1" ht="12.75" hidden="1" x14ac:dyDescent="0.25">
      <c r="A63" s="168" t="s">
        <v>61</v>
      </c>
      <c r="B63" s="169"/>
      <c r="C63" s="130"/>
      <c r="D63" s="130"/>
      <c r="E63" s="130"/>
      <c r="F63" s="12" t="s">
        <v>13</v>
      </c>
      <c r="G63" s="12" t="s">
        <v>62</v>
      </c>
      <c r="H63" s="12"/>
      <c r="I63" s="12"/>
      <c r="J63" s="13">
        <f>J64+J71+J81+J84</f>
        <v>2347200</v>
      </c>
      <c r="K63" s="13">
        <f t="shared" ref="K63:P63" si="55">K64+K71+K81+K84</f>
        <v>550000</v>
      </c>
      <c r="L63" s="13">
        <f t="shared" si="55"/>
        <v>2897200</v>
      </c>
      <c r="M63" s="13">
        <f t="shared" si="55"/>
        <v>0</v>
      </c>
      <c r="N63" s="13">
        <f t="shared" si="55"/>
        <v>2897200</v>
      </c>
      <c r="O63" s="13">
        <f t="shared" si="55"/>
        <v>0</v>
      </c>
      <c r="P63" s="13">
        <f t="shared" si="55"/>
        <v>2897200</v>
      </c>
    </row>
    <row r="64" spans="1:16" s="1" customFormat="1" ht="12.75" hidden="1" x14ac:dyDescent="0.25">
      <c r="A64" s="159" t="s">
        <v>63</v>
      </c>
      <c r="B64" s="160"/>
      <c r="C64" s="127"/>
      <c r="D64" s="127"/>
      <c r="E64" s="127"/>
      <c r="F64" s="16" t="s">
        <v>13</v>
      </c>
      <c r="G64" s="16" t="s">
        <v>62</v>
      </c>
      <c r="H64" s="16" t="s">
        <v>64</v>
      </c>
      <c r="I64" s="16"/>
      <c r="J64" s="17">
        <f>J65+J68</f>
        <v>325000</v>
      </c>
      <c r="K64" s="17">
        <f t="shared" ref="K64:P64" si="56">K65+K68</f>
        <v>0</v>
      </c>
      <c r="L64" s="17">
        <f t="shared" si="56"/>
        <v>325000</v>
      </c>
      <c r="M64" s="17">
        <f t="shared" si="56"/>
        <v>0</v>
      </c>
      <c r="N64" s="17">
        <f t="shared" si="56"/>
        <v>325000</v>
      </c>
      <c r="O64" s="17">
        <f t="shared" si="56"/>
        <v>0</v>
      </c>
      <c r="P64" s="17">
        <f t="shared" si="56"/>
        <v>325000</v>
      </c>
    </row>
    <row r="65" spans="1:16" s="1" customFormat="1" ht="12.75" hidden="1" x14ac:dyDescent="0.25">
      <c r="A65" s="159" t="s">
        <v>65</v>
      </c>
      <c r="B65" s="160"/>
      <c r="C65" s="135"/>
      <c r="D65" s="135"/>
      <c r="E65" s="135"/>
      <c r="F65" s="16" t="s">
        <v>13</v>
      </c>
      <c r="G65" s="16" t="s">
        <v>62</v>
      </c>
      <c r="H65" s="16" t="s">
        <v>66</v>
      </c>
      <c r="I65" s="16"/>
      <c r="J65" s="17">
        <f>J66</f>
        <v>75000</v>
      </c>
      <c r="K65" s="17">
        <f t="shared" ref="K65:P65" si="57">K66</f>
        <v>0</v>
      </c>
      <c r="L65" s="17">
        <f t="shared" si="57"/>
        <v>75000</v>
      </c>
      <c r="M65" s="17">
        <f t="shared" si="57"/>
        <v>0</v>
      </c>
      <c r="N65" s="17">
        <f t="shared" si="57"/>
        <v>75000</v>
      </c>
      <c r="O65" s="17">
        <f t="shared" si="57"/>
        <v>0</v>
      </c>
      <c r="P65" s="17">
        <f t="shared" si="57"/>
        <v>75000</v>
      </c>
    </row>
    <row r="66" spans="1:16" s="1" customFormat="1" ht="12.75" hidden="1" customHeight="1" x14ac:dyDescent="0.25">
      <c r="A66" s="18"/>
      <c r="B66" s="128" t="s">
        <v>25</v>
      </c>
      <c r="C66" s="128"/>
      <c r="D66" s="128"/>
      <c r="E66" s="128"/>
      <c r="F66" s="16" t="s">
        <v>13</v>
      </c>
      <c r="G66" s="16" t="s">
        <v>62</v>
      </c>
      <c r="H66" s="16" t="s">
        <v>66</v>
      </c>
      <c r="I66" s="16" t="s">
        <v>26</v>
      </c>
      <c r="J66" s="17">
        <f t="shared" ref="J66:P69" si="58">J67</f>
        <v>75000</v>
      </c>
      <c r="K66" s="17">
        <f t="shared" si="58"/>
        <v>0</v>
      </c>
      <c r="L66" s="17">
        <f t="shared" si="58"/>
        <v>75000</v>
      </c>
      <c r="M66" s="17">
        <f t="shared" si="58"/>
        <v>0</v>
      </c>
      <c r="N66" s="17">
        <f t="shared" si="58"/>
        <v>75000</v>
      </c>
      <c r="O66" s="17">
        <f t="shared" si="58"/>
        <v>0</v>
      </c>
      <c r="P66" s="17">
        <f t="shared" si="58"/>
        <v>75000</v>
      </c>
    </row>
    <row r="67" spans="1:16" s="1" customFormat="1" ht="12.75" hidden="1" customHeight="1" x14ac:dyDescent="0.25">
      <c r="A67" s="18"/>
      <c r="B67" s="127" t="s">
        <v>27</v>
      </c>
      <c r="C67" s="127"/>
      <c r="D67" s="127"/>
      <c r="E67" s="127"/>
      <c r="F67" s="16" t="s">
        <v>13</v>
      </c>
      <c r="G67" s="16" t="s">
        <v>62</v>
      </c>
      <c r="H67" s="16" t="s">
        <v>66</v>
      </c>
      <c r="I67" s="16" t="s">
        <v>28</v>
      </c>
      <c r="J67" s="17">
        <v>75000</v>
      </c>
      <c r="K67" s="17"/>
      <c r="L67" s="17">
        <f t="shared" si="5"/>
        <v>75000</v>
      </c>
      <c r="M67" s="17"/>
      <c r="N67" s="17">
        <f t="shared" ref="N67" si="59">L67+M67</f>
        <v>75000</v>
      </c>
      <c r="O67" s="17"/>
      <c r="P67" s="17">
        <f t="shared" ref="P67" si="60">N67+O67</f>
        <v>75000</v>
      </c>
    </row>
    <row r="68" spans="1:16" s="1" customFormat="1" ht="12.75" hidden="1" customHeight="1" x14ac:dyDescent="0.25">
      <c r="A68" s="159" t="s">
        <v>67</v>
      </c>
      <c r="B68" s="160"/>
      <c r="C68" s="127"/>
      <c r="D68" s="127"/>
      <c r="E68" s="127"/>
      <c r="F68" s="16" t="s">
        <v>21</v>
      </c>
      <c r="G68" s="16" t="s">
        <v>62</v>
      </c>
      <c r="H68" s="16" t="s">
        <v>68</v>
      </c>
      <c r="I68" s="16"/>
      <c r="J68" s="17">
        <f t="shared" si="58"/>
        <v>250000</v>
      </c>
      <c r="K68" s="17">
        <f t="shared" si="58"/>
        <v>0</v>
      </c>
      <c r="L68" s="17">
        <f t="shared" si="58"/>
        <v>250000</v>
      </c>
      <c r="M68" s="17">
        <f t="shared" si="58"/>
        <v>0</v>
      </c>
      <c r="N68" s="17">
        <f t="shared" si="58"/>
        <v>250000</v>
      </c>
      <c r="O68" s="17">
        <f t="shared" si="58"/>
        <v>0</v>
      </c>
      <c r="P68" s="17">
        <f t="shared" si="58"/>
        <v>250000</v>
      </c>
    </row>
    <row r="69" spans="1:16" s="1" customFormat="1" ht="12.75" hidden="1" x14ac:dyDescent="0.25">
      <c r="A69" s="18"/>
      <c r="B69" s="128" t="s">
        <v>25</v>
      </c>
      <c r="C69" s="128"/>
      <c r="D69" s="128"/>
      <c r="E69" s="128"/>
      <c r="F69" s="16" t="s">
        <v>13</v>
      </c>
      <c r="G69" s="16" t="s">
        <v>62</v>
      </c>
      <c r="H69" s="16" t="s">
        <v>68</v>
      </c>
      <c r="I69" s="16" t="s">
        <v>26</v>
      </c>
      <c r="J69" s="17">
        <f t="shared" si="58"/>
        <v>250000</v>
      </c>
      <c r="K69" s="17">
        <f t="shared" si="58"/>
        <v>0</v>
      </c>
      <c r="L69" s="17">
        <f t="shared" si="58"/>
        <v>250000</v>
      </c>
      <c r="M69" s="17">
        <f t="shared" si="58"/>
        <v>0</v>
      </c>
      <c r="N69" s="17">
        <f t="shared" si="58"/>
        <v>250000</v>
      </c>
      <c r="O69" s="17">
        <f t="shared" si="58"/>
        <v>0</v>
      </c>
      <c r="P69" s="17">
        <f t="shared" si="58"/>
        <v>250000</v>
      </c>
    </row>
    <row r="70" spans="1:16" s="1" customFormat="1" ht="12.75" hidden="1" x14ac:dyDescent="0.25">
      <c r="A70" s="18"/>
      <c r="B70" s="127" t="s">
        <v>27</v>
      </c>
      <c r="C70" s="127"/>
      <c r="D70" s="127"/>
      <c r="E70" s="127"/>
      <c r="F70" s="16" t="s">
        <v>13</v>
      </c>
      <c r="G70" s="16" t="s">
        <v>62</v>
      </c>
      <c r="H70" s="16" t="s">
        <v>68</v>
      </c>
      <c r="I70" s="16" t="s">
        <v>28</v>
      </c>
      <c r="J70" s="17">
        <v>250000</v>
      </c>
      <c r="K70" s="17"/>
      <c r="L70" s="17">
        <f t="shared" si="5"/>
        <v>250000</v>
      </c>
      <c r="M70" s="17"/>
      <c r="N70" s="17">
        <f t="shared" ref="N70" si="61">L70+M70</f>
        <v>250000</v>
      </c>
      <c r="O70" s="17"/>
      <c r="P70" s="17">
        <f t="shared" ref="P70" si="62">N70+O70</f>
        <v>250000</v>
      </c>
    </row>
    <row r="71" spans="1:16" s="21" customFormat="1" ht="12.75" hidden="1" customHeight="1" x14ac:dyDescent="0.25">
      <c r="A71" s="159" t="s">
        <v>69</v>
      </c>
      <c r="B71" s="160"/>
      <c r="C71" s="127"/>
      <c r="D71" s="127"/>
      <c r="E71" s="127"/>
      <c r="F71" s="16" t="s">
        <v>13</v>
      </c>
      <c r="G71" s="16" t="s">
        <v>62</v>
      </c>
      <c r="H71" s="16" t="s">
        <v>70</v>
      </c>
      <c r="I71" s="6"/>
      <c r="J71" s="17">
        <f>J72</f>
        <v>287400</v>
      </c>
      <c r="K71" s="17">
        <f t="shared" ref="K71:P71" si="63">K72</f>
        <v>0</v>
      </c>
      <c r="L71" s="17">
        <f t="shared" si="63"/>
        <v>287400</v>
      </c>
      <c r="M71" s="17">
        <f t="shared" si="63"/>
        <v>0</v>
      </c>
      <c r="N71" s="17">
        <f t="shared" si="63"/>
        <v>287400</v>
      </c>
      <c r="O71" s="17">
        <f t="shared" si="63"/>
        <v>0</v>
      </c>
      <c r="P71" s="17">
        <f t="shared" si="63"/>
        <v>287400</v>
      </c>
    </row>
    <row r="72" spans="1:16" s="1" customFormat="1" ht="12.75" hidden="1" customHeight="1" x14ac:dyDescent="0.25">
      <c r="A72" s="159" t="s">
        <v>71</v>
      </c>
      <c r="B72" s="160"/>
      <c r="C72" s="127"/>
      <c r="D72" s="127"/>
      <c r="E72" s="127"/>
      <c r="F72" s="22" t="s">
        <v>13</v>
      </c>
      <c r="G72" s="22" t="s">
        <v>62</v>
      </c>
      <c r="H72" s="22" t="s">
        <v>72</v>
      </c>
      <c r="I72" s="23"/>
      <c r="J72" s="17">
        <f t="shared" ref="J72:P72" si="64">J73+J78</f>
        <v>287400</v>
      </c>
      <c r="K72" s="17">
        <f t="shared" si="64"/>
        <v>0</v>
      </c>
      <c r="L72" s="17">
        <f t="shared" si="64"/>
        <v>287400</v>
      </c>
      <c r="M72" s="17">
        <f t="shared" si="64"/>
        <v>0</v>
      </c>
      <c r="N72" s="17">
        <f t="shared" si="64"/>
        <v>287400</v>
      </c>
      <c r="O72" s="17">
        <f t="shared" si="64"/>
        <v>0</v>
      </c>
      <c r="P72" s="17">
        <f t="shared" si="64"/>
        <v>287400</v>
      </c>
    </row>
    <row r="73" spans="1:16" s="1" customFormat="1" ht="12.75" hidden="1" customHeight="1" x14ac:dyDescent="0.25">
      <c r="A73" s="159" t="s">
        <v>73</v>
      </c>
      <c r="B73" s="160"/>
      <c r="C73" s="127"/>
      <c r="D73" s="127"/>
      <c r="E73" s="127"/>
      <c r="F73" s="22" t="s">
        <v>13</v>
      </c>
      <c r="G73" s="22" t="s">
        <v>62</v>
      </c>
      <c r="H73" s="22" t="s">
        <v>74</v>
      </c>
      <c r="I73" s="22"/>
      <c r="J73" s="17">
        <f>J74+J76</f>
        <v>287200</v>
      </c>
      <c r="K73" s="17">
        <f t="shared" ref="K73:P73" si="65">K74+K76</f>
        <v>0</v>
      </c>
      <c r="L73" s="17">
        <f t="shared" si="65"/>
        <v>287200</v>
      </c>
      <c r="M73" s="17">
        <f t="shared" si="65"/>
        <v>0</v>
      </c>
      <c r="N73" s="17">
        <f t="shared" si="65"/>
        <v>287200</v>
      </c>
      <c r="O73" s="17">
        <f t="shared" si="65"/>
        <v>0</v>
      </c>
      <c r="P73" s="17">
        <f t="shared" si="65"/>
        <v>287200</v>
      </c>
    </row>
    <row r="74" spans="1:16" s="1" customFormat="1" ht="25.5" hidden="1" x14ac:dyDescent="0.25">
      <c r="A74" s="127"/>
      <c r="B74" s="127" t="s">
        <v>20</v>
      </c>
      <c r="C74" s="127"/>
      <c r="D74" s="127"/>
      <c r="E74" s="127"/>
      <c r="F74" s="16" t="s">
        <v>21</v>
      </c>
      <c r="G74" s="16" t="s">
        <v>62</v>
      </c>
      <c r="H74" s="22" t="s">
        <v>74</v>
      </c>
      <c r="I74" s="16" t="s">
        <v>22</v>
      </c>
      <c r="J74" s="17">
        <f>J75</f>
        <v>168000</v>
      </c>
      <c r="K74" s="17">
        <f t="shared" ref="K74:P74" si="66">K75</f>
        <v>0</v>
      </c>
      <c r="L74" s="17">
        <f t="shared" si="66"/>
        <v>168000</v>
      </c>
      <c r="M74" s="17">
        <f t="shared" si="66"/>
        <v>0</v>
      </c>
      <c r="N74" s="17">
        <f t="shared" si="66"/>
        <v>168000</v>
      </c>
      <c r="O74" s="17">
        <f t="shared" si="66"/>
        <v>0</v>
      </c>
      <c r="P74" s="17">
        <f t="shared" si="66"/>
        <v>168000</v>
      </c>
    </row>
    <row r="75" spans="1:16" s="1" customFormat="1" ht="12.75" hidden="1" x14ac:dyDescent="0.25">
      <c r="A75" s="18"/>
      <c r="B75" s="128" t="s">
        <v>23</v>
      </c>
      <c r="C75" s="128"/>
      <c r="D75" s="128"/>
      <c r="E75" s="128"/>
      <c r="F75" s="16" t="s">
        <v>13</v>
      </c>
      <c r="G75" s="16" t="s">
        <v>62</v>
      </c>
      <c r="H75" s="22" t="s">
        <v>74</v>
      </c>
      <c r="I75" s="16" t="s">
        <v>24</v>
      </c>
      <c r="J75" s="17">
        <f>168036-36</f>
        <v>168000</v>
      </c>
      <c r="K75" s="17"/>
      <c r="L75" s="17">
        <f t="shared" si="5"/>
        <v>168000</v>
      </c>
      <c r="M75" s="17"/>
      <c r="N75" s="17">
        <f t="shared" ref="N75" si="67">L75+M75</f>
        <v>168000</v>
      </c>
      <c r="O75" s="17"/>
      <c r="P75" s="17">
        <f t="shared" ref="P75" si="68">N75+O75</f>
        <v>168000</v>
      </c>
    </row>
    <row r="76" spans="1:16" s="1" customFormat="1" ht="15" hidden="1" customHeight="1" x14ac:dyDescent="0.25">
      <c r="A76" s="18"/>
      <c r="B76" s="128" t="s">
        <v>25</v>
      </c>
      <c r="C76" s="128"/>
      <c r="D76" s="128"/>
      <c r="E76" s="128"/>
      <c r="F76" s="16" t="s">
        <v>13</v>
      </c>
      <c r="G76" s="16" t="s">
        <v>62</v>
      </c>
      <c r="H76" s="22" t="s">
        <v>74</v>
      </c>
      <c r="I76" s="16" t="s">
        <v>26</v>
      </c>
      <c r="J76" s="17">
        <f>J77</f>
        <v>119200</v>
      </c>
      <c r="K76" s="17">
        <f t="shared" ref="K76:P76" si="69">K77</f>
        <v>0</v>
      </c>
      <c r="L76" s="17">
        <f t="shared" si="69"/>
        <v>119200</v>
      </c>
      <c r="M76" s="17">
        <f t="shared" si="69"/>
        <v>0</v>
      </c>
      <c r="N76" s="17">
        <f t="shared" si="69"/>
        <v>119200</v>
      </c>
      <c r="O76" s="17">
        <f t="shared" si="69"/>
        <v>0</v>
      </c>
      <c r="P76" s="17">
        <f t="shared" si="69"/>
        <v>119200</v>
      </c>
    </row>
    <row r="77" spans="1:16" s="1" customFormat="1" ht="12.75" hidden="1" x14ac:dyDescent="0.25">
      <c r="A77" s="18"/>
      <c r="B77" s="127" t="s">
        <v>27</v>
      </c>
      <c r="C77" s="127"/>
      <c r="D77" s="127"/>
      <c r="E77" s="127"/>
      <c r="F77" s="16" t="s">
        <v>13</v>
      </c>
      <c r="G77" s="16" t="s">
        <v>62</v>
      </c>
      <c r="H77" s="22" t="s">
        <v>74</v>
      </c>
      <c r="I77" s="16" t="s">
        <v>28</v>
      </c>
      <c r="J77" s="17">
        <f>119164+36</f>
        <v>119200</v>
      </c>
      <c r="K77" s="17"/>
      <c r="L77" s="17">
        <f t="shared" si="5"/>
        <v>119200</v>
      </c>
      <c r="M77" s="17"/>
      <c r="N77" s="17">
        <f t="shared" ref="N77" si="70">L77+M77</f>
        <v>119200</v>
      </c>
      <c r="O77" s="17"/>
      <c r="P77" s="17">
        <f t="shared" ref="P77" si="71">N77+O77</f>
        <v>119200</v>
      </c>
    </row>
    <row r="78" spans="1:16" s="2" customFormat="1" ht="12.75" hidden="1" x14ac:dyDescent="0.25">
      <c r="A78" s="159" t="s">
        <v>75</v>
      </c>
      <c r="B78" s="160"/>
      <c r="C78" s="127"/>
      <c r="D78" s="127"/>
      <c r="E78" s="127"/>
      <c r="F78" s="22" t="s">
        <v>13</v>
      </c>
      <c r="G78" s="22" t="s">
        <v>62</v>
      </c>
      <c r="H78" s="22" t="s">
        <v>76</v>
      </c>
      <c r="I78" s="22"/>
      <c r="J78" s="24">
        <f t="shared" ref="J78:P79" si="72">J79</f>
        <v>200</v>
      </c>
      <c r="K78" s="24">
        <f t="shared" si="72"/>
        <v>0</v>
      </c>
      <c r="L78" s="24">
        <f t="shared" si="72"/>
        <v>200</v>
      </c>
      <c r="M78" s="24">
        <f t="shared" si="72"/>
        <v>0</v>
      </c>
      <c r="N78" s="24">
        <f t="shared" si="72"/>
        <v>200</v>
      </c>
      <c r="O78" s="24">
        <f t="shared" si="72"/>
        <v>0</v>
      </c>
      <c r="P78" s="24">
        <f t="shared" si="72"/>
        <v>200</v>
      </c>
    </row>
    <row r="79" spans="1:16" s="1" customFormat="1" ht="12.75" hidden="1" customHeight="1" x14ac:dyDescent="0.25">
      <c r="A79" s="18"/>
      <c r="B79" s="128" t="s">
        <v>69</v>
      </c>
      <c r="C79" s="128"/>
      <c r="D79" s="128"/>
      <c r="E79" s="128"/>
      <c r="F79" s="16" t="s">
        <v>13</v>
      </c>
      <c r="G79" s="22" t="s">
        <v>62</v>
      </c>
      <c r="H79" s="22" t="s">
        <v>76</v>
      </c>
      <c r="I79" s="16" t="s">
        <v>77</v>
      </c>
      <c r="J79" s="17">
        <f t="shared" si="72"/>
        <v>200</v>
      </c>
      <c r="K79" s="17">
        <f t="shared" si="72"/>
        <v>0</v>
      </c>
      <c r="L79" s="17">
        <f t="shared" si="72"/>
        <v>200</v>
      </c>
      <c r="M79" s="17">
        <f t="shared" si="72"/>
        <v>0</v>
      </c>
      <c r="N79" s="17">
        <f t="shared" si="72"/>
        <v>200</v>
      </c>
      <c r="O79" s="17">
        <f t="shared" si="72"/>
        <v>0</v>
      </c>
      <c r="P79" s="17">
        <f t="shared" si="72"/>
        <v>200</v>
      </c>
    </row>
    <row r="80" spans="1:16" s="1" customFormat="1" ht="12.75" hidden="1" customHeight="1" x14ac:dyDescent="0.25">
      <c r="A80" s="18"/>
      <c r="B80" s="128" t="s">
        <v>78</v>
      </c>
      <c r="C80" s="128"/>
      <c r="D80" s="128"/>
      <c r="E80" s="128"/>
      <c r="F80" s="16" t="s">
        <v>13</v>
      </c>
      <c r="G80" s="22" t="s">
        <v>62</v>
      </c>
      <c r="H80" s="22" t="s">
        <v>76</v>
      </c>
      <c r="I80" s="16" t="s">
        <v>79</v>
      </c>
      <c r="J80" s="17">
        <v>200</v>
      </c>
      <c r="K80" s="17"/>
      <c r="L80" s="17">
        <f t="shared" ref="L80:L153" si="73">J80+K80</f>
        <v>200</v>
      </c>
      <c r="M80" s="17"/>
      <c r="N80" s="17">
        <f t="shared" ref="N80" si="74">L80+M80</f>
        <v>200</v>
      </c>
      <c r="O80" s="17"/>
      <c r="P80" s="17">
        <f t="shared" ref="P80" si="75">N80+O80</f>
        <v>200</v>
      </c>
    </row>
    <row r="81" spans="1:16" s="1" customFormat="1" ht="12.75" hidden="1" customHeight="1" x14ac:dyDescent="0.25">
      <c r="A81" s="159" t="s">
        <v>80</v>
      </c>
      <c r="B81" s="160"/>
      <c r="C81" s="127"/>
      <c r="D81" s="127"/>
      <c r="E81" s="127"/>
      <c r="F81" s="16" t="s">
        <v>13</v>
      </c>
      <c r="G81" s="16" t="s">
        <v>62</v>
      </c>
      <c r="H81" s="25" t="s">
        <v>81</v>
      </c>
      <c r="I81" s="16"/>
      <c r="J81" s="17">
        <f t="shared" ref="J81:P82" si="76">J82</f>
        <v>1200000</v>
      </c>
      <c r="K81" s="17">
        <f t="shared" si="76"/>
        <v>550000</v>
      </c>
      <c r="L81" s="17">
        <f t="shared" si="76"/>
        <v>1750000</v>
      </c>
      <c r="M81" s="17">
        <f t="shared" si="76"/>
        <v>0</v>
      </c>
      <c r="N81" s="17">
        <f t="shared" si="76"/>
        <v>1750000</v>
      </c>
      <c r="O81" s="17">
        <f t="shared" si="76"/>
        <v>0</v>
      </c>
      <c r="P81" s="17">
        <f t="shared" si="76"/>
        <v>1750000</v>
      </c>
    </row>
    <row r="82" spans="1:16" s="1" customFormat="1" ht="12.75" hidden="1" customHeight="1" x14ac:dyDescent="0.25">
      <c r="A82" s="18"/>
      <c r="B82" s="128" t="s">
        <v>25</v>
      </c>
      <c r="C82" s="128"/>
      <c r="D82" s="128"/>
      <c r="E82" s="128"/>
      <c r="F82" s="16" t="s">
        <v>13</v>
      </c>
      <c r="G82" s="22" t="s">
        <v>62</v>
      </c>
      <c r="H82" s="25" t="s">
        <v>81</v>
      </c>
      <c r="I82" s="16" t="s">
        <v>26</v>
      </c>
      <c r="J82" s="17">
        <f t="shared" si="76"/>
        <v>1200000</v>
      </c>
      <c r="K82" s="17">
        <f t="shared" si="76"/>
        <v>550000</v>
      </c>
      <c r="L82" s="17">
        <f t="shared" si="76"/>
        <v>1750000</v>
      </c>
      <c r="M82" s="17">
        <f t="shared" si="76"/>
        <v>0</v>
      </c>
      <c r="N82" s="17">
        <f t="shared" si="76"/>
        <v>1750000</v>
      </c>
      <c r="O82" s="17">
        <f t="shared" si="76"/>
        <v>0</v>
      </c>
      <c r="P82" s="17">
        <f t="shared" si="76"/>
        <v>1750000</v>
      </c>
    </row>
    <row r="83" spans="1:16" s="1" customFormat="1" ht="12.75" hidden="1" x14ac:dyDescent="0.25">
      <c r="A83" s="18"/>
      <c r="B83" s="127" t="s">
        <v>27</v>
      </c>
      <c r="C83" s="127"/>
      <c r="D83" s="127"/>
      <c r="E83" s="127"/>
      <c r="F83" s="16" t="s">
        <v>13</v>
      </c>
      <c r="G83" s="22" t="s">
        <v>62</v>
      </c>
      <c r="H83" s="25" t="s">
        <v>81</v>
      </c>
      <c r="I83" s="16" t="s">
        <v>28</v>
      </c>
      <c r="J83" s="17">
        <f>1100000+100000</f>
        <v>1200000</v>
      </c>
      <c r="K83" s="17">
        <v>550000</v>
      </c>
      <c r="L83" s="17">
        <f t="shared" si="73"/>
        <v>1750000</v>
      </c>
      <c r="M83" s="17"/>
      <c r="N83" s="17">
        <f t="shared" ref="N83" si="77">L83+M83</f>
        <v>1750000</v>
      </c>
      <c r="O83" s="17"/>
      <c r="P83" s="17">
        <f t="shared" ref="P83" si="78">N83+O83</f>
        <v>1750000</v>
      </c>
    </row>
    <row r="84" spans="1:16" s="1" customFormat="1" ht="12.75" hidden="1" x14ac:dyDescent="0.25">
      <c r="A84" s="159" t="s">
        <v>82</v>
      </c>
      <c r="B84" s="160"/>
      <c r="C84" s="127"/>
      <c r="D84" s="127"/>
      <c r="E84" s="127"/>
      <c r="F84" s="16" t="s">
        <v>13</v>
      </c>
      <c r="G84" s="22" t="s">
        <v>62</v>
      </c>
      <c r="H84" s="22" t="s">
        <v>83</v>
      </c>
      <c r="I84" s="16"/>
      <c r="J84" s="17">
        <f t="shared" ref="J84:P85" si="79">J85</f>
        <v>534800</v>
      </c>
      <c r="K84" s="17">
        <f t="shared" si="79"/>
        <v>0</v>
      </c>
      <c r="L84" s="17">
        <f t="shared" si="79"/>
        <v>534800</v>
      </c>
      <c r="M84" s="17">
        <f t="shared" si="79"/>
        <v>0</v>
      </c>
      <c r="N84" s="17">
        <f t="shared" si="79"/>
        <v>534800</v>
      </c>
      <c r="O84" s="17">
        <f t="shared" si="79"/>
        <v>0</v>
      </c>
      <c r="P84" s="17">
        <f t="shared" si="79"/>
        <v>534800</v>
      </c>
    </row>
    <row r="85" spans="1:16" s="1" customFormat="1" ht="12.75" hidden="1" x14ac:dyDescent="0.25">
      <c r="A85" s="18"/>
      <c r="B85" s="128" t="s">
        <v>25</v>
      </c>
      <c r="C85" s="128"/>
      <c r="D85" s="128"/>
      <c r="E85" s="128"/>
      <c r="F85" s="16" t="s">
        <v>13</v>
      </c>
      <c r="G85" s="22" t="s">
        <v>62</v>
      </c>
      <c r="H85" s="22" t="s">
        <v>83</v>
      </c>
      <c r="I85" s="16" t="s">
        <v>26</v>
      </c>
      <c r="J85" s="17">
        <f t="shared" si="79"/>
        <v>534800</v>
      </c>
      <c r="K85" s="17">
        <f t="shared" si="79"/>
        <v>0</v>
      </c>
      <c r="L85" s="17">
        <f t="shared" si="79"/>
        <v>534800</v>
      </c>
      <c r="M85" s="17">
        <f t="shared" si="79"/>
        <v>0</v>
      </c>
      <c r="N85" s="17">
        <f t="shared" si="79"/>
        <v>534800</v>
      </c>
      <c r="O85" s="17">
        <f t="shared" si="79"/>
        <v>0</v>
      </c>
      <c r="P85" s="17">
        <f t="shared" si="79"/>
        <v>534800</v>
      </c>
    </row>
    <row r="86" spans="1:16" s="1" customFormat="1" ht="12.75" hidden="1" x14ac:dyDescent="0.25">
      <c r="A86" s="18"/>
      <c r="B86" s="127" t="s">
        <v>27</v>
      </c>
      <c r="C86" s="127"/>
      <c r="D86" s="127"/>
      <c r="E86" s="127"/>
      <c r="F86" s="16" t="s">
        <v>13</v>
      </c>
      <c r="G86" s="22" t="s">
        <v>62</v>
      </c>
      <c r="H86" s="22" t="s">
        <v>83</v>
      </c>
      <c r="I86" s="16" t="s">
        <v>28</v>
      </c>
      <c r="J86" s="17">
        <v>534800</v>
      </c>
      <c r="K86" s="17"/>
      <c r="L86" s="17">
        <f t="shared" si="73"/>
        <v>534800</v>
      </c>
      <c r="M86" s="17"/>
      <c r="N86" s="17">
        <f t="shared" ref="N86" si="80">L86+M86</f>
        <v>534800</v>
      </c>
      <c r="O86" s="17"/>
      <c r="P86" s="17">
        <f t="shared" ref="P86" si="81">N86+O86</f>
        <v>534800</v>
      </c>
    </row>
    <row r="87" spans="1:16" s="10" customFormat="1" ht="12.75" hidden="1" x14ac:dyDescent="0.25">
      <c r="A87" s="166" t="s">
        <v>84</v>
      </c>
      <c r="B87" s="167"/>
      <c r="C87" s="129"/>
      <c r="D87" s="129"/>
      <c r="E87" s="129"/>
      <c r="F87" s="8" t="s">
        <v>85</v>
      </c>
      <c r="G87" s="8"/>
      <c r="H87" s="8"/>
      <c r="I87" s="8"/>
      <c r="J87" s="9">
        <f t="shared" ref="J87:P92" si="82">J88</f>
        <v>708500</v>
      </c>
      <c r="K87" s="9">
        <f t="shared" si="82"/>
        <v>0</v>
      </c>
      <c r="L87" s="9">
        <f t="shared" si="82"/>
        <v>708500</v>
      </c>
      <c r="M87" s="9">
        <f t="shared" si="82"/>
        <v>0</v>
      </c>
      <c r="N87" s="9">
        <f t="shared" si="82"/>
        <v>708500</v>
      </c>
      <c r="O87" s="9">
        <f t="shared" si="82"/>
        <v>0</v>
      </c>
      <c r="P87" s="9">
        <f t="shared" si="82"/>
        <v>708500</v>
      </c>
    </row>
    <row r="88" spans="1:16" s="27" customFormat="1" ht="25.5" hidden="1" customHeight="1" x14ac:dyDescent="0.25">
      <c r="A88" s="180" t="s">
        <v>86</v>
      </c>
      <c r="B88" s="181"/>
      <c r="C88" s="141"/>
      <c r="D88" s="141"/>
      <c r="E88" s="141"/>
      <c r="F88" s="12" t="s">
        <v>85</v>
      </c>
      <c r="G88" s="12" t="s">
        <v>15</v>
      </c>
      <c r="H88" s="12"/>
      <c r="I88" s="12"/>
      <c r="J88" s="13">
        <f t="shared" si="82"/>
        <v>708500</v>
      </c>
      <c r="K88" s="13">
        <f t="shared" si="82"/>
        <v>0</v>
      </c>
      <c r="L88" s="13">
        <f t="shared" si="82"/>
        <v>708500</v>
      </c>
      <c r="M88" s="13">
        <f t="shared" si="82"/>
        <v>0</v>
      </c>
      <c r="N88" s="13">
        <f t="shared" si="82"/>
        <v>708500</v>
      </c>
      <c r="O88" s="13">
        <f t="shared" si="82"/>
        <v>0</v>
      </c>
      <c r="P88" s="13">
        <f t="shared" si="82"/>
        <v>708500</v>
      </c>
    </row>
    <row r="89" spans="1:16" s="28" customFormat="1" ht="12.75" hidden="1" x14ac:dyDescent="0.25">
      <c r="A89" s="159" t="s">
        <v>87</v>
      </c>
      <c r="B89" s="160"/>
      <c r="C89" s="127"/>
      <c r="D89" s="127"/>
      <c r="E89" s="127"/>
      <c r="F89" s="16" t="s">
        <v>85</v>
      </c>
      <c r="G89" s="16" t="s">
        <v>15</v>
      </c>
      <c r="H89" s="16" t="s">
        <v>88</v>
      </c>
      <c r="I89" s="16"/>
      <c r="J89" s="17">
        <f t="shared" si="82"/>
        <v>708500</v>
      </c>
      <c r="K89" s="17">
        <f t="shared" si="82"/>
        <v>0</v>
      </c>
      <c r="L89" s="17">
        <f t="shared" si="82"/>
        <v>708500</v>
      </c>
      <c r="M89" s="17">
        <f t="shared" si="82"/>
        <v>0</v>
      </c>
      <c r="N89" s="17">
        <f t="shared" si="82"/>
        <v>708500</v>
      </c>
      <c r="O89" s="17">
        <f t="shared" si="82"/>
        <v>0</v>
      </c>
      <c r="P89" s="17">
        <f t="shared" si="82"/>
        <v>708500</v>
      </c>
    </row>
    <row r="90" spans="1:16" s="1" customFormat="1" ht="12.75" hidden="1" x14ac:dyDescent="0.25">
      <c r="A90" s="159" t="s">
        <v>89</v>
      </c>
      <c r="B90" s="160"/>
      <c r="C90" s="127"/>
      <c r="D90" s="127"/>
      <c r="E90" s="127"/>
      <c r="F90" s="16" t="s">
        <v>85</v>
      </c>
      <c r="G90" s="16" t="s">
        <v>15</v>
      </c>
      <c r="H90" s="16" t="s">
        <v>90</v>
      </c>
      <c r="I90" s="16"/>
      <c r="J90" s="29">
        <f t="shared" si="82"/>
        <v>708500</v>
      </c>
      <c r="K90" s="29">
        <f t="shared" si="82"/>
        <v>0</v>
      </c>
      <c r="L90" s="29">
        <f t="shared" si="82"/>
        <v>708500</v>
      </c>
      <c r="M90" s="29">
        <f t="shared" si="82"/>
        <v>0</v>
      </c>
      <c r="N90" s="29">
        <f t="shared" si="82"/>
        <v>708500</v>
      </c>
      <c r="O90" s="29">
        <f t="shared" si="82"/>
        <v>0</v>
      </c>
      <c r="P90" s="29">
        <f t="shared" si="82"/>
        <v>708500</v>
      </c>
    </row>
    <row r="91" spans="1:16" s="1" customFormat="1" ht="12.75" hidden="1" x14ac:dyDescent="0.25">
      <c r="A91" s="161" t="s">
        <v>91</v>
      </c>
      <c r="B91" s="162"/>
      <c r="C91" s="128"/>
      <c r="D91" s="128"/>
      <c r="E91" s="128"/>
      <c r="F91" s="16" t="s">
        <v>85</v>
      </c>
      <c r="G91" s="16" t="s">
        <v>15</v>
      </c>
      <c r="H91" s="16" t="s">
        <v>92</v>
      </c>
      <c r="I91" s="16"/>
      <c r="J91" s="29">
        <f t="shared" si="82"/>
        <v>708500</v>
      </c>
      <c r="K91" s="29">
        <f t="shared" si="82"/>
        <v>0</v>
      </c>
      <c r="L91" s="29">
        <f t="shared" si="82"/>
        <v>708500</v>
      </c>
      <c r="M91" s="29">
        <f t="shared" si="82"/>
        <v>0</v>
      </c>
      <c r="N91" s="29">
        <f t="shared" si="82"/>
        <v>708500</v>
      </c>
      <c r="O91" s="29">
        <f t="shared" si="82"/>
        <v>0</v>
      </c>
      <c r="P91" s="29">
        <f t="shared" si="82"/>
        <v>708500</v>
      </c>
    </row>
    <row r="92" spans="1:16" s="1" customFormat="1" ht="12.75" hidden="1" x14ac:dyDescent="0.25">
      <c r="A92" s="128"/>
      <c r="B92" s="127" t="s">
        <v>69</v>
      </c>
      <c r="C92" s="127"/>
      <c r="D92" s="127"/>
      <c r="E92" s="127"/>
      <c r="F92" s="16" t="s">
        <v>85</v>
      </c>
      <c r="G92" s="16" t="s">
        <v>15</v>
      </c>
      <c r="H92" s="16" t="s">
        <v>93</v>
      </c>
      <c r="I92" s="16" t="s">
        <v>77</v>
      </c>
      <c r="J92" s="17">
        <f>J93</f>
        <v>708500</v>
      </c>
      <c r="K92" s="17">
        <f t="shared" si="82"/>
        <v>0</v>
      </c>
      <c r="L92" s="17">
        <f t="shared" si="82"/>
        <v>708500</v>
      </c>
      <c r="M92" s="17">
        <f t="shared" si="82"/>
        <v>0</v>
      </c>
      <c r="N92" s="17">
        <f t="shared" si="82"/>
        <v>708500</v>
      </c>
      <c r="O92" s="17">
        <f t="shared" si="82"/>
        <v>0</v>
      </c>
      <c r="P92" s="17">
        <f t="shared" si="82"/>
        <v>708500</v>
      </c>
    </row>
    <row r="93" spans="1:16" s="1" customFormat="1" ht="28.5" hidden="1" customHeight="1" x14ac:dyDescent="0.25">
      <c r="A93" s="128"/>
      <c r="B93" s="127" t="s">
        <v>78</v>
      </c>
      <c r="C93" s="127"/>
      <c r="D93" s="127"/>
      <c r="E93" s="127"/>
      <c r="F93" s="16" t="s">
        <v>85</v>
      </c>
      <c r="G93" s="16" t="s">
        <v>15</v>
      </c>
      <c r="H93" s="16" t="s">
        <v>93</v>
      </c>
      <c r="I93" s="16" t="s">
        <v>79</v>
      </c>
      <c r="J93" s="17">
        <v>708500</v>
      </c>
      <c r="K93" s="17"/>
      <c r="L93" s="17">
        <f t="shared" si="73"/>
        <v>708500</v>
      </c>
      <c r="M93" s="17"/>
      <c r="N93" s="17">
        <f t="shared" ref="N93" si="83">L93+M93</f>
        <v>708500</v>
      </c>
      <c r="O93" s="17"/>
      <c r="P93" s="17">
        <f t="shared" ref="P93" si="84">N93+O93</f>
        <v>708500</v>
      </c>
    </row>
    <row r="94" spans="1:16" s="10" customFormat="1" ht="27.75" hidden="1" customHeight="1" x14ac:dyDescent="0.25">
      <c r="A94" s="166" t="s">
        <v>94</v>
      </c>
      <c r="B94" s="167"/>
      <c r="C94" s="129"/>
      <c r="D94" s="129"/>
      <c r="E94" s="129"/>
      <c r="F94" s="8" t="s">
        <v>15</v>
      </c>
      <c r="G94" s="8"/>
      <c r="H94" s="8"/>
      <c r="I94" s="8"/>
      <c r="J94" s="9">
        <f>J95</f>
        <v>596900</v>
      </c>
      <c r="K94" s="9">
        <f t="shared" ref="K94:P94" si="85">K95</f>
        <v>672000</v>
      </c>
      <c r="L94" s="9">
        <f t="shared" si="85"/>
        <v>1268900</v>
      </c>
      <c r="M94" s="9">
        <f t="shared" si="85"/>
        <v>0</v>
      </c>
      <c r="N94" s="9">
        <f t="shared" si="85"/>
        <v>1268900</v>
      </c>
      <c r="O94" s="9">
        <f t="shared" si="85"/>
        <v>0</v>
      </c>
      <c r="P94" s="9">
        <f t="shared" si="85"/>
        <v>1268900</v>
      </c>
    </row>
    <row r="95" spans="1:16" s="14" customFormat="1" ht="28.5" hidden="1" customHeight="1" x14ac:dyDescent="0.25">
      <c r="A95" s="168" t="s">
        <v>95</v>
      </c>
      <c r="B95" s="169"/>
      <c r="C95" s="130"/>
      <c r="D95" s="130"/>
      <c r="E95" s="130"/>
      <c r="F95" s="12" t="s">
        <v>15</v>
      </c>
      <c r="G95" s="12" t="s">
        <v>96</v>
      </c>
      <c r="H95" s="12"/>
      <c r="I95" s="12"/>
      <c r="J95" s="13">
        <f>J96+J103</f>
        <v>596900</v>
      </c>
      <c r="K95" s="13">
        <f t="shared" ref="K95:P95" si="86">K96+K103</f>
        <v>672000</v>
      </c>
      <c r="L95" s="13">
        <f t="shared" si="86"/>
        <v>1268900</v>
      </c>
      <c r="M95" s="13">
        <f t="shared" si="86"/>
        <v>0</v>
      </c>
      <c r="N95" s="13">
        <f t="shared" si="86"/>
        <v>1268900</v>
      </c>
      <c r="O95" s="13">
        <f t="shared" si="86"/>
        <v>0</v>
      </c>
      <c r="P95" s="13">
        <f t="shared" si="86"/>
        <v>1268900</v>
      </c>
    </row>
    <row r="96" spans="1:16" s="1" customFormat="1" ht="13.5" hidden="1" customHeight="1" x14ac:dyDescent="0.25">
      <c r="A96" s="159" t="s">
        <v>97</v>
      </c>
      <c r="B96" s="160"/>
      <c r="C96" s="127"/>
      <c r="D96" s="127"/>
      <c r="E96" s="127"/>
      <c r="F96" s="16" t="s">
        <v>15</v>
      </c>
      <c r="G96" s="16" t="s">
        <v>96</v>
      </c>
      <c r="H96" s="16" t="s">
        <v>98</v>
      </c>
      <c r="I96" s="16"/>
      <c r="J96" s="17">
        <f>J97</f>
        <v>593400</v>
      </c>
      <c r="K96" s="17">
        <f t="shared" ref="K96:P96" si="87">K97</f>
        <v>672000</v>
      </c>
      <c r="L96" s="17">
        <f t="shared" si="87"/>
        <v>1265400</v>
      </c>
      <c r="M96" s="17">
        <f t="shared" si="87"/>
        <v>0</v>
      </c>
      <c r="N96" s="17">
        <f t="shared" si="87"/>
        <v>1265400</v>
      </c>
      <c r="O96" s="17">
        <f t="shared" si="87"/>
        <v>0</v>
      </c>
      <c r="P96" s="17">
        <f t="shared" si="87"/>
        <v>1265400</v>
      </c>
    </row>
    <row r="97" spans="1:16" s="1" customFormat="1" ht="28.5" hidden="1" customHeight="1" x14ac:dyDescent="0.25">
      <c r="A97" s="159" t="s">
        <v>99</v>
      </c>
      <c r="B97" s="160"/>
      <c r="C97" s="127"/>
      <c r="D97" s="127"/>
      <c r="E97" s="127"/>
      <c r="F97" s="16" t="s">
        <v>15</v>
      </c>
      <c r="G97" s="16" t="s">
        <v>96</v>
      </c>
      <c r="H97" s="16" t="s">
        <v>100</v>
      </c>
      <c r="I97" s="16"/>
      <c r="J97" s="17">
        <f>J98+J101</f>
        <v>593400</v>
      </c>
      <c r="K97" s="17">
        <f t="shared" ref="K97:P97" si="88">K98+K101</f>
        <v>672000</v>
      </c>
      <c r="L97" s="17">
        <f t="shared" si="88"/>
        <v>1265400</v>
      </c>
      <c r="M97" s="17">
        <f t="shared" si="88"/>
        <v>0</v>
      </c>
      <c r="N97" s="17">
        <f t="shared" si="88"/>
        <v>1265400</v>
      </c>
      <c r="O97" s="17">
        <f t="shared" si="88"/>
        <v>0</v>
      </c>
      <c r="P97" s="17">
        <f t="shared" si="88"/>
        <v>1265400</v>
      </c>
    </row>
    <row r="98" spans="1:16" s="1" customFormat="1" ht="12.75" hidden="1" customHeight="1" x14ac:dyDescent="0.25">
      <c r="A98" s="30"/>
      <c r="B98" s="127" t="s">
        <v>20</v>
      </c>
      <c r="C98" s="127"/>
      <c r="D98" s="127"/>
      <c r="E98" s="127"/>
      <c r="F98" s="16" t="s">
        <v>15</v>
      </c>
      <c r="G98" s="22" t="s">
        <v>96</v>
      </c>
      <c r="H98" s="16" t="s">
        <v>100</v>
      </c>
      <c r="I98" s="16" t="s">
        <v>22</v>
      </c>
      <c r="J98" s="17">
        <f>J99+J100</f>
        <v>537700</v>
      </c>
      <c r="K98" s="17">
        <f t="shared" ref="K98:P98" si="89">K99+K100</f>
        <v>595000</v>
      </c>
      <c r="L98" s="17">
        <f t="shared" si="89"/>
        <v>1132700</v>
      </c>
      <c r="M98" s="17">
        <f t="shared" si="89"/>
        <v>0</v>
      </c>
      <c r="N98" s="17">
        <f t="shared" si="89"/>
        <v>1132700</v>
      </c>
      <c r="O98" s="17">
        <f t="shared" si="89"/>
        <v>0</v>
      </c>
      <c r="P98" s="17">
        <f t="shared" si="89"/>
        <v>1132700</v>
      </c>
    </row>
    <row r="99" spans="1:16" s="1" customFormat="1" ht="12.75" hidden="1" x14ac:dyDescent="0.25">
      <c r="A99" s="30"/>
      <c r="B99" s="127" t="s">
        <v>101</v>
      </c>
      <c r="C99" s="127"/>
      <c r="D99" s="127"/>
      <c r="E99" s="127"/>
      <c r="F99" s="16" t="s">
        <v>15</v>
      </c>
      <c r="G99" s="22" t="s">
        <v>96</v>
      </c>
      <c r="H99" s="16" t="s">
        <v>100</v>
      </c>
      <c r="I99" s="16" t="s">
        <v>102</v>
      </c>
      <c r="J99" s="17"/>
      <c r="K99" s="17">
        <f>595000+440000</f>
        <v>1035000</v>
      </c>
      <c r="L99" s="17">
        <f t="shared" si="73"/>
        <v>1035000</v>
      </c>
      <c r="M99" s="17"/>
      <c r="N99" s="17">
        <f t="shared" ref="N99:N100" si="90">L99+M99</f>
        <v>1035000</v>
      </c>
      <c r="O99" s="17"/>
      <c r="P99" s="17">
        <f t="shared" ref="P99:P100" si="91">N99+O99</f>
        <v>1035000</v>
      </c>
    </row>
    <row r="100" spans="1:16" s="1" customFormat="1" ht="25.5" hidden="1" x14ac:dyDescent="0.25">
      <c r="A100" s="31"/>
      <c r="B100" s="128" t="s">
        <v>103</v>
      </c>
      <c r="C100" s="128"/>
      <c r="D100" s="128"/>
      <c r="E100" s="128"/>
      <c r="F100" s="16" t="s">
        <v>15</v>
      </c>
      <c r="G100" s="22" t="s">
        <v>96</v>
      </c>
      <c r="H100" s="16" t="s">
        <v>100</v>
      </c>
      <c r="I100" s="16" t="s">
        <v>104</v>
      </c>
      <c r="J100" s="17">
        <f>537694+6</f>
        <v>537700</v>
      </c>
      <c r="K100" s="17">
        <v>-440000</v>
      </c>
      <c r="L100" s="17">
        <f t="shared" si="73"/>
        <v>97700</v>
      </c>
      <c r="M100" s="17"/>
      <c r="N100" s="17">
        <f t="shared" si="90"/>
        <v>97700</v>
      </c>
      <c r="O100" s="17"/>
      <c r="P100" s="17">
        <f t="shared" si="91"/>
        <v>97700</v>
      </c>
    </row>
    <row r="101" spans="1:16" s="1" customFormat="1" ht="12.75" hidden="1" customHeight="1" x14ac:dyDescent="0.25">
      <c r="A101" s="31"/>
      <c r="B101" s="128" t="s">
        <v>25</v>
      </c>
      <c r="C101" s="128"/>
      <c r="D101" s="128"/>
      <c r="E101" s="128"/>
      <c r="F101" s="16" t="s">
        <v>15</v>
      </c>
      <c r="G101" s="22" t="s">
        <v>96</v>
      </c>
      <c r="H101" s="16" t="s">
        <v>100</v>
      </c>
      <c r="I101" s="16" t="s">
        <v>26</v>
      </c>
      <c r="J101" s="17">
        <f>J102</f>
        <v>55700</v>
      </c>
      <c r="K101" s="17">
        <f t="shared" ref="K101:P101" si="92">K102</f>
        <v>77000</v>
      </c>
      <c r="L101" s="17">
        <f t="shared" si="92"/>
        <v>132700</v>
      </c>
      <c r="M101" s="17">
        <f t="shared" si="92"/>
        <v>0</v>
      </c>
      <c r="N101" s="17">
        <f t="shared" si="92"/>
        <v>132700</v>
      </c>
      <c r="O101" s="17">
        <f t="shared" si="92"/>
        <v>0</v>
      </c>
      <c r="P101" s="17">
        <f t="shared" si="92"/>
        <v>132700</v>
      </c>
    </row>
    <row r="102" spans="1:16" s="1" customFormat="1" ht="12.75" hidden="1" customHeight="1" x14ac:dyDescent="0.25">
      <c r="A102" s="31"/>
      <c r="B102" s="127" t="s">
        <v>27</v>
      </c>
      <c r="C102" s="127"/>
      <c r="D102" s="127"/>
      <c r="E102" s="127"/>
      <c r="F102" s="16" t="s">
        <v>15</v>
      </c>
      <c r="G102" s="22" t="s">
        <v>96</v>
      </c>
      <c r="H102" s="16" t="s">
        <v>100</v>
      </c>
      <c r="I102" s="16" t="s">
        <v>28</v>
      </c>
      <c r="J102" s="17">
        <f>55735-35</f>
        <v>55700</v>
      </c>
      <c r="K102" s="17">
        <v>77000</v>
      </c>
      <c r="L102" s="17">
        <f t="shared" si="73"/>
        <v>132700</v>
      </c>
      <c r="M102" s="17"/>
      <c r="N102" s="17">
        <f t="shared" ref="N102" si="93">L102+M102</f>
        <v>132700</v>
      </c>
      <c r="O102" s="17"/>
      <c r="P102" s="17">
        <f t="shared" ref="P102" si="94">N102+O102</f>
        <v>132700</v>
      </c>
    </row>
    <row r="103" spans="1:16" s="1" customFormat="1" ht="12.75" hidden="1" customHeight="1" x14ac:dyDescent="0.25">
      <c r="A103" s="159" t="s">
        <v>40</v>
      </c>
      <c r="B103" s="160"/>
      <c r="C103" s="127"/>
      <c r="D103" s="127"/>
      <c r="E103" s="127"/>
      <c r="F103" s="16" t="s">
        <v>15</v>
      </c>
      <c r="G103" s="22" t="s">
        <v>96</v>
      </c>
      <c r="H103" s="16" t="s">
        <v>41</v>
      </c>
      <c r="I103" s="16"/>
      <c r="J103" s="17">
        <f>J104</f>
        <v>3500</v>
      </c>
      <c r="K103" s="17">
        <f t="shared" ref="K103:P106" si="95">K104</f>
        <v>0</v>
      </c>
      <c r="L103" s="17">
        <f t="shared" si="95"/>
        <v>3500</v>
      </c>
      <c r="M103" s="17">
        <f t="shared" si="95"/>
        <v>0</v>
      </c>
      <c r="N103" s="17">
        <f t="shared" si="95"/>
        <v>3500</v>
      </c>
      <c r="O103" s="17">
        <f t="shared" si="95"/>
        <v>0</v>
      </c>
      <c r="P103" s="17">
        <f t="shared" si="95"/>
        <v>3500</v>
      </c>
    </row>
    <row r="104" spans="1:16" s="1" customFormat="1" ht="12.75" hidden="1" x14ac:dyDescent="0.25">
      <c r="A104" s="159" t="s">
        <v>42</v>
      </c>
      <c r="B104" s="160"/>
      <c r="C104" s="135"/>
      <c r="D104" s="135"/>
      <c r="E104" s="127"/>
      <c r="F104" s="16" t="s">
        <v>15</v>
      </c>
      <c r="G104" s="22" t="s">
        <v>96</v>
      </c>
      <c r="H104" s="16" t="s">
        <v>43</v>
      </c>
      <c r="I104" s="16"/>
      <c r="J104" s="17">
        <f>J105</f>
        <v>3500</v>
      </c>
      <c r="K104" s="17">
        <f t="shared" si="95"/>
        <v>0</v>
      </c>
      <c r="L104" s="17">
        <f t="shared" si="95"/>
        <v>3500</v>
      </c>
      <c r="M104" s="17">
        <f t="shared" si="95"/>
        <v>0</v>
      </c>
      <c r="N104" s="17">
        <f t="shared" si="95"/>
        <v>3500</v>
      </c>
      <c r="O104" s="17">
        <f t="shared" si="95"/>
        <v>0</v>
      </c>
      <c r="P104" s="17">
        <f t="shared" si="95"/>
        <v>3500</v>
      </c>
    </row>
    <row r="105" spans="1:16" s="1" customFormat="1" ht="12.75" hidden="1" x14ac:dyDescent="0.25">
      <c r="A105" s="159" t="s">
        <v>105</v>
      </c>
      <c r="B105" s="160"/>
      <c r="C105" s="127"/>
      <c r="D105" s="127"/>
      <c r="E105" s="127"/>
      <c r="F105" s="16" t="s">
        <v>15</v>
      </c>
      <c r="G105" s="22" t="s">
        <v>96</v>
      </c>
      <c r="H105" s="16" t="s">
        <v>106</v>
      </c>
      <c r="I105" s="16"/>
      <c r="J105" s="17">
        <f>J106</f>
        <v>3500</v>
      </c>
      <c r="K105" s="17">
        <f t="shared" si="95"/>
        <v>0</v>
      </c>
      <c r="L105" s="17">
        <f t="shared" si="95"/>
        <v>3500</v>
      </c>
      <c r="M105" s="17">
        <f t="shared" si="95"/>
        <v>0</v>
      </c>
      <c r="N105" s="17">
        <f t="shared" si="95"/>
        <v>3500</v>
      </c>
      <c r="O105" s="17">
        <f t="shared" si="95"/>
        <v>0</v>
      </c>
      <c r="P105" s="17">
        <f t="shared" si="95"/>
        <v>3500</v>
      </c>
    </row>
    <row r="106" spans="1:16" s="1" customFormat="1" ht="12.75" hidden="1" customHeight="1" x14ac:dyDescent="0.25">
      <c r="A106" s="18"/>
      <c r="B106" s="128" t="s">
        <v>25</v>
      </c>
      <c r="C106" s="128"/>
      <c r="D106" s="128"/>
      <c r="E106" s="128"/>
      <c r="F106" s="16" t="s">
        <v>15</v>
      </c>
      <c r="G106" s="22" t="s">
        <v>96</v>
      </c>
      <c r="H106" s="16" t="s">
        <v>106</v>
      </c>
      <c r="I106" s="16" t="s">
        <v>26</v>
      </c>
      <c r="J106" s="17">
        <f>J107</f>
        <v>3500</v>
      </c>
      <c r="K106" s="17">
        <f t="shared" si="95"/>
        <v>0</v>
      </c>
      <c r="L106" s="17">
        <f t="shared" si="95"/>
        <v>3500</v>
      </c>
      <c r="M106" s="17">
        <f t="shared" si="95"/>
        <v>0</v>
      </c>
      <c r="N106" s="17">
        <f t="shared" si="95"/>
        <v>3500</v>
      </c>
      <c r="O106" s="17">
        <f t="shared" si="95"/>
        <v>0</v>
      </c>
      <c r="P106" s="17">
        <f t="shared" si="95"/>
        <v>3500</v>
      </c>
    </row>
    <row r="107" spans="1:16" s="1" customFormat="1" ht="13.5" hidden="1" customHeight="1" x14ac:dyDescent="0.25">
      <c r="A107" s="18"/>
      <c r="B107" s="127" t="s">
        <v>27</v>
      </c>
      <c r="C107" s="127"/>
      <c r="D107" s="127"/>
      <c r="E107" s="127"/>
      <c r="F107" s="16" t="s">
        <v>15</v>
      </c>
      <c r="G107" s="22" t="s">
        <v>96</v>
      </c>
      <c r="H107" s="16" t="s">
        <v>106</v>
      </c>
      <c r="I107" s="16" t="s">
        <v>28</v>
      </c>
      <c r="J107" s="17">
        <v>3500</v>
      </c>
      <c r="K107" s="17"/>
      <c r="L107" s="17">
        <f t="shared" si="73"/>
        <v>3500</v>
      </c>
      <c r="M107" s="17"/>
      <c r="N107" s="17">
        <f t="shared" ref="N107" si="96">L107+M107</f>
        <v>3500</v>
      </c>
      <c r="O107" s="17"/>
      <c r="P107" s="17">
        <f t="shared" ref="P107" si="97">N107+O107</f>
        <v>3500</v>
      </c>
    </row>
    <row r="108" spans="1:16" s="10" customFormat="1" ht="12.75" x14ac:dyDescent="0.25">
      <c r="A108" s="166" t="s">
        <v>107</v>
      </c>
      <c r="B108" s="167"/>
      <c r="C108" s="129"/>
      <c r="D108" s="129"/>
      <c r="E108" s="129"/>
      <c r="F108" s="8" t="s">
        <v>36</v>
      </c>
      <c r="G108" s="8"/>
      <c r="H108" s="8"/>
      <c r="I108" s="8"/>
      <c r="J108" s="9">
        <f>J109+J116+J122</f>
        <v>5282300</v>
      </c>
      <c r="K108" s="9">
        <f t="shared" ref="K108:P108" si="98">K109+K116+K122</f>
        <v>100000</v>
      </c>
      <c r="L108" s="9">
        <f t="shared" si="98"/>
        <v>5382300</v>
      </c>
      <c r="M108" s="9">
        <f t="shared" si="98"/>
        <v>0</v>
      </c>
      <c r="N108" s="9">
        <f t="shared" si="98"/>
        <v>5382300</v>
      </c>
      <c r="O108" s="9">
        <f t="shared" si="98"/>
        <v>699992</v>
      </c>
      <c r="P108" s="9">
        <f t="shared" si="98"/>
        <v>6082292</v>
      </c>
    </row>
    <row r="109" spans="1:16" s="14" customFormat="1" ht="12.75" x14ac:dyDescent="0.25">
      <c r="A109" s="168" t="s">
        <v>108</v>
      </c>
      <c r="B109" s="169"/>
      <c r="C109" s="130"/>
      <c r="D109" s="130"/>
      <c r="E109" s="130"/>
      <c r="F109" s="12" t="s">
        <v>36</v>
      </c>
      <c r="G109" s="12" t="s">
        <v>109</v>
      </c>
      <c r="H109" s="12"/>
      <c r="I109" s="12"/>
      <c r="J109" s="13">
        <f>J110+J113</f>
        <v>705000</v>
      </c>
      <c r="K109" s="13">
        <f t="shared" ref="K109:P109" si="99">K110+K113</f>
        <v>0</v>
      </c>
      <c r="L109" s="13">
        <f t="shared" si="99"/>
        <v>705000</v>
      </c>
      <c r="M109" s="13">
        <f t="shared" si="99"/>
        <v>0</v>
      </c>
      <c r="N109" s="13">
        <f t="shared" si="99"/>
        <v>705000</v>
      </c>
      <c r="O109" s="13">
        <f t="shared" si="99"/>
        <v>699992</v>
      </c>
      <c r="P109" s="13">
        <f t="shared" si="99"/>
        <v>1404992</v>
      </c>
    </row>
    <row r="110" spans="1:16" s="1" customFormat="1" ht="12.75" hidden="1" customHeight="1" x14ac:dyDescent="0.25">
      <c r="A110" s="159" t="s">
        <v>110</v>
      </c>
      <c r="B110" s="160"/>
      <c r="C110" s="127"/>
      <c r="D110" s="127"/>
      <c r="E110" s="127"/>
      <c r="F110" s="16" t="s">
        <v>36</v>
      </c>
      <c r="G110" s="16" t="s">
        <v>109</v>
      </c>
      <c r="H110" s="16" t="s">
        <v>111</v>
      </c>
      <c r="I110" s="16"/>
      <c r="J110" s="17">
        <f t="shared" ref="J110:P111" si="100">J111</f>
        <v>55000</v>
      </c>
      <c r="K110" s="17">
        <f t="shared" si="100"/>
        <v>0</v>
      </c>
      <c r="L110" s="17">
        <f t="shared" si="100"/>
        <v>55000</v>
      </c>
      <c r="M110" s="17">
        <f t="shared" si="100"/>
        <v>0</v>
      </c>
      <c r="N110" s="17">
        <f t="shared" si="100"/>
        <v>55000</v>
      </c>
      <c r="O110" s="17">
        <f t="shared" si="100"/>
        <v>0</v>
      </c>
      <c r="P110" s="17">
        <f t="shared" si="100"/>
        <v>55000</v>
      </c>
    </row>
    <row r="111" spans="1:16" s="1" customFormat="1" ht="12.75" hidden="1" customHeight="1" x14ac:dyDescent="0.25">
      <c r="A111" s="31"/>
      <c r="B111" s="128" t="s">
        <v>25</v>
      </c>
      <c r="C111" s="128"/>
      <c r="D111" s="128"/>
      <c r="E111" s="128"/>
      <c r="F111" s="16" t="s">
        <v>36</v>
      </c>
      <c r="G111" s="16" t="s">
        <v>109</v>
      </c>
      <c r="H111" s="16" t="s">
        <v>111</v>
      </c>
      <c r="I111" s="16" t="s">
        <v>26</v>
      </c>
      <c r="J111" s="17">
        <f t="shared" si="100"/>
        <v>55000</v>
      </c>
      <c r="K111" s="17">
        <f t="shared" si="100"/>
        <v>0</v>
      </c>
      <c r="L111" s="17">
        <f t="shared" si="100"/>
        <v>55000</v>
      </c>
      <c r="M111" s="17">
        <f t="shared" si="100"/>
        <v>0</v>
      </c>
      <c r="N111" s="17">
        <f t="shared" si="100"/>
        <v>55000</v>
      </c>
      <c r="O111" s="17">
        <f t="shared" si="100"/>
        <v>0</v>
      </c>
      <c r="P111" s="17">
        <f t="shared" si="100"/>
        <v>55000</v>
      </c>
    </row>
    <row r="112" spans="1:16" s="1" customFormat="1" ht="12.75" hidden="1" x14ac:dyDescent="0.25">
      <c r="A112" s="31"/>
      <c r="B112" s="127" t="s">
        <v>27</v>
      </c>
      <c r="C112" s="127"/>
      <c r="D112" s="127"/>
      <c r="E112" s="127"/>
      <c r="F112" s="16" t="s">
        <v>36</v>
      </c>
      <c r="G112" s="16" t="s">
        <v>109</v>
      </c>
      <c r="H112" s="16" t="s">
        <v>111</v>
      </c>
      <c r="I112" s="16" t="s">
        <v>28</v>
      </c>
      <c r="J112" s="17">
        <v>55000</v>
      </c>
      <c r="K112" s="17"/>
      <c r="L112" s="17">
        <f t="shared" si="73"/>
        <v>55000</v>
      </c>
      <c r="M112" s="17"/>
      <c r="N112" s="17">
        <f t="shared" ref="N112" si="101">L112+M112</f>
        <v>55000</v>
      </c>
      <c r="O112" s="17"/>
      <c r="P112" s="17">
        <f t="shared" ref="P112" si="102">N112+O112</f>
        <v>55000</v>
      </c>
    </row>
    <row r="113" spans="1:16" s="35" customFormat="1" ht="15.75" customHeight="1" x14ac:dyDescent="0.25">
      <c r="A113" s="178" t="s">
        <v>112</v>
      </c>
      <c r="B113" s="179"/>
      <c r="C113" s="140"/>
      <c r="D113" s="140"/>
      <c r="E113" s="32">
        <v>851</v>
      </c>
      <c r="F113" s="16" t="s">
        <v>36</v>
      </c>
      <c r="G113" s="16" t="s">
        <v>109</v>
      </c>
      <c r="H113" s="25" t="s">
        <v>113</v>
      </c>
      <c r="I113" s="33"/>
      <c r="J113" s="34">
        <f>J114</f>
        <v>650000</v>
      </c>
      <c r="K113" s="34">
        <f t="shared" ref="K113:P114" si="103">K114</f>
        <v>0</v>
      </c>
      <c r="L113" s="34">
        <f t="shared" si="103"/>
        <v>650000</v>
      </c>
      <c r="M113" s="34">
        <f t="shared" si="103"/>
        <v>0</v>
      </c>
      <c r="N113" s="34">
        <f t="shared" si="103"/>
        <v>650000</v>
      </c>
      <c r="O113" s="34">
        <f t="shared" si="103"/>
        <v>699992</v>
      </c>
      <c r="P113" s="34">
        <f t="shared" si="103"/>
        <v>1349992</v>
      </c>
    </row>
    <row r="114" spans="1:16" s="1" customFormat="1" ht="12.75" x14ac:dyDescent="0.25">
      <c r="A114" s="127"/>
      <c r="B114" s="127" t="s">
        <v>29</v>
      </c>
      <c r="C114" s="127"/>
      <c r="D114" s="127"/>
      <c r="E114" s="32">
        <v>851</v>
      </c>
      <c r="F114" s="16" t="s">
        <v>36</v>
      </c>
      <c r="G114" s="16" t="s">
        <v>109</v>
      </c>
      <c r="H114" s="25" t="s">
        <v>113</v>
      </c>
      <c r="I114" s="16" t="s">
        <v>30</v>
      </c>
      <c r="J114" s="36">
        <f>J115</f>
        <v>650000</v>
      </c>
      <c r="K114" s="36">
        <f t="shared" si="103"/>
        <v>0</v>
      </c>
      <c r="L114" s="36">
        <f t="shared" si="103"/>
        <v>650000</v>
      </c>
      <c r="M114" s="36">
        <f t="shared" si="103"/>
        <v>0</v>
      </c>
      <c r="N114" s="36">
        <f t="shared" si="103"/>
        <v>650000</v>
      </c>
      <c r="O114" s="36">
        <f t="shared" si="103"/>
        <v>699992</v>
      </c>
      <c r="P114" s="36">
        <f t="shared" si="103"/>
        <v>1349992</v>
      </c>
    </row>
    <row r="115" spans="1:16" s="1" customFormat="1" ht="25.5" customHeight="1" x14ac:dyDescent="0.25">
      <c r="A115" s="127"/>
      <c r="B115" s="127" t="s">
        <v>114</v>
      </c>
      <c r="C115" s="127"/>
      <c r="D115" s="127"/>
      <c r="E115" s="32">
        <v>851</v>
      </c>
      <c r="F115" s="16" t="s">
        <v>36</v>
      </c>
      <c r="G115" s="16" t="s">
        <v>109</v>
      </c>
      <c r="H115" s="25" t="s">
        <v>113</v>
      </c>
      <c r="I115" s="16" t="s">
        <v>115</v>
      </c>
      <c r="J115" s="36">
        <v>650000</v>
      </c>
      <c r="K115" s="36">
        <v>0</v>
      </c>
      <c r="L115" s="17">
        <f t="shared" si="73"/>
        <v>650000</v>
      </c>
      <c r="M115" s="36">
        <v>0</v>
      </c>
      <c r="N115" s="17">
        <f t="shared" ref="N115" si="104">L115+M115</f>
        <v>650000</v>
      </c>
      <c r="O115" s="36">
        <v>699992</v>
      </c>
      <c r="P115" s="17">
        <f t="shared" ref="P115" si="105">N115+O115</f>
        <v>1349992</v>
      </c>
    </row>
    <row r="116" spans="1:16" s="14" customFormat="1" ht="13.5" hidden="1" customHeight="1" x14ac:dyDescent="0.25">
      <c r="A116" s="168" t="s">
        <v>116</v>
      </c>
      <c r="B116" s="169"/>
      <c r="C116" s="137"/>
      <c r="D116" s="137"/>
      <c r="E116" s="137"/>
      <c r="F116" s="12" t="s">
        <v>36</v>
      </c>
      <c r="G116" s="12" t="s">
        <v>96</v>
      </c>
      <c r="H116" s="12"/>
      <c r="I116" s="12"/>
      <c r="J116" s="13">
        <f t="shared" ref="J116:P120" si="106">J117</f>
        <v>4433800</v>
      </c>
      <c r="K116" s="13">
        <f t="shared" si="106"/>
        <v>0</v>
      </c>
      <c r="L116" s="13">
        <f t="shared" si="106"/>
        <v>4433800</v>
      </c>
      <c r="M116" s="13">
        <f t="shared" si="106"/>
        <v>0</v>
      </c>
      <c r="N116" s="13">
        <f t="shared" si="106"/>
        <v>4433800</v>
      </c>
      <c r="O116" s="13">
        <f t="shared" si="106"/>
        <v>0</v>
      </c>
      <c r="P116" s="13">
        <f t="shared" si="106"/>
        <v>4433800</v>
      </c>
    </row>
    <row r="117" spans="1:16" s="1" customFormat="1" ht="12.75" hidden="1" x14ac:dyDescent="0.25">
      <c r="A117" s="159" t="s">
        <v>69</v>
      </c>
      <c r="B117" s="160"/>
      <c r="C117" s="127"/>
      <c r="D117" s="127"/>
      <c r="E117" s="127"/>
      <c r="F117" s="16" t="s">
        <v>36</v>
      </c>
      <c r="G117" s="16" t="s">
        <v>96</v>
      </c>
      <c r="H117" s="16" t="s">
        <v>70</v>
      </c>
      <c r="I117" s="16"/>
      <c r="J117" s="17">
        <f t="shared" si="106"/>
        <v>4433800</v>
      </c>
      <c r="K117" s="17">
        <f t="shared" si="106"/>
        <v>0</v>
      </c>
      <c r="L117" s="17">
        <f t="shared" si="106"/>
        <v>4433800</v>
      </c>
      <c r="M117" s="17">
        <f t="shared" si="106"/>
        <v>0</v>
      </c>
      <c r="N117" s="17">
        <f t="shared" si="106"/>
        <v>4433800</v>
      </c>
      <c r="O117" s="17">
        <f t="shared" si="106"/>
        <v>0</v>
      </c>
      <c r="P117" s="17">
        <f t="shared" si="106"/>
        <v>4433800</v>
      </c>
    </row>
    <row r="118" spans="1:16" s="1" customFormat="1" ht="12.75" hidden="1" x14ac:dyDescent="0.25">
      <c r="A118" s="159" t="s">
        <v>71</v>
      </c>
      <c r="B118" s="160"/>
      <c r="C118" s="127"/>
      <c r="D118" s="127"/>
      <c r="E118" s="127"/>
      <c r="F118" s="16" t="s">
        <v>36</v>
      </c>
      <c r="G118" s="16" t="s">
        <v>96</v>
      </c>
      <c r="H118" s="16" t="s">
        <v>72</v>
      </c>
      <c r="I118" s="16"/>
      <c r="J118" s="17">
        <f>J119</f>
        <v>4433800</v>
      </c>
      <c r="K118" s="17">
        <f t="shared" si="106"/>
        <v>0</v>
      </c>
      <c r="L118" s="17">
        <f t="shared" si="106"/>
        <v>4433800</v>
      </c>
      <c r="M118" s="17">
        <f t="shared" si="106"/>
        <v>0</v>
      </c>
      <c r="N118" s="17">
        <f t="shared" si="106"/>
        <v>4433800</v>
      </c>
      <c r="O118" s="17">
        <f t="shared" si="106"/>
        <v>0</v>
      </c>
      <c r="P118" s="17">
        <f t="shared" si="106"/>
        <v>4433800</v>
      </c>
    </row>
    <row r="119" spans="1:16" s="1" customFormat="1" ht="12.75" hidden="1" customHeight="1" x14ac:dyDescent="0.25">
      <c r="A119" s="159" t="s">
        <v>117</v>
      </c>
      <c r="B119" s="160"/>
      <c r="C119" s="135"/>
      <c r="D119" s="135"/>
      <c r="E119" s="135"/>
      <c r="F119" s="16" t="s">
        <v>36</v>
      </c>
      <c r="G119" s="16" t="s">
        <v>96</v>
      </c>
      <c r="H119" s="16" t="s">
        <v>118</v>
      </c>
      <c r="I119" s="16"/>
      <c r="J119" s="17">
        <f>J120</f>
        <v>4433800</v>
      </c>
      <c r="K119" s="17">
        <f t="shared" si="106"/>
        <v>0</v>
      </c>
      <c r="L119" s="17">
        <f t="shared" si="106"/>
        <v>4433800</v>
      </c>
      <c r="M119" s="17">
        <f t="shared" si="106"/>
        <v>0</v>
      </c>
      <c r="N119" s="17">
        <f t="shared" si="106"/>
        <v>4433800</v>
      </c>
      <c r="O119" s="17">
        <f t="shared" si="106"/>
        <v>0</v>
      </c>
      <c r="P119" s="17">
        <f t="shared" si="106"/>
        <v>4433800</v>
      </c>
    </row>
    <row r="120" spans="1:16" s="1" customFormat="1" ht="12.75" hidden="1" customHeight="1" x14ac:dyDescent="0.25">
      <c r="A120" s="127"/>
      <c r="B120" s="127" t="s">
        <v>69</v>
      </c>
      <c r="C120" s="127"/>
      <c r="D120" s="127"/>
      <c r="E120" s="127"/>
      <c r="F120" s="16" t="s">
        <v>36</v>
      </c>
      <c r="G120" s="16" t="s">
        <v>96</v>
      </c>
      <c r="H120" s="16" t="s">
        <v>118</v>
      </c>
      <c r="I120" s="16" t="s">
        <v>77</v>
      </c>
      <c r="J120" s="17">
        <f>J121</f>
        <v>4433800</v>
      </c>
      <c r="K120" s="17">
        <f t="shared" si="106"/>
        <v>0</v>
      </c>
      <c r="L120" s="17">
        <f t="shared" si="106"/>
        <v>4433800</v>
      </c>
      <c r="M120" s="17">
        <f t="shared" si="106"/>
        <v>0</v>
      </c>
      <c r="N120" s="17">
        <f t="shared" si="106"/>
        <v>4433800</v>
      </c>
      <c r="O120" s="17">
        <f t="shared" si="106"/>
        <v>0</v>
      </c>
      <c r="P120" s="17">
        <f t="shared" si="106"/>
        <v>4433800</v>
      </c>
    </row>
    <row r="121" spans="1:16" s="1" customFormat="1" ht="12.75" hidden="1" customHeight="1" x14ac:dyDescent="0.25">
      <c r="A121" s="134"/>
      <c r="B121" s="135" t="s">
        <v>78</v>
      </c>
      <c r="C121" s="135"/>
      <c r="D121" s="135"/>
      <c r="E121" s="135"/>
      <c r="F121" s="16" t="s">
        <v>36</v>
      </c>
      <c r="G121" s="16" t="s">
        <v>96</v>
      </c>
      <c r="H121" s="16" t="s">
        <v>118</v>
      </c>
      <c r="I121" s="16" t="s">
        <v>79</v>
      </c>
      <c r="J121" s="17">
        <v>4433800</v>
      </c>
      <c r="K121" s="17"/>
      <c r="L121" s="17">
        <f t="shared" si="73"/>
        <v>4433800</v>
      </c>
      <c r="M121" s="17"/>
      <c r="N121" s="17">
        <f t="shared" ref="N121" si="107">L121+M121</f>
        <v>4433800</v>
      </c>
      <c r="O121" s="17"/>
      <c r="P121" s="17">
        <f t="shared" ref="P121" si="108">N121+O121</f>
        <v>4433800</v>
      </c>
    </row>
    <row r="122" spans="1:16" s="14" customFormat="1" ht="12.75" hidden="1" customHeight="1" x14ac:dyDescent="0.25">
      <c r="A122" s="168" t="s">
        <v>119</v>
      </c>
      <c r="B122" s="169"/>
      <c r="C122" s="130"/>
      <c r="D122" s="130"/>
      <c r="E122" s="130"/>
      <c r="F122" s="12" t="s">
        <v>36</v>
      </c>
      <c r="G122" s="12" t="s">
        <v>120</v>
      </c>
      <c r="H122" s="12"/>
      <c r="I122" s="12"/>
      <c r="J122" s="13">
        <f>J123+J130</f>
        <v>143500</v>
      </c>
      <c r="K122" s="13">
        <f t="shared" ref="K122:P122" si="109">K123+K130</f>
        <v>100000</v>
      </c>
      <c r="L122" s="13">
        <f t="shared" si="109"/>
        <v>243500</v>
      </c>
      <c r="M122" s="13">
        <f t="shared" si="109"/>
        <v>0</v>
      </c>
      <c r="N122" s="13">
        <f t="shared" si="109"/>
        <v>243500</v>
      </c>
      <c r="O122" s="13">
        <f t="shared" si="109"/>
        <v>0</v>
      </c>
      <c r="P122" s="13">
        <f t="shared" si="109"/>
        <v>243500</v>
      </c>
    </row>
    <row r="123" spans="1:16" s="21" customFormat="1" ht="12.75" hidden="1" customHeight="1" x14ac:dyDescent="0.25">
      <c r="A123" s="159" t="s">
        <v>69</v>
      </c>
      <c r="B123" s="160"/>
      <c r="C123" s="127"/>
      <c r="D123" s="127"/>
      <c r="E123" s="127"/>
      <c r="F123" s="16" t="s">
        <v>36</v>
      </c>
      <c r="G123" s="16" t="s">
        <v>120</v>
      </c>
      <c r="H123" s="16" t="s">
        <v>70</v>
      </c>
      <c r="I123" s="6"/>
      <c r="J123" s="17">
        <f t="shared" ref="J123:P124" si="110">J124</f>
        <v>143500</v>
      </c>
      <c r="K123" s="17">
        <f t="shared" si="110"/>
        <v>0</v>
      </c>
      <c r="L123" s="17">
        <f t="shared" si="110"/>
        <v>143500</v>
      </c>
      <c r="M123" s="17">
        <f t="shared" si="110"/>
        <v>0</v>
      </c>
      <c r="N123" s="17">
        <f t="shared" si="110"/>
        <v>143500</v>
      </c>
      <c r="O123" s="17">
        <f t="shared" si="110"/>
        <v>0</v>
      </c>
      <c r="P123" s="17">
        <f t="shared" si="110"/>
        <v>143500</v>
      </c>
    </row>
    <row r="124" spans="1:16" s="1" customFormat="1" ht="12.75" hidden="1" x14ac:dyDescent="0.25">
      <c r="A124" s="159" t="s">
        <v>71</v>
      </c>
      <c r="B124" s="160"/>
      <c r="C124" s="127"/>
      <c r="D124" s="127"/>
      <c r="E124" s="127"/>
      <c r="F124" s="22" t="s">
        <v>36</v>
      </c>
      <c r="G124" s="22" t="s">
        <v>120</v>
      </c>
      <c r="H124" s="22" t="s">
        <v>72</v>
      </c>
      <c r="I124" s="23"/>
      <c r="J124" s="17">
        <f t="shared" si="110"/>
        <v>143500</v>
      </c>
      <c r="K124" s="17">
        <f t="shared" si="110"/>
        <v>0</v>
      </c>
      <c r="L124" s="17">
        <f t="shared" si="110"/>
        <v>143500</v>
      </c>
      <c r="M124" s="17">
        <f t="shared" si="110"/>
        <v>0</v>
      </c>
      <c r="N124" s="17">
        <f t="shared" si="110"/>
        <v>143500</v>
      </c>
      <c r="O124" s="17">
        <f t="shared" si="110"/>
        <v>0</v>
      </c>
      <c r="P124" s="17">
        <f t="shared" si="110"/>
        <v>143500</v>
      </c>
    </row>
    <row r="125" spans="1:16" s="1" customFormat="1" ht="12.75" hidden="1" x14ac:dyDescent="0.25">
      <c r="A125" s="159" t="s">
        <v>121</v>
      </c>
      <c r="B125" s="160"/>
      <c r="C125" s="127"/>
      <c r="D125" s="127"/>
      <c r="E125" s="127"/>
      <c r="F125" s="22" t="s">
        <v>36</v>
      </c>
      <c r="G125" s="22" t="s">
        <v>120</v>
      </c>
      <c r="H125" s="22" t="s">
        <v>122</v>
      </c>
      <c r="I125" s="22"/>
      <c r="J125" s="17">
        <f>J126+J128</f>
        <v>143500</v>
      </c>
      <c r="K125" s="17">
        <f t="shared" ref="K125:P125" si="111">K126+K128</f>
        <v>0</v>
      </c>
      <c r="L125" s="17">
        <f t="shared" si="111"/>
        <v>143500</v>
      </c>
      <c r="M125" s="17">
        <f t="shared" si="111"/>
        <v>0</v>
      </c>
      <c r="N125" s="17">
        <f t="shared" si="111"/>
        <v>143500</v>
      </c>
      <c r="O125" s="17">
        <f t="shared" si="111"/>
        <v>0</v>
      </c>
      <c r="P125" s="17">
        <f t="shared" si="111"/>
        <v>143500</v>
      </c>
    </row>
    <row r="126" spans="1:16" s="1" customFormat="1" ht="12.75" hidden="1" customHeight="1" x14ac:dyDescent="0.25">
      <c r="A126" s="127"/>
      <c r="B126" s="127" t="s">
        <v>20</v>
      </c>
      <c r="C126" s="127"/>
      <c r="D126" s="127"/>
      <c r="E126" s="127"/>
      <c r="F126" s="22" t="s">
        <v>36</v>
      </c>
      <c r="G126" s="22" t="s">
        <v>120</v>
      </c>
      <c r="H126" s="22" t="s">
        <v>122</v>
      </c>
      <c r="I126" s="16" t="s">
        <v>22</v>
      </c>
      <c r="J126" s="17">
        <f>J127</f>
        <v>73900</v>
      </c>
      <c r="K126" s="17">
        <f t="shared" ref="K126:P126" si="112">K127</f>
        <v>0</v>
      </c>
      <c r="L126" s="17">
        <f t="shared" si="112"/>
        <v>73900</v>
      </c>
      <c r="M126" s="17">
        <f t="shared" si="112"/>
        <v>0</v>
      </c>
      <c r="N126" s="17">
        <f t="shared" si="112"/>
        <v>73900</v>
      </c>
      <c r="O126" s="17">
        <f t="shared" si="112"/>
        <v>0</v>
      </c>
      <c r="P126" s="17">
        <f t="shared" si="112"/>
        <v>73900</v>
      </c>
    </row>
    <row r="127" spans="1:16" s="1" customFormat="1" ht="12.75" hidden="1" x14ac:dyDescent="0.25">
      <c r="A127" s="18"/>
      <c r="B127" s="128" t="s">
        <v>23</v>
      </c>
      <c r="C127" s="128"/>
      <c r="D127" s="128"/>
      <c r="E127" s="128"/>
      <c r="F127" s="22" t="s">
        <v>36</v>
      </c>
      <c r="G127" s="22" t="s">
        <v>120</v>
      </c>
      <c r="H127" s="22" t="s">
        <v>122</v>
      </c>
      <c r="I127" s="16" t="s">
        <v>24</v>
      </c>
      <c r="J127" s="17">
        <f>73883+17</f>
        <v>73900</v>
      </c>
      <c r="K127" s="17"/>
      <c r="L127" s="17">
        <f t="shared" si="73"/>
        <v>73900</v>
      </c>
      <c r="M127" s="17"/>
      <c r="N127" s="17">
        <f t="shared" ref="N127" si="113">L127+M127</f>
        <v>73900</v>
      </c>
      <c r="O127" s="17"/>
      <c r="P127" s="17">
        <f t="shared" ref="P127" si="114">N127+O127</f>
        <v>73900</v>
      </c>
    </row>
    <row r="128" spans="1:16" s="1" customFormat="1" ht="12.75" hidden="1" x14ac:dyDescent="0.25">
      <c r="A128" s="18"/>
      <c r="B128" s="128" t="s">
        <v>25</v>
      </c>
      <c r="C128" s="128"/>
      <c r="D128" s="128"/>
      <c r="E128" s="128"/>
      <c r="F128" s="22" t="s">
        <v>36</v>
      </c>
      <c r="G128" s="22" t="s">
        <v>120</v>
      </c>
      <c r="H128" s="22" t="s">
        <v>122</v>
      </c>
      <c r="I128" s="16" t="s">
        <v>26</v>
      </c>
      <c r="J128" s="17">
        <f>J129</f>
        <v>69600</v>
      </c>
      <c r="K128" s="17">
        <f t="shared" ref="K128:P128" si="115">K129</f>
        <v>0</v>
      </c>
      <c r="L128" s="17">
        <f t="shared" si="115"/>
        <v>69600</v>
      </c>
      <c r="M128" s="17">
        <f t="shared" si="115"/>
        <v>0</v>
      </c>
      <c r="N128" s="17">
        <f t="shared" si="115"/>
        <v>69600</v>
      </c>
      <c r="O128" s="17">
        <f t="shared" si="115"/>
        <v>0</v>
      </c>
      <c r="P128" s="17">
        <f t="shared" si="115"/>
        <v>69600</v>
      </c>
    </row>
    <row r="129" spans="1:16" s="1" customFormat="1" ht="12.75" hidden="1" customHeight="1" x14ac:dyDescent="0.25">
      <c r="A129" s="18"/>
      <c r="B129" s="127" t="s">
        <v>27</v>
      </c>
      <c r="C129" s="127"/>
      <c r="D129" s="127"/>
      <c r="E129" s="127"/>
      <c r="F129" s="22" t="s">
        <v>36</v>
      </c>
      <c r="G129" s="22" t="s">
        <v>120</v>
      </c>
      <c r="H129" s="22" t="s">
        <v>122</v>
      </c>
      <c r="I129" s="16" t="s">
        <v>28</v>
      </c>
      <c r="J129" s="17">
        <f>69617-17</f>
        <v>69600</v>
      </c>
      <c r="K129" s="17"/>
      <c r="L129" s="17">
        <f t="shared" si="73"/>
        <v>69600</v>
      </c>
      <c r="M129" s="17"/>
      <c r="N129" s="17">
        <f t="shared" ref="N129" si="116">L129+M129</f>
        <v>69600</v>
      </c>
      <c r="O129" s="17"/>
      <c r="P129" s="17">
        <f t="shared" ref="P129" si="117">N129+O129</f>
        <v>69600</v>
      </c>
    </row>
    <row r="130" spans="1:16" s="1" customFormat="1" ht="12.75" hidden="1" customHeight="1" x14ac:dyDescent="0.25">
      <c r="A130" s="172" t="s">
        <v>123</v>
      </c>
      <c r="B130" s="173"/>
      <c r="C130" s="127"/>
      <c r="D130" s="39"/>
      <c r="E130" s="39"/>
      <c r="F130" s="22" t="s">
        <v>36</v>
      </c>
      <c r="G130" s="22" t="s">
        <v>120</v>
      </c>
      <c r="H130" s="22" t="s">
        <v>124</v>
      </c>
      <c r="I130" s="16"/>
      <c r="J130" s="17">
        <f>J131</f>
        <v>0</v>
      </c>
      <c r="K130" s="17">
        <f t="shared" ref="K130:P132" si="118">K131</f>
        <v>100000</v>
      </c>
      <c r="L130" s="17">
        <f t="shared" si="118"/>
        <v>100000</v>
      </c>
      <c r="M130" s="17">
        <f t="shared" si="118"/>
        <v>0</v>
      </c>
      <c r="N130" s="17">
        <f t="shared" si="118"/>
        <v>100000</v>
      </c>
      <c r="O130" s="17">
        <f t="shared" si="118"/>
        <v>0</v>
      </c>
      <c r="P130" s="17">
        <f t="shared" si="118"/>
        <v>100000</v>
      </c>
    </row>
    <row r="131" spans="1:16" s="1" customFormat="1" ht="12.75" hidden="1" customHeight="1" x14ac:dyDescent="0.25">
      <c r="A131" s="176" t="s">
        <v>125</v>
      </c>
      <c r="B131" s="177"/>
      <c r="C131" s="127"/>
      <c r="D131" s="39"/>
      <c r="E131" s="39"/>
      <c r="F131" s="22" t="s">
        <v>36</v>
      </c>
      <c r="G131" s="22" t="s">
        <v>120</v>
      </c>
      <c r="H131" s="22" t="s">
        <v>126</v>
      </c>
      <c r="I131" s="16"/>
      <c r="J131" s="17">
        <f>J132</f>
        <v>0</v>
      </c>
      <c r="K131" s="17">
        <f t="shared" si="118"/>
        <v>100000</v>
      </c>
      <c r="L131" s="17">
        <f t="shared" si="118"/>
        <v>100000</v>
      </c>
      <c r="M131" s="17">
        <f t="shared" si="118"/>
        <v>0</v>
      </c>
      <c r="N131" s="17">
        <f t="shared" si="118"/>
        <v>100000</v>
      </c>
      <c r="O131" s="17">
        <f t="shared" si="118"/>
        <v>0</v>
      </c>
      <c r="P131" s="17">
        <f t="shared" si="118"/>
        <v>100000</v>
      </c>
    </row>
    <row r="132" spans="1:16" s="1" customFormat="1" ht="12.75" hidden="1" x14ac:dyDescent="0.25">
      <c r="A132" s="18"/>
      <c r="B132" s="127" t="s">
        <v>29</v>
      </c>
      <c r="C132" s="127"/>
      <c r="D132" s="39"/>
      <c r="E132" s="39"/>
      <c r="F132" s="22" t="s">
        <v>36</v>
      </c>
      <c r="G132" s="22" t="s">
        <v>120</v>
      </c>
      <c r="H132" s="22" t="s">
        <v>126</v>
      </c>
      <c r="I132" s="16" t="s">
        <v>30</v>
      </c>
      <c r="J132" s="17">
        <f>J133</f>
        <v>0</v>
      </c>
      <c r="K132" s="17">
        <f t="shared" si="118"/>
        <v>100000</v>
      </c>
      <c r="L132" s="17">
        <f t="shared" si="118"/>
        <v>100000</v>
      </c>
      <c r="M132" s="17">
        <f t="shared" si="118"/>
        <v>0</v>
      </c>
      <c r="N132" s="17">
        <f t="shared" si="118"/>
        <v>100000</v>
      </c>
      <c r="O132" s="17">
        <f t="shared" si="118"/>
        <v>0</v>
      </c>
      <c r="P132" s="17">
        <f t="shared" si="118"/>
        <v>100000</v>
      </c>
    </row>
    <row r="133" spans="1:16" s="1" customFormat="1" ht="25.5" hidden="1" x14ac:dyDescent="0.25">
      <c r="A133" s="18"/>
      <c r="B133" s="127" t="s">
        <v>114</v>
      </c>
      <c r="C133" s="127"/>
      <c r="D133" s="39"/>
      <c r="E133" s="39"/>
      <c r="F133" s="22" t="s">
        <v>36</v>
      </c>
      <c r="G133" s="22" t="s">
        <v>120</v>
      </c>
      <c r="H133" s="22" t="s">
        <v>126</v>
      </c>
      <c r="I133" s="16" t="s">
        <v>115</v>
      </c>
      <c r="J133" s="17"/>
      <c r="K133" s="17">
        <v>100000</v>
      </c>
      <c r="L133" s="17">
        <f t="shared" si="73"/>
        <v>100000</v>
      </c>
      <c r="M133" s="17"/>
      <c r="N133" s="17">
        <f t="shared" ref="N133" si="119">L133+M133</f>
        <v>100000</v>
      </c>
      <c r="O133" s="17"/>
      <c r="P133" s="17">
        <f t="shared" ref="P133" si="120">N133+O133</f>
        <v>100000</v>
      </c>
    </row>
    <row r="134" spans="1:16" s="14" customFormat="1" ht="12.75" hidden="1" x14ac:dyDescent="0.25">
      <c r="A134" s="132" t="s">
        <v>127</v>
      </c>
      <c r="B134" s="130"/>
      <c r="C134" s="130"/>
      <c r="F134" s="41" t="s">
        <v>109</v>
      </c>
      <c r="G134" s="41"/>
      <c r="H134" s="41"/>
      <c r="I134" s="12"/>
      <c r="J134" s="42">
        <f>J135</f>
        <v>0</v>
      </c>
      <c r="K134" s="42">
        <f t="shared" ref="K134:P135" si="121">K135</f>
        <v>320000</v>
      </c>
      <c r="L134" s="42">
        <f t="shared" si="121"/>
        <v>320000</v>
      </c>
      <c r="M134" s="42">
        <f t="shared" si="121"/>
        <v>0</v>
      </c>
      <c r="N134" s="42">
        <f t="shared" si="121"/>
        <v>320000</v>
      </c>
      <c r="O134" s="42">
        <f t="shared" si="121"/>
        <v>0</v>
      </c>
      <c r="P134" s="42">
        <f t="shared" si="121"/>
        <v>320000</v>
      </c>
    </row>
    <row r="135" spans="1:16" s="14" customFormat="1" ht="12.75" hidden="1" x14ac:dyDescent="0.25">
      <c r="A135" s="132" t="s">
        <v>128</v>
      </c>
      <c r="B135" s="130"/>
      <c r="C135" s="130"/>
      <c r="F135" s="41" t="s">
        <v>109</v>
      </c>
      <c r="G135" s="41" t="s">
        <v>85</v>
      </c>
      <c r="H135" s="41"/>
      <c r="I135" s="12"/>
      <c r="J135" s="42">
        <f>J136</f>
        <v>0</v>
      </c>
      <c r="K135" s="42">
        <f t="shared" si="121"/>
        <v>320000</v>
      </c>
      <c r="L135" s="42">
        <f t="shared" si="121"/>
        <v>320000</v>
      </c>
      <c r="M135" s="42">
        <f t="shared" si="121"/>
        <v>0</v>
      </c>
      <c r="N135" s="42">
        <f t="shared" si="121"/>
        <v>320000</v>
      </c>
      <c r="O135" s="42">
        <f t="shared" si="121"/>
        <v>0</v>
      </c>
      <c r="P135" s="42">
        <f t="shared" si="121"/>
        <v>320000</v>
      </c>
    </row>
    <row r="136" spans="1:16" s="1" customFormat="1" ht="12.75" hidden="1" customHeight="1" x14ac:dyDescent="0.25">
      <c r="A136" s="159" t="s">
        <v>129</v>
      </c>
      <c r="B136" s="160"/>
      <c r="C136" s="127"/>
      <c r="D136" s="127"/>
      <c r="E136" s="127"/>
      <c r="F136" s="22" t="s">
        <v>109</v>
      </c>
      <c r="G136" s="22" t="s">
        <v>85</v>
      </c>
      <c r="H136" s="22" t="s">
        <v>130</v>
      </c>
      <c r="I136" s="16"/>
      <c r="J136" s="17">
        <f t="shared" ref="J136:P136" si="122">J137+J141</f>
        <v>0</v>
      </c>
      <c r="K136" s="17">
        <f t="shared" si="122"/>
        <v>320000</v>
      </c>
      <c r="L136" s="17">
        <f t="shared" si="122"/>
        <v>320000</v>
      </c>
      <c r="M136" s="17">
        <f t="shared" si="122"/>
        <v>0</v>
      </c>
      <c r="N136" s="17">
        <f t="shared" si="122"/>
        <v>320000</v>
      </c>
      <c r="O136" s="17">
        <f t="shared" si="122"/>
        <v>0</v>
      </c>
      <c r="P136" s="17">
        <f t="shared" si="122"/>
        <v>320000</v>
      </c>
    </row>
    <row r="137" spans="1:16" s="1" customFormat="1" ht="12.75" hidden="1" x14ac:dyDescent="0.25">
      <c r="A137" s="159" t="s">
        <v>131</v>
      </c>
      <c r="B137" s="160"/>
      <c r="C137" s="127"/>
      <c r="D137" s="127"/>
      <c r="E137" s="127"/>
      <c r="F137" s="22" t="s">
        <v>109</v>
      </c>
      <c r="G137" s="22" t="s">
        <v>85</v>
      </c>
      <c r="H137" s="22" t="s">
        <v>132</v>
      </c>
      <c r="I137" s="16"/>
      <c r="J137" s="17">
        <f>J138</f>
        <v>0</v>
      </c>
      <c r="K137" s="17">
        <f t="shared" ref="K137:P139" si="123">K138</f>
        <v>200000</v>
      </c>
      <c r="L137" s="17">
        <f t="shared" si="123"/>
        <v>200000</v>
      </c>
      <c r="M137" s="17">
        <f t="shared" si="123"/>
        <v>0</v>
      </c>
      <c r="N137" s="17">
        <f t="shared" si="123"/>
        <v>200000</v>
      </c>
      <c r="O137" s="17">
        <f t="shared" si="123"/>
        <v>0</v>
      </c>
      <c r="P137" s="17">
        <f t="shared" si="123"/>
        <v>200000</v>
      </c>
    </row>
    <row r="138" spans="1:16" s="1" customFormat="1" ht="38.25" hidden="1" x14ac:dyDescent="0.25">
      <c r="A138" s="134"/>
      <c r="B138" s="128" t="s">
        <v>133</v>
      </c>
      <c r="C138" s="127"/>
      <c r="D138" s="127"/>
      <c r="E138" s="127"/>
      <c r="F138" s="22" t="s">
        <v>109</v>
      </c>
      <c r="G138" s="22" t="s">
        <v>85</v>
      </c>
      <c r="H138" s="22" t="s">
        <v>134</v>
      </c>
      <c r="I138" s="16"/>
      <c r="J138" s="17">
        <f>J139</f>
        <v>0</v>
      </c>
      <c r="K138" s="17">
        <f t="shared" si="123"/>
        <v>200000</v>
      </c>
      <c r="L138" s="17">
        <f t="shared" si="123"/>
        <v>200000</v>
      </c>
      <c r="M138" s="17">
        <f t="shared" si="123"/>
        <v>0</v>
      </c>
      <c r="N138" s="17">
        <f t="shared" si="123"/>
        <v>200000</v>
      </c>
      <c r="O138" s="17">
        <f t="shared" si="123"/>
        <v>0</v>
      </c>
      <c r="P138" s="17">
        <f t="shared" si="123"/>
        <v>200000</v>
      </c>
    </row>
    <row r="139" spans="1:16" s="1" customFormat="1" ht="12.75" hidden="1" customHeight="1" x14ac:dyDescent="0.25">
      <c r="A139" s="134"/>
      <c r="B139" s="127" t="s">
        <v>135</v>
      </c>
      <c r="C139" s="127"/>
      <c r="D139" s="127"/>
      <c r="E139" s="127"/>
      <c r="F139" s="22" t="s">
        <v>109</v>
      </c>
      <c r="G139" s="22" t="s">
        <v>85</v>
      </c>
      <c r="H139" s="22" t="s">
        <v>134</v>
      </c>
      <c r="I139" s="16" t="s">
        <v>136</v>
      </c>
      <c r="J139" s="17">
        <f>J140</f>
        <v>0</v>
      </c>
      <c r="K139" s="17">
        <f t="shared" si="123"/>
        <v>200000</v>
      </c>
      <c r="L139" s="17">
        <f t="shared" si="123"/>
        <v>200000</v>
      </c>
      <c r="M139" s="17">
        <f t="shared" si="123"/>
        <v>0</v>
      </c>
      <c r="N139" s="17">
        <f t="shared" si="123"/>
        <v>200000</v>
      </c>
      <c r="O139" s="17">
        <f t="shared" si="123"/>
        <v>0</v>
      </c>
      <c r="P139" s="17">
        <f t="shared" si="123"/>
        <v>200000</v>
      </c>
    </row>
    <row r="140" spans="1:16" s="1" customFormat="1" ht="12.75" hidden="1" customHeight="1" x14ac:dyDescent="0.25">
      <c r="A140" s="134"/>
      <c r="B140" s="127" t="s">
        <v>137</v>
      </c>
      <c r="C140" s="127"/>
      <c r="D140" s="127"/>
      <c r="E140" s="127"/>
      <c r="F140" s="22" t="s">
        <v>109</v>
      </c>
      <c r="G140" s="22" t="s">
        <v>85</v>
      </c>
      <c r="H140" s="22" t="s">
        <v>134</v>
      </c>
      <c r="I140" s="16" t="s">
        <v>138</v>
      </c>
      <c r="J140" s="17"/>
      <c r="K140" s="17">
        <v>200000</v>
      </c>
      <c r="L140" s="17">
        <f>J140+K140</f>
        <v>200000</v>
      </c>
      <c r="M140" s="17"/>
      <c r="N140" s="17">
        <f>L140+M140</f>
        <v>200000</v>
      </c>
      <c r="O140" s="17"/>
      <c r="P140" s="17">
        <f>N140+O140</f>
        <v>200000</v>
      </c>
    </row>
    <row r="141" spans="1:16" s="1" customFormat="1" ht="12.75" hidden="1" customHeight="1" x14ac:dyDescent="0.25">
      <c r="A141" s="159" t="s">
        <v>139</v>
      </c>
      <c r="B141" s="160"/>
      <c r="C141" s="127"/>
      <c r="D141" s="127"/>
      <c r="E141" s="127"/>
      <c r="F141" s="22" t="s">
        <v>109</v>
      </c>
      <c r="G141" s="22" t="s">
        <v>85</v>
      </c>
      <c r="H141" s="22" t="s">
        <v>140</v>
      </c>
      <c r="I141" s="16"/>
      <c r="J141" s="17">
        <f t="shared" ref="J141:P141" si="124">J143</f>
        <v>0</v>
      </c>
      <c r="K141" s="17">
        <f t="shared" si="124"/>
        <v>120000</v>
      </c>
      <c r="L141" s="17">
        <f t="shared" si="124"/>
        <v>120000</v>
      </c>
      <c r="M141" s="17">
        <f t="shared" si="124"/>
        <v>0</v>
      </c>
      <c r="N141" s="17">
        <f t="shared" si="124"/>
        <v>120000</v>
      </c>
      <c r="O141" s="17">
        <f t="shared" si="124"/>
        <v>0</v>
      </c>
      <c r="P141" s="17">
        <f t="shared" si="124"/>
        <v>120000</v>
      </c>
    </row>
    <row r="142" spans="1:16" s="1" customFormat="1" ht="12.75" hidden="1" x14ac:dyDescent="0.25">
      <c r="A142" s="134"/>
      <c r="B142" s="127" t="s">
        <v>135</v>
      </c>
      <c r="C142" s="127"/>
      <c r="D142" s="127"/>
      <c r="E142" s="127"/>
      <c r="F142" s="22" t="s">
        <v>109</v>
      </c>
      <c r="G142" s="22" t="s">
        <v>85</v>
      </c>
      <c r="H142" s="22" t="s">
        <v>140</v>
      </c>
      <c r="I142" s="16" t="s">
        <v>136</v>
      </c>
      <c r="J142" s="17">
        <f>J143</f>
        <v>0</v>
      </c>
      <c r="K142" s="17">
        <f t="shared" ref="K142:P142" si="125">K143</f>
        <v>120000</v>
      </c>
      <c r="L142" s="17">
        <f t="shared" si="125"/>
        <v>120000</v>
      </c>
      <c r="M142" s="17">
        <f t="shared" si="125"/>
        <v>0</v>
      </c>
      <c r="N142" s="17">
        <f t="shared" si="125"/>
        <v>120000</v>
      </c>
      <c r="O142" s="17">
        <f t="shared" si="125"/>
        <v>0</v>
      </c>
      <c r="P142" s="17">
        <f t="shared" si="125"/>
        <v>120000</v>
      </c>
    </row>
    <row r="143" spans="1:16" s="1" customFormat="1" ht="25.5" hidden="1" x14ac:dyDescent="0.25">
      <c r="A143" s="18"/>
      <c r="B143" s="127" t="s">
        <v>137</v>
      </c>
      <c r="C143" s="127"/>
      <c r="D143" s="127"/>
      <c r="E143" s="127"/>
      <c r="F143" s="22" t="s">
        <v>109</v>
      </c>
      <c r="G143" s="22" t="s">
        <v>85</v>
      </c>
      <c r="H143" s="22" t="s">
        <v>140</v>
      </c>
      <c r="I143" s="16" t="s">
        <v>138</v>
      </c>
      <c r="J143" s="17"/>
      <c r="K143" s="17">
        <v>120000</v>
      </c>
      <c r="L143" s="17">
        <f t="shared" si="73"/>
        <v>120000</v>
      </c>
      <c r="M143" s="17"/>
      <c r="N143" s="17">
        <f t="shared" ref="N143" si="126">L143+M143</f>
        <v>120000</v>
      </c>
      <c r="O143" s="17"/>
      <c r="P143" s="17">
        <f t="shared" ref="P143" si="127">N143+O143</f>
        <v>120000</v>
      </c>
    </row>
    <row r="144" spans="1:16" s="10" customFormat="1" ht="12.75" x14ac:dyDescent="0.25">
      <c r="A144" s="166" t="s">
        <v>141</v>
      </c>
      <c r="B144" s="167"/>
      <c r="C144" s="129"/>
      <c r="D144" s="129"/>
      <c r="E144" s="129"/>
      <c r="F144" s="8" t="s">
        <v>142</v>
      </c>
      <c r="G144" s="8"/>
      <c r="H144" s="8"/>
      <c r="I144" s="8"/>
      <c r="J144" s="9">
        <f t="shared" ref="J144:P144" si="128">J145+J178+J248+J252</f>
        <v>121161349.22999999</v>
      </c>
      <c r="K144" s="9">
        <f t="shared" si="128"/>
        <v>9008361</v>
      </c>
      <c r="L144" s="9">
        <f t="shared" si="128"/>
        <v>130169710.22999999</v>
      </c>
      <c r="M144" s="9">
        <f t="shared" si="128"/>
        <v>0</v>
      </c>
      <c r="N144" s="9">
        <f t="shared" si="128"/>
        <v>130169710.22999999</v>
      </c>
      <c r="O144" s="9">
        <f t="shared" si="128"/>
        <v>-699992</v>
      </c>
      <c r="P144" s="9">
        <f t="shared" si="128"/>
        <v>129469718.22999999</v>
      </c>
    </row>
    <row r="145" spans="1:16" s="14" customFormat="1" ht="12.75" x14ac:dyDescent="0.25">
      <c r="A145" s="168" t="s">
        <v>143</v>
      </c>
      <c r="B145" s="169"/>
      <c r="C145" s="130"/>
      <c r="D145" s="130"/>
      <c r="E145" s="130"/>
      <c r="F145" s="12" t="s">
        <v>142</v>
      </c>
      <c r="G145" s="12" t="s">
        <v>13</v>
      </c>
      <c r="H145" s="12"/>
      <c r="I145" s="12"/>
      <c r="J145" s="13">
        <f t="shared" ref="J145:M145" si="129">J146+J154+J166+J169</f>
        <v>20048220</v>
      </c>
      <c r="K145" s="13">
        <f t="shared" si="129"/>
        <v>700000</v>
      </c>
      <c r="L145" s="13">
        <f t="shared" si="129"/>
        <v>20748220</v>
      </c>
      <c r="M145" s="13">
        <f t="shared" si="129"/>
        <v>0</v>
      </c>
      <c r="N145" s="13">
        <f>N146+N154+N166+N169+N175</f>
        <v>20748220</v>
      </c>
      <c r="O145" s="13">
        <f t="shared" ref="O145:P145" si="130">O146+O154+O166+O169+O175</f>
        <v>300000</v>
      </c>
      <c r="P145" s="13">
        <f t="shared" si="130"/>
        <v>21048220</v>
      </c>
    </row>
    <row r="146" spans="1:16" s="1" customFormat="1" ht="12.75" hidden="1" customHeight="1" x14ac:dyDescent="0.25">
      <c r="A146" s="159" t="s">
        <v>144</v>
      </c>
      <c r="B146" s="160"/>
      <c r="C146" s="127"/>
      <c r="D146" s="127"/>
      <c r="E146" s="127"/>
      <c r="F146" s="16" t="s">
        <v>142</v>
      </c>
      <c r="G146" s="16" t="s">
        <v>13</v>
      </c>
      <c r="H146" s="16" t="s">
        <v>145</v>
      </c>
      <c r="I146" s="16"/>
      <c r="J146" s="17">
        <f>J147</f>
        <v>18669300</v>
      </c>
      <c r="K146" s="17">
        <f t="shared" ref="K146:P146" si="131">K147</f>
        <v>0</v>
      </c>
      <c r="L146" s="17">
        <f t="shared" si="131"/>
        <v>18669300</v>
      </c>
      <c r="M146" s="17">
        <f t="shared" si="131"/>
        <v>0</v>
      </c>
      <c r="N146" s="17">
        <f t="shared" si="131"/>
        <v>18669300</v>
      </c>
      <c r="O146" s="17">
        <f t="shared" si="131"/>
        <v>0</v>
      </c>
      <c r="P146" s="17">
        <f t="shared" si="131"/>
        <v>18669300</v>
      </c>
    </row>
    <row r="147" spans="1:16" s="1" customFormat="1" ht="12.75" hidden="1" customHeight="1" x14ac:dyDescent="0.25">
      <c r="A147" s="159" t="s">
        <v>146</v>
      </c>
      <c r="B147" s="160"/>
      <c r="C147" s="127"/>
      <c r="D147" s="127"/>
      <c r="E147" s="127"/>
      <c r="F147" s="16" t="s">
        <v>142</v>
      </c>
      <c r="G147" s="16" t="s">
        <v>13</v>
      </c>
      <c r="H147" s="16" t="s">
        <v>147</v>
      </c>
      <c r="I147" s="16"/>
      <c r="J147" s="17">
        <f>J148+J151</f>
        <v>18669300</v>
      </c>
      <c r="K147" s="17">
        <f t="shared" ref="K147:P147" si="132">K148+K151</f>
        <v>0</v>
      </c>
      <c r="L147" s="17">
        <f t="shared" si="132"/>
        <v>18669300</v>
      </c>
      <c r="M147" s="17">
        <f t="shared" si="132"/>
        <v>0</v>
      </c>
      <c r="N147" s="17">
        <f t="shared" si="132"/>
        <v>18669300</v>
      </c>
      <c r="O147" s="17">
        <f t="shared" si="132"/>
        <v>0</v>
      </c>
      <c r="P147" s="17">
        <f t="shared" si="132"/>
        <v>18669300</v>
      </c>
    </row>
    <row r="148" spans="1:16" s="1" customFormat="1" ht="12.75" hidden="1" customHeight="1" x14ac:dyDescent="0.25">
      <c r="A148" s="159" t="s">
        <v>148</v>
      </c>
      <c r="B148" s="160"/>
      <c r="C148" s="127"/>
      <c r="D148" s="127"/>
      <c r="E148" s="127"/>
      <c r="F148" s="16" t="s">
        <v>142</v>
      </c>
      <c r="G148" s="16" t="s">
        <v>13</v>
      </c>
      <c r="H148" s="16" t="s">
        <v>149</v>
      </c>
      <c r="I148" s="16"/>
      <c r="J148" s="17">
        <f t="shared" ref="J148:P149" si="133">J149</f>
        <v>6225700</v>
      </c>
      <c r="K148" s="17">
        <f t="shared" si="133"/>
        <v>0</v>
      </c>
      <c r="L148" s="17">
        <f t="shared" si="133"/>
        <v>6225700</v>
      </c>
      <c r="M148" s="17">
        <f t="shared" si="133"/>
        <v>0</v>
      </c>
      <c r="N148" s="17">
        <f t="shared" si="133"/>
        <v>6225700</v>
      </c>
      <c r="O148" s="17">
        <f t="shared" si="133"/>
        <v>0</v>
      </c>
      <c r="P148" s="17">
        <f t="shared" si="133"/>
        <v>6225700</v>
      </c>
    </row>
    <row r="149" spans="1:16" s="1" customFormat="1" ht="25.5" hidden="1" x14ac:dyDescent="0.25">
      <c r="A149" s="127"/>
      <c r="B149" s="127" t="s">
        <v>150</v>
      </c>
      <c r="C149" s="127"/>
      <c r="D149" s="127"/>
      <c r="E149" s="127"/>
      <c r="F149" s="16" t="s">
        <v>142</v>
      </c>
      <c r="G149" s="16" t="s">
        <v>13</v>
      </c>
      <c r="H149" s="16" t="s">
        <v>149</v>
      </c>
      <c r="I149" s="16" t="s">
        <v>151</v>
      </c>
      <c r="J149" s="17">
        <f t="shared" si="133"/>
        <v>6225700</v>
      </c>
      <c r="K149" s="17">
        <f t="shared" si="133"/>
        <v>0</v>
      </c>
      <c r="L149" s="17">
        <f t="shared" si="133"/>
        <v>6225700</v>
      </c>
      <c r="M149" s="17">
        <f t="shared" si="133"/>
        <v>0</v>
      </c>
      <c r="N149" s="17">
        <f t="shared" si="133"/>
        <v>6225700</v>
      </c>
      <c r="O149" s="17">
        <f t="shared" si="133"/>
        <v>0</v>
      </c>
      <c r="P149" s="17">
        <f t="shared" si="133"/>
        <v>6225700</v>
      </c>
    </row>
    <row r="150" spans="1:16" s="1" customFormat="1" ht="38.25" hidden="1" x14ac:dyDescent="0.25">
      <c r="A150" s="127"/>
      <c r="B150" s="127" t="s">
        <v>152</v>
      </c>
      <c r="C150" s="127"/>
      <c r="D150" s="127"/>
      <c r="E150" s="127"/>
      <c r="F150" s="16" t="s">
        <v>142</v>
      </c>
      <c r="G150" s="16" t="s">
        <v>13</v>
      </c>
      <c r="H150" s="16" t="s">
        <v>149</v>
      </c>
      <c r="I150" s="16" t="s">
        <v>153</v>
      </c>
      <c r="J150" s="17">
        <f>6225757-57</f>
        <v>6225700</v>
      </c>
      <c r="K150" s="17"/>
      <c r="L150" s="17">
        <f t="shared" si="73"/>
        <v>6225700</v>
      </c>
      <c r="M150" s="17"/>
      <c r="N150" s="17">
        <f t="shared" ref="N150" si="134">L150+M150</f>
        <v>6225700</v>
      </c>
      <c r="O150" s="17"/>
      <c r="P150" s="17">
        <f t="shared" ref="P150" si="135">N150+O150</f>
        <v>6225700</v>
      </c>
    </row>
    <row r="151" spans="1:16" s="1" customFormat="1" ht="12.75" hidden="1" x14ac:dyDescent="0.25">
      <c r="A151" s="159" t="s">
        <v>154</v>
      </c>
      <c r="B151" s="160"/>
      <c r="C151" s="127"/>
      <c r="D151" s="127"/>
      <c r="E151" s="127"/>
      <c r="F151" s="16" t="s">
        <v>142</v>
      </c>
      <c r="G151" s="16" t="s">
        <v>13</v>
      </c>
      <c r="H151" s="16" t="s">
        <v>155</v>
      </c>
      <c r="I151" s="16"/>
      <c r="J151" s="17">
        <f>J153</f>
        <v>12443600</v>
      </c>
      <c r="K151" s="17">
        <f t="shared" ref="K151:P151" si="136">K153</f>
        <v>0</v>
      </c>
      <c r="L151" s="17">
        <f t="shared" si="136"/>
        <v>12443600</v>
      </c>
      <c r="M151" s="17">
        <f t="shared" si="136"/>
        <v>0</v>
      </c>
      <c r="N151" s="17">
        <f t="shared" si="136"/>
        <v>12443600</v>
      </c>
      <c r="O151" s="17">
        <f t="shared" si="136"/>
        <v>0</v>
      </c>
      <c r="P151" s="17">
        <f t="shared" si="136"/>
        <v>12443600</v>
      </c>
    </row>
    <row r="152" spans="1:16" s="1" customFormat="1" ht="25.5" hidden="1" x14ac:dyDescent="0.25">
      <c r="A152" s="127"/>
      <c r="B152" s="127" t="s">
        <v>150</v>
      </c>
      <c r="C152" s="127"/>
      <c r="D152" s="127"/>
      <c r="E152" s="127"/>
      <c r="F152" s="16" t="s">
        <v>142</v>
      </c>
      <c r="G152" s="16" t="s">
        <v>13</v>
      </c>
      <c r="H152" s="16" t="s">
        <v>155</v>
      </c>
      <c r="I152" s="16" t="s">
        <v>151</v>
      </c>
      <c r="J152" s="17">
        <f>J153</f>
        <v>12443600</v>
      </c>
      <c r="K152" s="17">
        <f t="shared" ref="K152:P152" si="137">K153</f>
        <v>0</v>
      </c>
      <c r="L152" s="17">
        <f t="shared" si="137"/>
        <v>12443600</v>
      </c>
      <c r="M152" s="17">
        <f t="shared" si="137"/>
        <v>0</v>
      </c>
      <c r="N152" s="17">
        <f t="shared" si="137"/>
        <v>12443600</v>
      </c>
      <c r="O152" s="17">
        <f t="shared" si="137"/>
        <v>0</v>
      </c>
      <c r="P152" s="17">
        <f t="shared" si="137"/>
        <v>12443600</v>
      </c>
    </row>
    <row r="153" spans="1:16" s="1" customFormat="1" ht="12.75" hidden="1" customHeight="1" x14ac:dyDescent="0.25">
      <c r="A153" s="127"/>
      <c r="B153" s="127" t="s">
        <v>152</v>
      </c>
      <c r="C153" s="127"/>
      <c r="D153" s="127"/>
      <c r="E153" s="127"/>
      <c r="F153" s="16" t="s">
        <v>142</v>
      </c>
      <c r="G153" s="16" t="s">
        <v>13</v>
      </c>
      <c r="H153" s="16" t="s">
        <v>155</v>
      </c>
      <c r="I153" s="16" t="s">
        <v>153</v>
      </c>
      <c r="J153" s="17">
        <f>12443632-32</f>
        <v>12443600</v>
      </c>
      <c r="K153" s="17"/>
      <c r="L153" s="17">
        <f t="shared" si="73"/>
        <v>12443600</v>
      </c>
      <c r="M153" s="17"/>
      <c r="N153" s="17">
        <f t="shared" ref="N153" si="138">L153+M153</f>
        <v>12443600</v>
      </c>
      <c r="O153" s="17"/>
      <c r="P153" s="17">
        <f t="shared" ref="P153" si="139">N153+O153</f>
        <v>12443600</v>
      </c>
    </row>
    <row r="154" spans="1:16" s="2" customFormat="1" ht="12.75" hidden="1" x14ac:dyDescent="0.25">
      <c r="A154" s="159" t="s">
        <v>69</v>
      </c>
      <c r="B154" s="160"/>
      <c r="C154" s="127"/>
      <c r="D154" s="127"/>
      <c r="E154" s="127"/>
      <c r="F154" s="22" t="s">
        <v>142</v>
      </c>
      <c r="G154" s="22" t="s">
        <v>13</v>
      </c>
      <c r="H154" s="22" t="s">
        <v>156</v>
      </c>
      <c r="I154" s="22"/>
      <c r="J154" s="24">
        <f>J155</f>
        <v>878920</v>
      </c>
      <c r="K154" s="24">
        <f t="shared" ref="K154:P154" si="140">K155</f>
        <v>-300000</v>
      </c>
      <c r="L154" s="24">
        <f t="shared" si="140"/>
        <v>578920</v>
      </c>
      <c r="M154" s="24">
        <f t="shared" si="140"/>
        <v>0</v>
      </c>
      <c r="N154" s="24">
        <f t="shared" si="140"/>
        <v>578920</v>
      </c>
      <c r="O154" s="24">
        <f t="shared" si="140"/>
        <v>0</v>
      </c>
      <c r="P154" s="24">
        <f t="shared" si="140"/>
        <v>578920</v>
      </c>
    </row>
    <row r="155" spans="1:16" s="1" customFormat="1" ht="12.75" hidden="1" x14ac:dyDescent="0.25">
      <c r="A155" s="159" t="s">
        <v>71</v>
      </c>
      <c r="B155" s="160"/>
      <c r="C155" s="127"/>
      <c r="D155" s="127"/>
      <c r="E155" s="127"/>
      <c r="F155" s="16" t="s">
        <v>142</v>
      </c>
      <c r="G155" s="16" t="s">
        <v>13</v>
      </c>
      <c r="H155" s="16" t="s">
        <v>72</v>
      </c>
      <c r="I155" s="16"/>
      <c r="J155" s="17">
        <f>J161+J156</f>
        <v>878920</v>
      </c>
      <c r="K155" s="17">
        <f t="shared" ref="K155:P155" si="141">K161+K156</f>
        <v>-300000</v>
      </c>
      <c r="L155" s="17">
        <f t="shared" si="141"/>
        <v>578920</v>
      </c>
      <c r="M155" s="17">
        <f t="shared" si="141"/>
        <v>0</v>
      </c>
      <c r="N155" s="17">
        <f t="shared" si="141"/>
        <v>578920</v>
      </c>
      <c r="O155" s="17">
        <f t="shared" si="141"/>
        <v>0</v>
      </c>
      <c r="P155" s="17">
        <f t="shared" si="141"/>
        <v>578920</v>
      </c>
    </row>
    <row r="156" spans="1:16" s="1" customFormat="1" ht="12.75" hidden="1" customHeight="1" x14ac:dyDescent="0.25">
      <c r="A156" s="159" t="s">
        <v>157</v>
      </c>
      <c r="B156" s="160"/>
      <c r="C156" s="127"/>
      <c r="D156" s="127"/>
      <c r="E156" s="127"/>
      <c r="F156" s="16" t="s">
        <v>142</v>
      </c>
      <c r="G156" s="16" t="s">
        <v>13</v>
      </c>
      <c r="H156" s="16" t="s">
        <v>158</v>
      </c>
      <c r="I156" s="16"/>
      <c r="J156" s="17">
        <f>J157+J159</f>
        <v>863000</v>
      </c>
      <c r="K156" s="17">
        <f t="shared" ref="K156:P156" si="142">K157+K159</f>
        <v>-300000</v>
      </c>
      <c r="L156" s="17">
        <f t="shared" si="142"/>
        <v>563000</v>
      </c>
      <c r="M156" s="17">
        <f t="shared" si="142"/>
        <v>0</v>
      </c>
      <c r="N156" s="17">
        <f t="shared" si="142"/>
        <v>563000</v>
      </c>
      <c r="O156" s="17">
        <f t="shared" si="142"/>
        <v>0</v>
      </c>
      <c r="P156" s="17">
        <f t="shared" si="142"/>
        <v>563000</v>
      </c>
    </row>
    <row r="157" spans="1:16" s="1" customFormat="1" ht="12.75" hidden="1" x14ac:dyDescent="0.25">
      <c r="A157" s="127"/>
      <c r="B157" s="127" t="s">
        <v>159</v>
      </c>
      <c r="C157" s="127"/>
      <c r="D157" s="127"/>
      <c r="E157" s="127"/>
      <c r="F157" s="16" t="s">
        <v>142</v>
      </c>
      <c r="G157" s="16" t="s">
        <v>13</v>
      </c>
      <c r="H157" s="16" t="s">
        <v>158</v>
      </c>
      <c r="I157" s="16" t="s">
        <v>160</v>
      </c>
      <c r="J157" s="17">
        <f t="shared" ref="J157:P157" si="143">J158</f>
        <v>863000</v>
      </c>
      <c r="K157" s="17">
        <f t="shared" si="143"/>
        <v>-863000</v>
      </c>
      <c r="L157" s="17">
        <f t="shared" si="143"/>
        <v>0</v>
      </c>
      <c r="M157" s="17">
        <f t="shared" si="143"/>
        <v>0</v>
      </c>
      <c r="N157" s="17">
        <f t="shared" si="143"/>
        <v>0</v>
      </c>
      <c r="O157" s="17">
        <f t="shared" si="143"/>
        <v>0</v>
      </c>
      <c r="P157" s="17">
        <f t="shared" si="143"/>
        <v>0</v>
      </c>
    </row>
    <row r="158" spans="1:16" s="1" customFormat="1" ht="25.5" hidden="1" x14ac:dyDescent="0.25">
      <c r="A158" s="18"/>
      <c r="B158" s="127" t="s">
        <v>161</v>
      </c>
      <c r="C158" s="127"/>
      <c r="D158" s="127"/>
      <c r="E158" s="127"/>
      <c r="F158" s="16" t="s">
        <v>142</v>
      </c>
      <c r="G158" s="16" t="s">
        <v>13</v>
      </c>
      <c r="H158" s="16" t="s">
        <v>158</v>
      </c>
      <c r="I158" s="16" t="s">
        <v>162</v>
      </c>
      <c r="J158" s="17">
        <v>863000</v>
      </c>
      <c r="K158" s="17">
        <v>-863000</v>
      </c>
      <c r="L158" s="17">
        <f t="shared" ref="L158:L242" si="144">J158+K158</f>
        <v>0</v>
      </c>
      <c r="M158" s="17"/>
      <c r="N158" s="17">
        <f t="shared" ref="N158" si="145">L158+M158</f>
        <v>0</v>
      </c>
      <c r="O158" s="17"/>
      <c r="P158" s="17">
        <f t="shared" ref="P158" si="146">N158+O158</f>
        <v>0</v>
      </c>
    </row>
    <row r="159" spans="1:16" s="1" customFormat="1" ht="12.75" hidden="1" customHeight="1" x14ac:dyDescent="0.25">
      <c r="A159" s="18"/>
      <c r="B159" s="127" t="s">
        <v>150</v>
      </c>
      <c r="C159" s="127"/>
      <c r="D159" s="127"/>
      <c r="E159" s="127"/>
      <c r="F159" s="16" t="s">
        <v>142</v>
      </c>
      <c r="G159" s="16" t="s">
        <v>13</v>
      </c>
      <c r="H159" s="16" t="s">
        <v>158</v>
      </c>
      <c r="I159" s="16" t="s">
        <v>151</v>
      </c>
      <c r="J159" s="17">
        <f>J160</f>
        <v>0</v>
      </c>
      <c r="K159" s="17">
        <f t="shared" ref="K159:P159" si="147">K160</f>
        <v>563000</v>
      </c>
      <c r="L159" s="17">
        <f t="shared" si="147"/>
        <v>563000</v>
      </c>
      <c r="M159" s="17">
        <f t="shared" si="147"/>
        <v>0</v>
      </c>
      <c r="N159" s="17">
        <f t="shared" si="147"/>
        <v>563000</v>
      </c>
      <c r="O159" s="17">
        <f t="shared" si="147"/>
        <v>0</v>
      </c>
      <c r="P159" s="17">
        <f t="shared" si="147"/>
        <v>563000</v>
      </c>
    </row>
    <row r="160" spans="1:16" s="1" customFormat="1" ht="12.75" hidden="1" customHeight="1" x14ac:dyDescent="0.25">
      <c r="A160" s="18"/>
      <c r="B160" s="127" t="s">
        <v>152</v>
      </c>
      <c r="C160" s="127"/>
      <c r="D160" s="127"/>
      <c r="E160" s="127"/>
      <c r="F160" s="16" t="s">
        <v>142</v>
      </c>
      <c r="G160" s="16" t="s">
        <v>13</v>
      </c>
      <c r="H160" s="16" t="s">
        <v>158</v>
      </c>
      <c r="I160" s="16" t="s">
        <v>153</v>
      </c>
      <c r="J160" s="17"/>
      <c r="K160" s="17">
        <f>863000-300000</f>
        <v>563000</v>
      </c>
      <c r="L160" s="17">
        <f t="shared" si="144"/>
        <v>563000</v>
      </c>
      <c r="M160" s="17"/>
      <c r="N160" s="17">
        <f t="shared" ref="N160" si="148">L160+M160</f>
        <v>563000</v>
      </c>
      <c r="O160" s="17"/>
      <c r="P160" s="17">
        <f t="shared" ref="P160" si="149">N160+O160</f>
        <v>563000</v>
      </c>
    </row>
    <row r="161" spans="1:16" s="1" customFormat="1" ht="12.75" hidden="1" x14ac:dyDescent="0.25">
      <c r="A161" s="159" t="s">
        <v>163</v>
      </c>
      <c r="B161" s="160"/>
      <c r="C161" s="127"/>
      <c r="D161" s="127"/>
      <c r="E161" s="127"/>
      <c r="F161" s="16" t="s">
        <v>142</v>
      </c>
      <c r="G161" s="16" t="s">
        <v>13</v>
      </c>
      <c r="H161" s="16" t="s">
        <v>164</v>
      </c>
      <c r="I161" s="16"/>
      <c r="J161" s="17">
        <f>J162+J164</f>
        <v>15920</v>
      </c>
      <c r="K161" s="17">
        <f t="shared" ref="K161:P161" si="150">K162+K164</f>
        <v>0</v>
      </c>
      <c r="L161" s="17">
        <f t="shared" si="150"/>
        <v>15920</v>
      </c>
      <c r="M161" s="17">
        <f t="shared" si="150"/>
        <v>0</v>
      </c>
      <c r="N161" s="17">
        <f t="shared" si="150"/>
        <v>15920</v>
      </c>
      <c r="O161" s="17">
        <f t="shared" si="150"/>
        <v>0</v>
      </c>
      <c r="P161" s="17">
        <f t="shared" si="150"/>
        <v>15920</v>
      </c>
    </row>
    <row r="162" spans="1:16" s="1" customFormat="1" ht="12.75" hidden="1" x14ac:dyDescent="0.25">
      <c r="A162" s="18"/>
      <c r="B162" s="127" t="s">
        <v>159</v>
      </c>
      <c r="C162" s="127"/>
      <c r="D162" s="127"/>
      <c r="E162" s="127"/>
      <c r="F162" s="16" t="s">
        <v>142</v>
      </c>
      <c r="G162" s="16" t="s">
        <v>13</v>
      </c>
      <c r="H162" s="16" t="s">
        <v>164</v>
      </c>
      <c r="I162" s="16" t="s">
        <v>160</v>
      </c>
      <c r="J162" s="17">
        <f t="shared" ref="J162:P162" si="151">J163</f>
        <v>15920</v>
      </c>
      <c r="K162" s="17">
        <f t="shared" si="151"/>
        <v>-15920</v>
      </c>
      <c r="L162" s="17">
        <f t="shared" si="151"/>
        <v>0</v>
      </c>
      <c r="M162" s="17">
        <f t="shared" si="151"/>
        <v>0</v>
      </c>
      <c r="N162" s="17">
        <f t="shared" si="151"/>
        <v>0</v>
      </c>
      <c r="O162" s="17">
        <f t="shared" si="151"/>
        <v>0</v>
      </c>
      <c r="P162" s="17">
        <f t="shared" si="151"/>
        <v>0</v>
      </c>
    </row>
    <row r="163" spans="1:16" s="1" customFormat="1" ht="12.75" hidden="1" customHeight="1" x14ac:dyDescent="0.25">
      <c r="A163" s="18"/>
      <c r="B163" s="127" t="s">
        <v>165</v>
      </c>
      <c r="C163" s="127"/>
      <c r="D163" s="127"/>
      <c r="E163" s="127"/>
      <c r="F163" s="16" t="s">
        <v>142</v>
      </c>
      <c r="G163" s="16" t="s">
        <v>13</v>
      </c>
      <c r="H163" s="16" t="s">
        <v>164</v>
      </c>
      <c r="I163" s="16" t="s">
        <v>166</v>
      </c>
      <c r="J163" s="17">
        <v>15920</v>
      </c>
      <c r="K163" s="17">
        <v>-15920</v>
      </c>
      <c r="L163" s="17">
        <f t="shared" si="144"/>
        <v>0</v>
      </c>
      <c r="M163" s="17"/>
      <c r="N163" s="17">
        <f t="shared" ref="N163" si="152">L163+M163</f>
        <v>0</v>
      </c>
      <c r="O163" s="17"/>
      <c r="P163" s="17">
        <f t="shared" ref="P163" si="153">N163+O163</f>
        <v>0</v>
      </c>
    </row>
    <row r="164" spans="1:16" s="1" customFormat="1" ht="12.75" hidden="1" customHeight="1" x14ac:dyDescent="0.25">
      <c r="A164" s="18"/>
      <c r="B164" s="127" t="s">
        <v>150</v>
      </c>
      <c r="C164" s="127"/>
      <c r="D164" s="127"/>
      <c r="E164" s="127"/>
      <c r="F164" s="16" t="s">
        <v>142</v>
      </c>
      <c r="G164" s="16" t="s">
        <v>13</v>
      </c>
      <c r="H164" s="16" t="s">
        <v>164</v>
      </c>
      <c r="I164" s="16" t="s">
        <v>151</v>
      </c>
      <c r="J164" s="17">
        <f>J165</f>
        <v>0</v>
      </c>
      <c r="K164" s="17">
        <f t="shared" ref="K164:P164" si="154">K165</f>
        <v>15920</v>
      </c>
      <c r="L164" s="17">
        <f t="shared" si="154"/>
        <v>15920</v>
      </c>
      <c r="M164" s="17">
        <f t="shared" si="154"/>
        <v>0</v>
      </c>
      <c r="N164" s="17">
        <f t="shared" si="154"/>
        <v>15920</v>
      </c>
      <c r="O164" s="17">
        <f t="shared" si="154"/>
        <v>0</v>
      </c>
      <c r="P164" s="17">
        <f t="shared" si="154"/>
        <v>15920</v>
      </c>
    </row>
    <row r="165" spans="1:16" s="1" customFormat="1" ht="12.75" hidden="1" customHeight="1" x14ac:dyDescent="0.25">
      <c r="A165" s="18"/>
      <c r="B165" s="127" t="s">
        <v>152</v>
      </c>
      <c r="C165" s="127"/>
      <c r="D165" s="127"/>
      <c r="E165" s="127"/>
      <c r="F165" s="16" t="s">
        <v>142</v>
      </c>
      <c r="G165" s="16" t="s">
        <v>13</v>
      </c>
      <c r="H165" s="16" t="s">
        <v>164</v>
      </c>
      <c r="I165" s="16" t="s">
        <v>153</v>
      </c>
      <c r="J165" s="17"/>
      <c r="K165" s="17">
        <f>15920</f>
        <v>15920</v>
      </c>
      <c r="L165" s="17">
        <f t="shared" si="144"/>
        <v>15920</v>
      </c>
      <c r="M165" s="17"/>
      <c r="N165" s="17">
        <f t="shared" ref="N165" si="155">L165+M165</f>
        <v>15920</v>
      </c>
      <c r="O165" s="17"/>
      <c r="P165" s="17">
        <f t="shared" ref="P165" si="156">N165+O165</f>
        <v>15920</v>
      </c>
    </row>
    <row r="166" spans="1:16" s="1" customFormat="1" ht="12.75" hidden="1" customHeight="1" x14ac:dyDescent="0.25">
      <c r="A166" s="159" t="s">
        <v>167</v>
      </c>
      <c r="B166" s="160"/>
      <c r="C166" s="127"/>
      <c r="D166" s="127"/>
      <c r="E166" s="127"/>
      <c r="F166" s="16" t="s">
        <v>142</v>
      </c>
      <c r="G166" s="16" t="s">
        <v>13</v>
      </c>
      <c r="H166" s="16" t="s">
        <v>168</v>
      </c>
      <c r="I166" s="16"/>
      <c r="J166" s="17">
        <f>J167</f>
        <v>0</v>
      </c>
      <c r="K166" s="17">
        <f t="shared" ref="K166:P167" si="157">K167</f>
        <v>1000000</v>
      </c>
      <c r="L166" s="17">
        <f t="shared" si="157"/>
        <v>1000000</v>
      </c>
      <c r="M166" s="17">
        <f t="shared" si="157"/>
        <v>0</v>
      </c>
      <c r="N166" s="17">
        <f t="shared" si="157"/>
        <v>1000000</v>
      </c>
      <c r="O166" s="17">
        <f t="shared" si="157"/>
        <v>0</v>
      </c>
      <c r="P166" s="17">
        <f t="shared" si="157"/>
        <v>1000000</v>
      </c>
    </row>
    <row r="167" spans="1:16" s="1" customFormat="1" ht="12.75" hidden="1" customHeight="1" x14ac:dyDescent="0.25">
      <c r="A167" s="127"/>
      <c r="B167" s="127" t="s">
        <v>135</v>
      </c>
      <c r="C167" s="127"/>
      <c r="D167" s="127"/>
      <c r="E167" s="127"/>
      <c r="F167" s="16" t="s">
        <v>142</v>
      </c>
      <c r="G167" s="16" t="s">
        <v>13</v>
      </c>
      <c r="H167" s="16" t="s">
        <v>168</v>
      </c>
      <c r="I167" s="16" t="s">
        <v>136</v>
      </c>
      <c r="J167" s="17">
        <f>J168</f>
        <v>0</v>
      </c>
      <c r="K167" s="17">
        <f t="shared" si="157"/>
        <v>1000000</v>
      </c>
      <c r="L167" s="17">
        <f t="shared" si="157"/>
        <v>1000000</v>
      </c>
      <c r="M167" s="17">
        <f t="shared" si="157"/>
        <v>0</v>
      </c>
      <c r="N167" s="17">
        <f t="shared" si="157"/>
        <v>1000000</v>
      </c>
      <c r="O167" s="17">
        <f t="shared" si="157"/>
        <v>0</v>
      </c>
      <c r="P167" s="17">
        <f t="shared" si="157"/>
        <v>1000000</v>
      </c>
    </row>
    <row r="168" spans="1:16" s="1" customFormat="1" ht="25.5" hidden="1" x14ac:dyDescent="0.25">
      <c r="A168" s="18"/>
      <c r="B168" s="127" t="s">
        <v>137</v>
      </c>
      <c r="C168" s="127"/>
      <c r="D168" s="127"/>
      <c r="E168" s="127"/>
      <c r="F168" s="16" t="s">
        <v>142</v>
      </c>
      <c r="G168" s="16" t="s">
        <v>13</v>
      </c>
      <c r="H168" s="16" t="s">
        <v>168</v>
      </c>
      <c r="I168" s="16" t="s">
        <v>138</v>
      </c>
      <c r="J168" s="17">
        <v>0</v>
      </c>
      <c r="K168" s="17">
        <v>1000000</v>
      </c>
      <c r="L168" s="17">
        <f t="shared" si="144"/>
        <v>1000000</v>
      </c>
      <c r="M168" s="17"/>
      <c r="N168" s="17">
        <f t="shared" ref="N168" si="158">L168+M168</f>
        <v>1000000</v>
      </c>
      <c r="O168" s="17"/>
      <c r="P168" s="17">
        <f t="shared" ref="P168" si="159">N168+O168</f>
        <v>1000000</v>
      </c>
    </row>
    <row r="169" spans="1:16" s="14" customFormat="1" ht="12.75" x14ac:dyDescent="0.25">
      <c r="A169" s="159" t="s">
        <v>169</v>
      </c>
      <c r="B169" s="160"/>
      <c r="C169" s="127"/>
      <c r="D169" s="127"/>
      <c r="E169" s="127"/>
      <c r="F169" s="16" t="s">
        <v>142</v>
      </c>
      <c r="G169" s="16" t="s">
        <v>13</v>
      </c>
      <c r="H169" s="16" t="s">
        <v>170</v>
      </c>
      <c r="I169" s="16"/>
      <c r="J169" s="17">
        <f t="shared" ref="J169:M169" si="160">J170</f>
        <v>500000</v>
      </c>
      <c r="K169" s="17">
        <f t="shared" si="160"/>
        <v>0</v>
      </c>
      <c r="L169" s="17">
        <f t="shared" si="160"/>
        <v>500000</v>
      </c>
      <c r="M169" s="17">
        <f t="shared" si="160"/>
        <v>0</v>
      </c>
      <c r="N169" s="17">
        <f>N170+N173</f>
        <v>500000</v>
      </c>
      <c r="O169" s="17">
        <f t="shared" ref="O169:P169" si="161">O170+O173</f>
        <v>200000</v>
      </c>
      <c r="P169" s="17">
        <f t="shared" si="161"/>
        <v>700000</v>
      </c>
    </row>
    <row r="170" spans="1:16" s="1" customFormat="1" ht="12.75" hidden="1" customHeight="1" x14ac:dyDescent="0.25">
      <c r="A170" s="127"/>
      <c r="B170" s="127" t="s">
        <v>135</v>
      </c>
      <c r="C170" s="127"/>
      <c r="D170" s="127"/>
      <c r="E170" s="127"/>
      <c r="F170" s="22" t="s">
        <v>142</v>
      </c>
      <c r="G170" s="16" t="s">
        <v>13</v>
      </c>
      <c r="H170" s="22" t="s">
        <v>170</v>
      </c>
      <c r="I170" s="22" t="s">
        <v>136</v>
      </c>
      <c r="J170" s="17">
        <f>J172+J171</f>
        <v>500000</v>
      </c>
      <c r="K170" s="17">
        <f t="shared" ref="K170:P170" si="162">K172+K171</f>
        <v>0</v>
      </c>
      <c r="L170" s="17">
        <f t="shared" si="162"/>
        <v>500000</v>
      </c>
      <c r="M170" s="17">
        <f t="shared" si="162"/>
        <v>0</v>
      </c>
      <c r="N170" s="17">
        <f t="shared" si="162"/>
        <v>500000</v>
      </c>
      <c r="O170" s="17">
        <f t="shared" si="162"/>
        <v>0</v>
      </c>
      <c r="P170" s="17">
        <f t="shared" si="162"/>
        <v>500000</v>
      </c>
    </row>
    <row r="171" spans="1:16" s="1" customFormat="1" ht="12.75" hidden="1" customHeight="1" x14ac:dyDescent="0.25">
      <c r="A171" s="127"/>
      <c r="B171" s="127" t="s">
        <v>137</v>
      </c>
      <c r="C171" s="127"/>
      <c r="D171" s="127"/>
      <c r="E171" s="127"/>
      <c r="F171" s="22" t="s">
        <v>142</v>
      </c>
      <c r="G171" s="16" t="s">
        <v>13</v>
      </c>
      <c r="H171" s="22" t="s">
        <v>170</v>
      </c>
      <c r="I171" s="22" t="s">
        <v>138</v>
      </c>
      <c r="J171" s="17"/>
      <c r="K171" s="17">
        <v>500000</v>
      </c>
      <c r="L171" s="17">
        <f t="shared" si="144"/>
        <v>500000</v>
      </c>
      <c r="M171" s="17"/>
      <c r="N171" s="17">
        <f t="shared" ref="N171:N172" si="163">L171+M171</f>
        <v>500000</v>
      </c>
      <c r="O171" s="17"/>
      <c r="P171" s="17">
        <f t="shared" ref="P171:P174" si="164">N171+O171</f>
        <v>500000</v>
      </c>
    </row>
    <row r="172" spans="1:16" s="1" customFormat="1" ht="12.75" hidden="1" customHeight="1" x14ac:dyDescent="0.25">
      <c r="A172" s="127"/>
      <c r="B172" s="127" t="s">
        <v>171</v>
      </c>
      <c r="C172" s="127"/>
      <c r="D172" s="127"/>
      <c r="E172" s="127"/>
      <c r="F172" s="22" t="s">
        <v>142</v>
      </c>
      <c r="G172" s="16" t="s">
        <v>13</v>
      </c>
      <c r="H172" s="22" t="s">
        <v>170</v>
      </c>
      <c r="I172" s="22" t="s">
        <v>172</v>
      </c>
      <c r="J172" s="17">
        <v>500000</v>
      </c>
      <c r="K172" s="17">
        <v>-500000</v>
      </c>
      <c r="L172" s="17">
        <f t="shared" si="144"/>
        <v>0</v>
      </c>
      <c r="M172" s="17"/>
      <c r="N172" s="17">
        <f t="shared" si="163"/>
        <v>0</v>
      </c>
      <c r="O172" s="17"/>
      <c r="P172" s="17">
        <f t="shared" si="164"/>
        <v>0</v>
      </c>
    </row>
    <row r="173" spans="1:16" s="1" customFormat="1" ht="24.75" customHeight="1" x14ac:dyDescent="0.25">
      <c r="A173" s="150"/>
      <c r="B173" s="149" t="s">
        <v>150</v>
      </c>
      <c r="C173" s="149"/>
      <c r="D173" s="16"/>
      <c r="E173" s="16"/>
      <c r="F173" s="16" t="s">
        <v>142</v>
      </c>
      <c r="G173" s="16" t="s">
        <v>13</v>
      </c>
      <c r="H173" s="22" t="s">
        <v>170</v>
      </c>
      <c r="I173" s="16" t="s">
        <v>151</v>
      </c>
      <c r="J173" s="17"/>
      <c r="K173" s="17"/>
      <c r="L173" s="17"/>
      <c r="M173" s="17"/>
      <c r="N173" s="17">
        <f>N174</f>
        <v>0</v>
      </c>
      <c r="O173" s="17">
        <f t="shared" ref="O173:P173" si="165">O174</f>
        <v>200000</v>
      </c>
      <c r="P173" s="17">
        <f t="shared" si="165"/>
        <v>200000</v>
      </c>
    </row>
    <row r="174" spans="1:16" s="1" customFormat="1" ht="12.75" customHeight="1" x14ac:dyDescent="0.25">
      <c r="A174" s="150"/>
      <c r="B174" s="151" t="s">
        <v>209</v>
      </c>
      <c r="C174" s="151"/>
      <c r="D174" s="16"/>
      <c r="E174" s="16"/>
      <c r="F174" s="16" t="s">
        <v>142</v>
      </c>
      <c r="G174" s="16" t="s">
        <v>13</v>
      </c>
      <c r="H174" s="22" t="s">
        <v>170</v>
      </c>
      <c r="I174" s="16" t="s">
        <v>210</v>
      </c>
      <c r="J174" s="17"/>
      <c r="K174" s="17"/>
      <c r="L174" s="17"/>
      <c r="M174" s="17"/>
      <c r="N174" s="17"/>
      <c r="O174" s="17">
        <v>200000</v>
      </c>
      <c r="P174" s="17">
        <f t="shared" si="164"/>
        <v>200000</v>
      </c>
    </row>
    <row r="175" spans="1:16" s="1" customFormat="1" ht="25.5" customHeight="1" x14ac:dyDescent="0.25">
      <c r="A175" s="159" t="s">
        <v>236</v>
      </c>
      <c r="B175" s="160"/>
      <c r="C175" s="149"/>
      <c r="D175" s="149"/>
      <c r="E175" s="149"/>
      <c r="F175" s="22" t="s">
        <v>142</v>
      </c>
      <c r="G175" s="16" t="s">
        <v>13</v>
      </c>
      <c r="H175" s="22" t="s">
        <v>237</v>
      </c>
      <c r="I175" s="16"/>
      <c r="J175" s="17">
        <f t="shared" ref="J175:P176" si="166">J176</f>
        <v>991000</v>
      </c>
      <c r="K175" s="17">
        <f t="shared" si="166"/>
        <v>0</v>
      </c>
      <c r="L175" s="17">
        <f t="shared" si="166"/>
        <v>991000</v>
      </c>
      <c r="M175" s="17">
        <f t="shared" si="166"/>
        <v>0</v>
      </c>
      <c r="N175" s="17">
        <f t="shared" si="166"/>
        <v>0</v>
      </c>
      <c r="O175" s="17">
        <f t="shared" si="166"/>
        <v>100000</v>
      </c>
      <c r="P175" s="17">
        <f t="shared" si="166"/>
        <v>100000</v>
      </c>
    </row>
    <row r="176" spans="1:16" s="1" customFormat="1" ht="25.5" x14ac:dyDescent="0.25">
      <c r="A176" s="149"/>
      <c r="B176" s="149" t="s">
        <v>150</v>
      </c>
      <c r="C176" s="149"/>
      <c r="D176" s="149"/>
      <c r="E176" s="149"/>
      <c r="F176" s="16" t="s">
        <v>142</v>
      </c>
      <c r="G176" s="16" t="s">
        <v>13</v>
      </c>
      <c r="H176" s="22" t="s">
        <v>237</v>
      </c>
      <c r="I176" s="16" t="s">
        <v>151</v>
      </c>
      <c r="J176" s="17">
        <f t="shared" si="166"/>
        <v>991000</v>
      </c>
      <c r="K176" s="17">
        <f t="shared" si="166"/>
        <v>0</v>
      </c>
      <c r="L176" s="17">
        <f t="shared" si="166"/>
        <v>991000</v>
      </c>
      <c r="M176" s="17">
        <f t="shared" si="166"/>
        <v>0</v>
      </c>
      <c r="N176" s="17">
        <f t="shared" si="166"/>
        <v>0</v>
      </c>
      <c r="O176" s="17">
        <f t="shared" si="166"/>
        <v>100000</v>
      </c>
      <c r="P176" s="17">
        <f t="shared" si="166"/>
        <v>100000</v>
      </c>
    </row>
    <row r="177" spans="1:16" s="1" customFormat="1" ht="12.75" customHeight="1" x14ac:dyDescent="0.25">
      <c r="A177" s="151"/>
      <c r="B177" s="151" t="s">
        <v>209</v>
      </c>
      <c r="C177" s="151"/>
      <c r="D177" s="151"/>
      <c r="E177" s="151"/>
      <c r="F177" s="16" t="s">
        <v>142</v>
      </c>
      <c r="G177" s="16" t="s">
        <v>13</v>
      </c>
      <c r="H177" s="22" t="s">
        <v>237</v>
      </c>
      <c r="I177" s="16" t="s">
        <v>210</v>
      </c>
      <c r="J177" s="17">
        <v>991000</v>
      </c>
      <c r="K177" s="17"/>
      <c r="L177" s="17">
        <f t="shared" ref="L177" si="167">J177+K177</f>
        <v>991000</v>
      </c>
      <c r="M177" s="17"/>
      <c r="N177" s="17"/>
      <c r="O177" s="17">
        <v>100000</v>
      </c>
      <c r="P177" s="17">
        <f t="shared" ref="P177" si="168">N177+O177</f>
        <v>100000</v>
      </c>
    </row>
    <row r="178" spans="1:16" s="14" customFormat="1" ht="12.75" customHeight="1" x14ac:dyDescent="0.25">
      <c r="A178" s="168" t="s">
        <v>173</v>
      </c>
      <c r="B178" s="169"/>
      <c r="C178" s="130"/>
      <c r="D178" s="130"/>
      <c r="E178" s="130"/>
      <c r="F178" s="12" t="s">
        <v>142</v>
      </c>
      <c r="G178" s="12" t="s">
        <v>85</v>
      </c>
      <c r="H178" s="12"/>
      <c r="I178" s="12"/>
      <c r="J178" s="13">
        <f>J179+J205+J216+J220+J224+J239</f>
        <v>87682929.229999989</v>
      </c>
      <c r="K178" s="13">
        <f t="shared" ref="K178:M178" si="169">K179+K205+K216+K220+K224+K239</f>
        <v>5441461</v>
      </c>
      <c r="L178" s="13">
        <f t="shared" si="169"/>
        <v>93124390.229999989</v>
      </c>
      <c r="M178" s="13">
        <f t="shared" si="169"/>
        <v>0</v>
      </c>
      <c r="N178" s="13">
        <f>N179+N205+N216+N220+N224+N239+N245</f>
        <v>93124390.229999989</v>
      </c>
      <c r="O178" s="13">
        <f t="shared" ref="O178:P178" si="170">O179+O205+O216+O220+O224+O239+O245</f>
        <v>1676008</v>
      </c>
      <c r="P178" s="13">
        <f t="shared" si="170"/>
        <v>94800398.229999989</v>
      </c>
    </row>
    <row r="179" spans="1:16" s="1" customFormat="1" ht="12.75" hidden="1" customHeight="1" x14ac:dyDescent="0.25">
      <c r="A179" s="159" t="s">
        <v>174</v>
      </c>
      <c r="B179" s="160"/>
      <c r="C179" s="127"/>
      <c r="D179" s="127"/>
      <c r="E179" s="127"/>
      <c r="F179" s="16" t="s">
        <v>142</v>
      </c>
      <c r="G179" s="16" t="s">
        <v>85</v>
      </c>
      <c r="H179" s="16" t="s">
        <v>175</v>
      </c>
      <c r="I179" s="16"/>
      <c r="J179" s="17">
        <f>J180</f>
        <v>14409500</v>
      </c>
      <c r="K179" s="17">
        <f t="shared" ref="K179:P179" si="171">K180</f>
        <v>0</v>
      </c>
      <c r="L179" s="17">
        <f t="shared" si="171"/>
        <v>14409500</v>
      </c>
      <c r="M179" s="17">
        <f t="shared" si="171"/>
        <v>0</v>
      </c>
      <c r="N179" s="17">
        <f t="shared" si="171"/>
        <v>14409500</v>
      </c>
      <c r="O179" s="17">
        <f t="shared" si="171"/>
        <v>0</v>
      </c>
      <c r="P179" s="17">
        <f t="shared" si="171"/>
        <v>14409500</v>
      </c>
    </row>
    <row r="180" spans="1:16" s="1" customFormat="1" ht="12.75" hidden="1" customHeight="1" x14ac:dyDescent="0.25">
      <c r="A180" s="159" t="s">
        <v>146</v>
      </c>
      <c r="B180" s="160"/>
      <c r="C180" s="127"/>
      <c r="D180" s="127"/>
      <c r="E180" s="127"/>
      <c r="F180" s="22" t="s">
        <v>142</v>
      </c>
      <c r="G180" s="22" t="s">
        <v>85</v>
      </c>
      <c r="H180" s="22" t="s">
        <v>176</v>
      </c>
      <c r="I180" s="16"/>
      <c r="J180" s="17">
        <f>J181+J184+J187+J190+J193+J196+J199+J202</f>
        <v>14409500</v>
      </c>
      <c r="K180" s="17">
        <f t="shared" ref="K180:P180" si="172">K181+K184+K187+K190+K193+K196+K199+K202</f>
        <v>0</v>
      </c>
      <c r="L180" s="17">
        <f t="shared" si="172"/>
        <v>14409500</v>
      </c>
      <c r="M180" s="17">
        <f t="shared" si="172"/>
        <v>0</v>
      </c>
      <c r="N180" s="17">
        <f t="shared" si="172"/>
        <v>14409500</v>
      </c>
      <c r="O180" s="17">
        <f t="shared" si="172"/>
        <v>0</v>
      </c>
      <c r="P180" s="17">
        <f t="shared" si="172"/>
        <v>14409500</v>
      </c>
    </row>
    <row r="181" spans="1:16" s="1" customFormat="1" ht="12.75" hidden="1" x14ac:dyDescent="0.25">
      <c r="A181" s="159" t="s">
        <v>177</v>
      </c>
      <c r="B181" s="160"/>
      <c r="C181" s="127"/>
      <c r="D181" s="127"/>
      <c r="E181" s="127"/>
      <c r="F181" s="22" t="s">
        <v>142</v>
      </c>
      <c r="G181" s="22" t="s">
        <v>85</v>
      </c>
      <c r="H181" s="22" t="s">
        <v>178</v>
      </c>
      <c r="I181" s="16"/>
      <c r="J181" s="17">
        <f t="shared" ref="J181:P182" si="173">J182</f>
        <v>2159400</v>
      </c>
      <c r="K181" s="17">
        <f t="shared" si="173"/>
        <v>0</v>
      </c>
      <c r="L181" s="17">
        <f t="shared" si="173"/>
        <v>2159400</v>
      </c>
      <c r="M181" s="17">
        <f t="shared" si="173"/>
        <v>0</v>
      </c>
      <c r="N181" s="17">
        <f t="shared" si="173"/>
        <v>2159400</v>
      </c>
      <c r="O181" s="17">
        <f t="shared" si="173"/>
        <v>0</v>
      </c>
      <c r="P181" s="17">
        <f t="shared" si="173"/>
        <v>2159400</v>
      </c>
    </row>
    <row r="182" spans="1:16" s="1" customFormat="1" ht="25.5" hidden="1" x14ac:dyDescent="0.25">
      <c r="A182" s="127"/>
      <c r="B182" s="127" t="s">
        <v>150</v>
      </c>
      <c r="C182" s="127"/>
      <c r="D182" s="127"/>
      <c r="E182" s="127"/>
      <c r="F182" s="16" t="s">
        <v>142</v>
      </c>
      <c r="G182" s="22" t="s">
        <v>85</v>
      </c>
      <c r="H182" s="22" t="s">
        <v>178</v>
      </c>
      <c r="I182" s="16" t="s">
        <v>151</v>
      </c>
      <c r="J182" s="17">
        <f t="shared" si="173"/>
        <v>2159400</v>
      </c>
      <c r="K182" s="17">
        <f t="shared" si="173"/>
        <v>0</v>
      </c>
      <c r="L182" s="17">
        <f t="shared" si="173"/>
        <v>2159400</v>
      </c>
      <c r="M182" s="17">
        <f t="shared" si="173"/>
        <v>0</v>
      </c>
      <c r="N182" s="17">
        <f t="shared" si="173"/>
        <v>2159400</v>
      </c>
      <c r="O182" s="17">
        <f t="shared" si="173"/>
        <v>0</v>
      </c>
      <c r="P182" s="17">
        <f t="shared" si="173"/>
        <v>2159400</v>
      </c>
    </row>
    <row r="183" spans="1:16" s="1" customFormat="1" ht="12.75" hidden="1" customHeight="1" x14ac:dyDescent="0.25">
      <c r="A183" s="127"/>
      <c r="B183" s="127" t="s">
        <v>152</v>
      </c>
      <c r="C183" s="127"/>
      <c r="D183" s="127"/>
      <c r="E183" s="127"/>
      <c r="F183" s="16" t="s">
        <v>142</v>
      </c>
      <c r="G183" s="22" t="s">
        <v>85</v>
      </c>
      <c r="H183" s="22" t="s">
        <v>178</v>
      </c>
      <c r="I183" s="16" t="s">
        <v>153</v>
      </c>
      <c r="J183" s="17">
        <f>2159402-2</f>
        <v>2159400</v>
      </c>
      <c r="K183" s="17"/>
      <c r="L183" s="17">
        <f t="shared" si="144"/>
        <v>2159400</v>
      </c>
      <c r="M183" s="17"/>
      <c r="N183" s="17">
        <f t="shared" ref="N183" si="174">L183+M183</f>
        <v>2159400</v>
      </c>
      <c r="O183" s="17"/>
      <c r="P183" s="17">
        <f t="shared" ref="P183" si="175">N183+O183</f>
        <v>2159400</v>
      </c>
    </row>
    <row r="184" spans="1:16" s="1" customFormat="1" ht="12.75" hidden="1" x14ac:dyDescent="0.25">
      <c r="A184" s="159" t="s">
        <v>179</v>
      </c>
      <c r="B184" s="160"/>
      <c r="C184" s="127"/>
      <c r="D184" s="127"/>
      <c r="E184" s="127"/>
      <c r="F184" s="22" t="s">
        <v>142</v>
      </c>
      <c r="G184" s="22" t="s">
        <v>85</v>
      </c>
      <c r="H184" s="22" t="s">
        <v>180</v>
      </c>
      <c r="I184" s="16"/>
      <c r="J184" s="17">
        <f t="shared" ref="J184:P185" si="176">J185</f>
        <v>2515700</v>
      </c>
      <c r="K184" s="17">
        <f t="shared" si="176"/>
        <v>0</v>
      </c>
      <c r="L184" s="17">
        <f t="shared" si="176"/>
        <v>2515700</v>
      </c>
      <c r="M184" s="17">
        <f t="shared" si="176"/>
        <v>0</v>
      </c>
      <c r="N184" s="17">
        <f t="shared" si="176"/>
        <v>2515700</v>
      </c>
      <c r="O184" s="17">
        <f t="shared" si="176"/>
        <v>0</v>
      </c>
      <c r="P184" s="17">
        <f t="shared" si="176"/>
        <v>2515700</v>
      </c>
    </row>
    <row r="185" spans="1:16" s="1" customFormat="1" ht="12.75" hidden="1" customHeight="1" x14ac:dyDescent="0.25">
      <c r="A185" s="127"/>
      <c r="B185" s="127" t="s">
        <v>150</v>
      </c>
      <c r="C185" s="127"/>
      <c r="D185" s="127"/>
      <c r="E185" s="127"/>
      <c r="F185" s="16" t="s">
        <v>142</v>
      </c>
      <c r="G185" s="22" t="s">
        <v>85</v>
      </c>
      <c r="H185" s="22" t="s">
        <v>180</v>
      </c>
      <c r="I185" s="16" t="s">
        <v>151</v>
      </c>
      <c r="J185" s="17">
        <f t="shared" si="176"/>
        <v>2515700</v>
      </c>
      <c r="K185" s="17">
        <f t="shared" si="176"/>
        <v>0</v>
      </c>
      <c r="L185" s="17">
        <f t="shared" si="176"/>
        <v>2515700</v>
      </c>
      <c r="M185" s="17">
        <f t="shared" si="176"/>
        <v>0</v>
      </c>
      <c r="N185" s="17">
        <f t="shared" si="176"/>
        <v>2515700</v>
      </c>
      <c r="O185" s="17">
        <f t="shared" si="176"/>
        <v>0</v>
      </c>
      <c r="P185" s="17">
        <f t="shared" si="176"/>
        <v>2515700</v>
      </c>
    </row>
    <row r="186" spans="1:16" s="1" customFormat="1" ht="25.5" hidden="1" customHeight="1" x14ac:dyDescent="0.25">
      <c r="A186" s="127"/>
      <c r="B186" s="127" t="s">
        <v>152</v>
      </c>
      <c r="C186" s="127"/>
      <c r="D186" s="127"/>
      <c r="E186" s="127"/>
      <c r="F186" s="16" t="s">
        <v>142</v>
      </c>
      <c r="G186" s="22" t="s">
        <v>85</v>
      </c>
      <c r="H186" s="22" t="s">
        <v>180</v>
      </c>
      <c r="I186" s="16" t="s">
        <v>153</v>
      </c>
      <c r="J186" s="17">
        <f>2461078+54622</f>
        <v>2515700</v>
      </c>
      <c r="K186" s="17"/>
      <c r="L186" s="17">
        <f t="shared" si="144"/>
        <v>2515700</v>
      </c>
      <c r="M186" s="17"/>
      <c r="N186" s="17">
        <f t="shared" ref="N186" si="177">L186+M186</f>
        <v>2515700</v>
      </c>
      <c r="O186" s="17"/>
      <c r="P186" s="17">
        <f t="shared" ref="P186" si="178">N186+O186</f>
        <v>2515700</v>
      </c>
    </row>
    <row r="187" spans="1:16" s="1" customFormat="1" ht="12.75" hidden="1" x14ac:dyDescent="0.25">
      <c r="A187" s="159" t="s">
        <v>181</v>
      </c>
      <c r="B187" s="160"/>
      <c r="C187" s="127"/>
      <c r="D187" s="127"/>
      <c r="E187" s="127"/>
      <c r="F187" s="22" t="s">
        <v>142</v>
      </c>
      <c r="G187" s="22" t="s">
        <v>85</v>
      </c>
      <c r="H187" s="22" t="s">
        <v>182</v>
      </c>
      <c r="I187" s="16"/>
      <c r="J187" s="17">
        <f t="shared" ref="J187:P188" si="179">J188</f>
        <v>1509100</v>
      </c>
      <c r="K187" s="17">
        <f t="shared" si="179"/>
        <v>0</v>
      </c>
      <c r="L187" s="17">
        <f t="shared" si="179"/>
        <v>1509100</v>
      </c>
      <c r="M187" s="17">
        <f t="shared" si="179"/>
        <v>0</v>
      </c>
      <c r="N187" s="17">
        <f t="shared" si="179"/>
        <v>1509100</v>
      </c>
      <c r="O187" s="17">
        <f t="shared" si="179"/>
        <v>0</v>
      </c>
      <c r="P187" s="17">
        <f t="shared" si="179"/>
        <v>1509100</v>
      </c>
    </row>
    <row r="188" spans="1:16" s="1" customFormat="1" ht="12.75" hidden="1" customHeight="1" x14ac:dyDescent="0.25">
      <c r="A188" s="127"/>
      <c r="B188" s="127" t="s">
        <v>150</v>
      </c>
      <c r="C188" s="127"/>
      <c r="D188" s="127"/>
      <c r="E188" s="127"/>
      <c r="F188" s="16" t="s">
        <v>142</v>
      </c>
      <c r="G188" s="22" t="s">
        <v>85</v>
      </c>
      <c r="H188" s="22" t="s">
        <v>182</v>
      </c>
      <c r="I188" s="16" t="s">
        <v>151</v>
      </c>
      <c r="J188" s="17">
        <f t="shared" si="179"/>
        <v>1509100</v>
      </c>
      <c r="K188" s="17">
        <f t="shared" si="179"/>
        <v>0</v>
      </c>
      <c r="L188" s="17">
        <f t="shared" si="179"/>
        <v>1509100</v>
      </c>
      <c r="M188" s="17">
        <f t="shared" si="179"/>
        <v>0</v>
      </c>
      <c r="N188" s="17">
        <f t="shared" si="179"/>
        <v>1509100</v>
      </c>
      <c r="O188" s="17">
        <f t="shared" si="179"/>
        <v>0</v>
      </c>
      <c r="P188" s="17">
        <f t="shared" si="179"/>
        <v>1509100</v>
      </c>
    </row>
    <row r="189" spans="1:16" s="1" customFormat="1" ht="12.75" hidden="1" customHeight="1" x14ac:dyDescent="0.25">
      <c r="A189" s="127"/>
      <c r="B189" s="127" t="s">
        <v>152</v>
      </c>
      <c r="C189" s="127"/>
      <c r="D189" s="127"/>
      <c r="E189" s="127"/>
      <c r="F189" s="16" t="s">
        <v>142</v>
      </c>
      <c r="G189" s="22" t="s">
        <v>85</v>
      </c>
      <c r="H189" s="22" t="s">
        <v>182</v>
      </c>
      <c r="I189" s="16" t="s">
        <v>153</v>
      </c>
      <c r="J189" s="17">
        <f>1454139+54961</f>
        <v>1509100</v>
      </c>
      <c r="K189" s="17"/>
      <c r="L189" s="17">
        <f t="shared" si="144"/>
        <v>1509100</v>
      </c>
      <c r="M189" s="17"/>
      <c r="N189" s="17">
        <f t="shared" ref="N189" si="180">L189+M189</f>
        <v>1509100</v>
      </c>
      <c r="O189" s="17"/>
      <c r="P189" s="17">
        <f t="shared" ref="P189" si="181">N189+O189</f>
        <v>1509100</v>
      </c>
    </row>
    <row r="190" spans="1:16" s="1" customFormat="1" ht="12.75" hidden="1" x14ac:dyDescent="0.25">
      <c r="A190" s="159" t="s">
        <v>183</v>
      </c>
      <c r="B190" s="160"/>
      <c r="C190" s="127"/>
      <c r="D190" s="127"/>
      <c r="E190" s="127"/>
      <c r="F190" s="22" t="s">
        <v>142</v>
      </c>
      <c r="G190" s="22" t="s">
        <v>85</v>
      </c>
      <c r="H190" s="22" t="s">
        <v>184</v>
      </c>
      <c r="I190" s="16"/>
      <c r="J190" s="17">
        <f t="shared" ref="J190:P191" si="182">J191</f>
        <v>3143300</v>
      </c>
      <c r="K190" s="17">
        <f t="shared" si="182"/>
        <v>0</v>
      </c>
      <c r="L190" s="17">
        <f t="shared" si="182"/>
        <v>3143300</v>
      </c>
      <c r="M190" s="17">
        <f t="shared" si="182"/>
        <v>0</v>
      </c>
      <c r="N190" s="17">
        <f t="shared" si="182"/>
        <v>3143300</v>
      </c>
      <c r="O190" s="17">
        <f t="shared" si="182"/>
        <v>0</v>
      </c>
      <c r="P190" s="17">
        <f t="shared" si="182"/>
        <v>3143300</v>
      </c>
    </row>
    <row r="191" spans="1:16" s="1" customFormat="1" ht="12.75" hidden="1" customHeight="1" x14ac:dyDescent="0.25">
      <c r="A191" s="127"/>
      <c r="B191" s="127" t="s">
        <v>150</v>
      </c>
      <c r="C191" s="127"/>
      <c r="D191" s="127"/>
      <c r="E191" s="127"/>
      <c r="F191" s="16" t="s">
        <v>142</v>
      </c>
      <c r="G191" s="22" t="s">
        <v>85</v>
      </c>
      <c r="H191" s="22" t="s">
        <v>184</v>
      </c>
      <c r="I191" s="16" t="s">
        <v>151</v>
      </c>
      <c r="J191" s="17">
        <f t="shared" si="182"/>
        <v>3143300</v>
      </c>
      <c r="K191" s="17">
        <f t="shared" si="182"/>
        <v>0</v>
      </c>
      <c r="L191" s="17">
        <f t="shared" si="182"/>
        <v>3143300</v>
      </c>
      <c r="M191" s="17">
        <f t="shared" si="182"/>
        <v>0</v>
      </c>
      <c r="N191" s="17">
        <f t="shared" si="182"/>
        <v>3143300</v>
      </c>
      <c r="O191" s="17">
        <f t="shared" si="182"/>
        <v>0</v>
      </c>
      <c r="P191" s="17">
        <f t="shared" si="182"/>
        <v>3143300</v>
      </c>
    </row>
    <row r="192" spans="1:16" s="1" customFormat="1" ht="12.75" hidden="1" customHeight="1" x14ac:dyDescent="0.25">
      <c r="A192" s="127"/>
      <c r="B192" s="127" t="s">
        <v>152</v>
      </c>
      <c r="C192" s="127"/>
      <c r="D192" s="127"/>
      <c r="E192" s="127"/>
      <c r="F192" s="16" t="s">
        <v>142</v>
      </c>
      <c r="G192" s="22" t="s">
        <v>85</v>
      </c>
      <c r="H192" s="22" t="s">
        <v>184</v>
      </c>
      <c r="I192" s="16" t="s">
        <v>153</v>
      </c>
      <c r="J192" s="17">
        <f>3272821-129521</f>
        <v>3143300</v>
      </c>
      <c r="K192" s="17"/>
      <c r="L192" s="17">
        <f t="shared" si="144"/>
        <v>3143300</v>
      </c>
      <c r="M192" s="17"/>
      <c r="N192" s="17">
        <f t="shared" ref="N192" si="183">L192+M192</f>
        <v>3143300</v>
      </c>
      <c r="O192" s="17"/>
      <c r="P192" s="17">
        <f t="shared" ref="P192" si="184">N192+O192</f>
        <v>3143300</v>
      </c>
    </row>
    <row r="193" spans="1:16" s="1" customFormat="1" ht="12.75" hidden="1" x14ac:dyDescent="0.25">
      <c r="A193" s="159" t="s">
        <v>185</v>
      </c>
      <c r="B193" s="160"/>
      <c r="C193" s="127"/>
      <c r="D193" s="127"/>
      <c r="E193" s="127"/>
      <c r="F193" s="22" t="s">
        <v>142</v>
      </c>
      <c r="G193" s="22" t="s">
        <v>85</v>
      </c>
      <c r="H193" s="22" t="s">
        <v>186</v>
      </c>
      <c r="I193" s="16"/>
      <c r="J193" s="17">
        <f t="shared" ref="J193:P194" si="185">J194</f>
        <v>1445900</v>
      </c>
      <c r="K193" s="17">
        <f t="shared" si="185"/>
        <v>0</v>
      </c>
      <c r="L193" s="17">
        <f t="shared" si="185"/>
        <v>1445900</v>
      </c>
      <c r="M193" s="17">
        <f t="shared" si="185"/>
        <v>0</v>
      </c>
      <c r="N193" s="17">
        <f t="shared" si="185"/>
        <v>1445900</v>
      </c>
      <c r="O193" s="17">
        <f t="shared" si="185"/>
        <v>0</v>
      </c>
      <c r="P193" s="17">
        <f t="shared" si="185"/>
        <v>1445900</v>
      </c>
    </row>
    <row r="194" spans="1:16" s="1" customFormat="1" ht="25.5" hidden="1" x14ac:dyDescent="0.25">
      <c r="A194" s="127"/>
      <c r="B194" s="127" t="s">
        <v>150</v>
      </c>
      <c r="C194" s="127"/>
      <c r="D194" s="127"/>
      <c r="E194" s="127"/>
      <c r="F194" s="16" t="s">
        <v>142</v>
      </c>
      <c r="G194" s="22" t="s">
        <v>85</v>
      </c>
      <c r="H194" s="22" t="s">
        <v>186</v>
      </c>
      <c r="I194" s="16" t="s">
        <v>151</v>
      </c>
      <c r="J194" s="17">
        <f t="shared" si="185"/>
        <v>1445900</v>
      </c>
      <c r="K194" s="17">
        <f t="shared" si="185"/>
        <v>0</v>
      </c>
      <c r="L194" s="17">
        <f t="shared" si="185"/>
        <v>1445900</v>
      </c>
      <c r="M194" s="17">
        <f t="shared" si="185"/>
        <v>0</v>
      </c>
      <c r="N194" s="17">
        <f t="shared" si="185"/>
        <v>1445900</v>
      </c>
      <c r="O194" s="17">
        <f t="shared" si="185"/>
        <v>0</v>
      </c>
      <c r="P194" s="17">
        <f t="shared" si="185"/>
        <v>1445900</v>
      </c>
    </row>
    <row r="195" spans="1:16" s="1" customFormat="1" ht="38.25" hidden="1" x14ac:dyDescent="0.25">
      <c r="A195" s="127"/>
      <c r="B195" s="127" t="s">
        <v>152</v>
      </c>
      <c r="C195" s="127"/>
      <c r="D195" s="127"/>
      <c r="E195" s="127"/>
      <c r="F195" s="16" t="s">
        <v>142</v>
      </c>
      <c r="G195" s="22" t="s">
        <v>85</v>
      </c>
      <c r="H195" s="22" t="s">
        <v>186</v>
      </c>
      <c r="I195" s="16" t="s">
        <v>153</v>
      </c>
      <c r="J195" s="17">
        <f>1445866+34</f>
        <v>1445900</v>
      </c>
      <c r="K195" s="17"/>
      <c r="L195" s="17">
        <f t="shared" si="144"/>
        <v>1445900</v>
      </c>
      <c r="M195" s="17"/>
      <c r="N195" s="17">
        <f t="shared" ref="N195" si="186">L195+M195</f>
        <v>1445900</v>
      </c>
      <c r="O195" s="17"/>
      <c r="P195" s="17">
        <f t="shared" ref="P195" si="187">N195+O195</f>
        <v>1445900</v>
      </c>
    </row>
    <row r="196" spans="1:16" s="1" customFormat="1" ht="12.75" hidden="1" x14ac:dyDescent="0.25">
      <c r="A196" s="159" t="s">
        <v>187</v>
      </c>
      <c r="B196" s="160"/>
      <c r="C196" s="127"/>
      <c r="D196" s="127"/>
      <c r="E196" s="127"/>
      <c r="F196" s="22" t="s">
        <v>142</v>
      </c>
      <c r="G196" s="22" t="s">
        <v>85</v>
      </c>
      <c r="H196" s="22" t="s">
        <v>188</v>
      </c>
      <c r="I196" s="16"/>
      <c r="J196" s="17">
        <f t="shared" ref="J196:P197" si="188">J197</f>
        <v>1604400</v>
      </c>
      <c r="K196" s="17">
        <f t="shared" si="188"/>
        <v>0</v>
      </c>
      <c r="L196" s="17">
        <f t="shared" si="188"/>
        <v>1604400</v>
      </c>
      <c r="M196" s="17">
        <f t="shared" si="188"/>
        <v>0</v>
      </c>
      <c r="N196" s="17">
        <f t="shared" si="188"/>
        <v>1604400</v>
      </c>
      <c r="O196" s="17">
        <f t="shared" si="188"/>
        <v>0</v>
      </c>
      <c r="P196" s="17">
        <f t="shared" si="188"/>
        <v>1604400</v>
      </c>
    </row>
    <row r="197" spans="1:16" s="1" customFormat="1" ht="12.75" hidden="1" customHeight="1" x14ac:dyDescent="0.25">
      <c r="A197" s="127"/>
      <c r="B197" s="127" t="s">
        <v>150</v>
      </c>
      <c r="C197" s="127"/>
      <c r="D197" s="127"/>
      <c r="E197" s="127"/>
      <c r="F197" s="16" t="s">
        <v>142</v>
      </c>
      <c r="G197" s="22" t="s">
        <v>85</v>
      </c>
      <c r="H197" s="22" t="s">
        <v>188</v>
      </c>
      <c r="I197" s="16" t="s">
        <v>151</v>
      </c>
      <c r="J197" s="17">
        <f t="shared" si="188"/>
        <v>1604400</v>
      </c>
      <c r="K197" s="17">
        <f t="shared" si="188"/>
        <v>0</v>
      </c>
      <c r="L197" s="17">
        <f t="shared" si="188"/>
        <v>1604400</v>
      </c>
      <c r="M197" s="17">
        <f t="shared" si="188"/>
        <v>0</v>
      </c>
      <c r="N197" s="17">
        <f t="shared" si="188"/>
        <v>1604400</v>
      </c>
      <c r="O197" s="17">
        <f t="shared" si="188"/>
        <v>0</v>
      </c>
      <c r="P197" s="17">
        <f t="shared" si="188"/>
        <v>1604400</v>
      </c>
    </row>
    <row r="198" spans="1:16" s="1" customFormat="1" ht="38.25" hidden="1" x14ac:dyDescent="0.25">
      <c r="A198" s="127"/>
      <c r="B198" s="127" t="s">
        <v>152</v>
      </c>
      <c r="C198" s="127"/>
      <c r="D198" s="127"/>
      <c r="E198" s="127"/>
      <c r="F198" s="16" t="s">
        <v>142</v>
      </c>
      <c r="G198" s="22" t="s">
        <v>85</v>
      </c>
      <c r="H198" s="22" t="s">
        <v>188</v>
      </c>
      <c r="I198" s="16" t="s">
        <v>153</v>
      </c>
      <c r="J198" s="17">
        <f>1604423-23</f>
        <v>1604400</v>
      </c>
      <c r="K198" s="17"/>
      <c r="L198" s="17">
        <f t="shared" si="144"/>
        <v>1604400</v>
      </c>
      <c r="M198" s="17"/>
      <c r="N198" s="17">
        <f t="shared" ref="N198" si="189">L198+M198</f>
        <v>1604400</v>
      </c>
      <c r="O198" s="17"/>
      <c r="P198" s="17">
        <f t="shared" ref="P198" si="190">N198+O198</f>
        <v>1604400</v>
      </c>
    </row>
    <row r="199" spans="1:16" s="1" customFormat="1" ht="12.75" hidden="1" customHeight="1" x14ac:dyDescent="0.25">
      <c r="A199" s="159" t="s">
        <v>189</v>
      </c>
      <c r="B199" s="160"/>
      <c r="C199" s="127"/>
      <c r="D199" s="127"/>
      <c r="E199" s="127"/>
      <c r="F199" s="22" t="s">
        <v>142</v>
      </c>
      <c r="G199" s="22" t="s">
        <v>85</v>
      </c>
      <c r="H199" s="22" t="s">
        <v>190</v>
      </c>
      <c r="I199" s="16"/>
      <c r="J199" s="17">
        <f t="shared" ref="J199:P200" si="191">J200</f>
        <v>1466000</v>
      </c>
      <c r="K199" s="17">
        <f t="shared" si="191"/>
        <v>0</v>
      </c>
      <c r="L199" s="17">
        <f t="shared" si="191"/>
        <v>1466000</v>
      </c>
      <c r="M199" s="17">
        <f t="shared" si="191"/>
        <v>0</v>
      </c>
      <c r="N199" s="17">
        <f t="shared" si="191"/>
        <v>1466000</v>
      </c>
      <c r="O199" s="17">
        <f t="shared" si="191"/>
        <v>0</v>
      </c>
      <c r="P199" s="17">
        <f t="shared" si="191"/>
        <v>1466000</v>
      </c>
    </row>
    <row r="200" spans="1:16" s="1" customFormat="1" ht="12.75" hidden="1" customHeight="1" x14ac:dyDescent="0.25">
      <c r="A200" s="127"/>
      <c r="B200" s="127" t="s">
        <v>150</v>
      </c>
      <c r="C200" s="127"/>
      <c r="D200" s="127"/>
      <c r="E200" s="127"/>
      <c r="F200" s="16" t="s">
        <v>142</v>
      </c>
      <c r="G200" s="22" t="s">
        <v>85</v>
      </c>
      <c r="H200" s="22" t="s">
        <v>190</v>
      </c>
      <c r="I200" s="16" t="s">
        <v>151</v>
      </c>
      <c r="J200" s="17">
        <f t="shared" si="191"/>
        <v>1466000</v>
      </c>
      <c r="K200" s="17">
        <f t="shared" si="191"/>
        <v>0</v>
      </c>
      <c r="L200" s="17">
        <f t="shared" si="191"/>
        <v>1466000</v>
      </c>
      <c r="M200" s="17">
        <f t="shared" si="191"/>
        <v>0</v>
      </c>
      <c r="N200" s="17">
        <f t="shared" si="191"/>
        <v>1466000</v>
      </c>
      <c r="O200" s="17">
        <f t="shared" si="191"/>
        <v>0</v>
      </c>
      <c r="P200" s="17">
        <f t="shared" si="191"/>
        <v>1466000</v>
      </c>
    </row>
    <row r="201" spans="1:16" s="1" customFormat="1" ht="38.25" hidden="1" x14ac:dyDescent="0.25">
      <c r="A201" s="127"/>
      <c r="B201" s="127" t="s">
        <v>152</v>
      </c>
      <c r="C201" s="127"/>
      <c r="D201" s="127"/>
      <c r="E201" s="127"/>
      <c r="F201" s="16" t="s">
        <v>142</v>
      </c>
      <c r="G201" s="22" t="s">
        <v>85</v>
      </c>
      <c r="H201" s="22" t="s">
        <v>190</v>
      </c>
      <c r="I201" s="16" t="s">
        <v>153</v>
      </c>
      <c r="J201" s="17">
        <f>1466064-64</f>
        <v>1466000</v>
      </c>
      <c r="K201" s="17"/>
      <c r="L201" s="17">
        <f t="shared" si="144"/>
        <v>1466000</v>
      </c>
      <c r="M201" s="17"/>
      <c r="N201" s="17">
        <f t="shared" ref="N201" si="192">L201+M201</f>
        <v>1466000</v>
      </c>
      <c r="O201" s="17"/>
      <c r="P201" s="17">
        <f t="shared" ref="P201" si="193">N201+O201</f>
        <v>1466000</v>
      </c>
    </row>
    <row r="202" spans="1:16" s="1" customFormat="1" ht="12.75" hidden="1" x14ac:dyDescent="0.25">
      <c r="A202" s="159" t="s">
        <v>191</v>
      </c>
      <c r="B202" s="160"/>
      <c r="C202" s="127"/>
      <c r="D202" s="127"/>
      <c r="E202" s="127"/>
      <c r="F202" s="22" t="s">
        <v>142</v>
      </c>
      <c r="G202" s="22" t="s">
        <v>85</v>
      </c>
      <c r="H202" s="22" t="s">
        <v>192</v>
      </c>
      <c r="I202" s="16"/>
      <c r="J202" s="17">
        <f t="shared" ref="J202:P203" si="194">J203</f>
        <v>565700</v>
      </c>
      <c r="K202" s="17">
        <f t="shared" si="194"/>
        <v>0</v>
      </c>
      <c r="L202" s="17">
        <f t="shared" si="194"/>
        <v>565700</v>
      </c>
      <c r="M202" s="17">
        <f t="shared" si="194"/>
        <v>0</v>
      </c>
      <c r="N202" s="17">
        <f t="shared" si="194"/>
        <v>565700</v>
      </c>
      <c r="O202" s="17">
        <f t="shared" si="194"/>
        <v>0</v>
      </c>
      <c r="P202" s="17">
        <f t="shared" si="194"/>
        <v>565700</v>
      </c>
    </row>
    <row r="203" spans="1:16" s="1" customFormat="1" ht="12.75" hidden="1" customHeight="1" x14ac:dyDescent="0.25">
      <c r="A203" s="127"/>
      <c r="B203" s="127" t="s">
        <v>150</v>
      </c>
      <c r="C203" s="127"/>
      <c r="D203" s="127"/>
      <c r="E203" s="127"/>
      <c r="F203" s="16" t="s">
        <v>142</v>
      </c>
      <c r="G203" s="22" t="s">
        <v>85</v>
      </c>
      <c r="H203" s="22" t="s">
        <v>192</v>
      </c>
      <c r="I203" s="16" t="s">
        <v>151</v>
      </c>
      <c r="J203" s="17">
        <f t="shared" si="194"/>
        <v>565700</v>
      </c>
      <c r="K203" s="17">
        <f t="shared" si="194"/>
        <v>0</v>
      </c>
      <c r="L203" s="17">
        <f t="shared" si="194"/>
        <v>565700</v>
      </c>
      <c r="M203" s="17">
        <f t="shared" si="194"/>
        <v>0</v>
      </c>
      <c r="N203" s="17">
        <f t="shared" si="194"/>
        <v>565700</v>
      </c>
      <c r="O203" s="17">
        <f t="shared" si="194"/>
        <v>0</v>
      </c>
      <c r="P203" s="17">
        <f t="shared" si="194"/>
        <v>565700</v>
      </c>
    </row>
    <row r="204" spans="1:16" s="1" customFormat="1" ht="12.75" hidden="1" customHeight="1" x14ac:dyDescent="0.25">
      <c r="A204" s="127"/>
      <c r="B204" s="127" t="s">
        <v>152</v>
      </c>
      <c r="C204" s="127"/>
      <c r="D204" s="127"/>
      <c r="E204" s="127"/>
      <c r="F204" s="16" t="s">
        <v>142</v>
      </c>
      <c r="G204" s="22" t="s">
        <v>85</v>
      </c>
      <c r="H204" s="22" t="s">
        <v>192</v>
      </c>
      <c r="I204" s="16" t="s">
        <v>153</v>
      </c>
      <c r="J204" s="17">
        <f>545720+19980</f>
        <v>565700</v>
      </c>
      <c r="K204" s="17"/>
      <c r="L204" s="17">
        <f t="shared" si="144"/>
        <v>565700</v>
      </c>
      <c r="M204" s="17"/>
      <c r="N204" s="17">
        <f t="shared" ref="N204" si="195">L204+M204</f>
        <v>565700</v>
      </c>
      <c r="O204" s="17"/>
      <c r="P204" s="17">
        <f t="shared" ref="P204" si="196">N204+O204</f>
        <v>565700</v>
      </c>
    </row>
    <row r="205" spans="1:16" s="1" customFormat="1" ht="12.75" customHeight="1" x14ac:dyDescent="0.25">
      <c r="A205" s="159" t="s">
        <v>193</v>
      </c>
      <c r="B205" s="160"/>
      <c r="C205" s="127"/>
      <c r="D205" s="127"/>
      <c r="E205" s="127"/>
      <c r="F205" s="16" t="s">
        <v>142</v>
      </c>
      <c r="G205" s="16" t="s">
        <v>85</v>
      </c>
      <c r="H205" s="16" t="s">
        <v>194</v>
      </c>
      <c r="I205" s="16"/>
      <c r="J205" s="17">
        <f>J206</f>
        <v>6292500</v>
      </c>
      <c r="K205" s="17">
        <f t="shared" ref="K205:P205" si="197">K206</f>
        <v>1054900</v>
      </c>
      <c r="L205" s="17">
        <f t="shared" si="197"/>
        <v>7347400</v>
      </c>
      <c r="M205" s="17">
        <f t="shared" si="197"/>
        <v>0</v>
      </c>
      <c r="N205" s="17">
        <f t="shared" si="197"/>
        <v>7347400</v>
      </c>
      <c r="O205" s="17">
        <f t="shared" si="197"/>
        <v>88000</v>
      </c>
      <c r="P205" s="17">
        <f t="shared" si="197"/>
        <v>7435400</v>
      </c>
    </row>
    <row r="206" spans="1:16" s="1" customFormat="1" ht="12.75" customHeight="1" x14ac:dyDescent="0.25">
      <c r="A206" s="159" t="s">
        <v>146</v>
      </c>
      <c r="B206" s="160"/>
      <c r="C206" s="127"/>
      <c r="D206" s="127"/>
      <c r="E206" s="127"/>
      <c r="F206" s="16" t="s">
        <v>142</v>
      </c>
      <c r="G206" s="16" t="s">
        <v>85</v>
      </c>
      <c r="H206" s="16" t="s">
        <v>195</v>
      </c>
      <c r="I206" s="16"/>
      <c r="J206" s="17">
        <f>J207+J210+J213</f>
        <v>6292500</v>
      </c>
      <c r="K206" s="17">
        <f t="shared" ref="K206:P206" si="198">K207+K210+K213</f>
        <v>1054900</v>
      </c>
      <c r="L206" s="17">
        <f t="shared" si="198"/>
        <v>7347400</v>
      </c>
      <c r="M206" s="17">
        <f t="shared" si="198"/>
        <v>0</v>
      </c>
      <c r="N206" s="17">
        <f t="shared" si="198"/>
        <v>7347400</v>
      </c>
      <c r="O206" s="17">
        <f t="shared" si="198"/>
        <v>88000</v>
      </c>
      <c r="P206" s="17">
        <f t="shared" si="198"/>
        <v>7435400</v>
      </c>
    </row>
    <row r="207" spans="1:16" s="1" customFormat="1" ht="27.75" customHeight="1" x14ac:dyDescent="0.25">
      <c r="A207" s="159" t="s">
        <v>196</v>
      </c>
      <c r="B207" s="160"/>
      <c r="C207" s="127"/>
      <c r="D207" s="127"/>
      <c r="E207" s="127"/>
      <c r="F207" s="22" t="s">
        <v>142</v>
      </c>
      <c r="G207" s="22" t="s">
        <v>85</v>
      </c>
      <c r="H207" s="22" t="s">
        <v>197</v>
      </c>
      <c r="I207" s="16"/>
      <c r="J207" s="17">
        <f t="shared" ref="J207:P208" si="199">J208</f>
        <v>2839100</v>
      </c>
      <c r="K207" s="17">
        <f t="shared" si="199"/>
        <v>0</v>
      </c>
      <c r="L207" s="17">
        <f t="shared" si="199"/>
        <v>2839100</v>
      </c>
      <c r="M207" s="17">
        <f t="shared" si="199"/>
        <v>0</v>
      </c>
      <c r="N207" s="17">
        <f t="shared" si="199"/>
        <v>2839100</v>
      </c>
      <c r="O207" s="17">
        <f t="shared" si="199"/>
        <v>88000</v>
      </c>
      <c r="P207" s="17">
        <f t="shared" si="199"/>
        <v>2927100</v>
      </c>
    </row>
    <row r="208" spans="1:16" s="1" customFormat="1" ht="27.75" customHeight="1" x14ac:dyDescent="0.25">
      <c r="A208" s="127"/>
      <c r="B208" s="127" t="s">
        <v>150</v>
      </c>
      <c r="C208" s="127"/>
      <c r="D208" s="127"/>
      <c r="E208" s="127"/>
      <c r="F208" s="16" t="s">
        <v>142</v>
      </c>
      <c r="G208" s="22" t="s">
        <v>85</v>
      </c>
      <c r="H208" s="22" t="s">
        <v>197</v>
      </c>
      <c r="I208" s="16" t="s">
        <v>151</v>
      </c>
      <c r="J208" s="17">
        <f t="shared" si="199"/>
        <v>2839100</v>
      </c>
      <c r="K208" s="17">
        <f t="shared" si="199"/>
        <v>0</v>
      </c>
      <c r="L208" s="17">
        <f t="shared" si="199"/>
        <v>2839100</v>
      </c>
      <c r="M208" s="17">
        <f t="shared" si="199"/>
        <v>0</v>
      </c>
      <c r="N208" s="17">
        <f t="shared" si="199"/>
        <v>2839100</v>
      </c>
      <c r="O208" s="17">
        <f t="shared" si="199"/>
        <v>88000</v>
      </c>
      <c r="P208" s="17">
        <f t="shared" si="199"/>
        <v>2927100</v>
      </c>
    </row>
    <row r="209" spans="1:16" s="1" customFormat="1" ht="26.25" customHeight="1" x14ac:dyDescent="0.25">
      <c r="A209" s="127"/>
      <c r="B209" s="127" t="s">
        <v>152</v>
      </c>
      <c r="C209" s="127"/>
      <c r="D209" s="127"/>
      <c r="E209" s="127"/>
      <c r="F209" s="16" t="s">
        <v>142</v>
      </c>
      <c r="G209" s="22" t="s">
        <v>85</v>
      </c>
      <c r="H209" s="22" t="s">
        <v>197</v>
      </c>
      <c r="I209" s="16" t="s">
        <v>153</v>
      </c>
      <c r="J209" s="17">
        <f>2839079+21</f>
        <v>2839100</v>
      </c>
      <c r="K209" s="17"/>
      <c r="L209" s="17">
        <f t="shared" si="144"/>
        <v>2839100</v>
      </c>
      <c r="M209" s="17"/>
      <c r="N209" s="17">
        <f t="shared" ref="N209" si="200">L209+M209</f>
        <v>2839100</v>
      </c>
      <c r="O209" s="17">
        <v>88000</v>
      </c>
      <c r="P209" s="17">
        <f t="shared" ref="P209" si="201">N209+O209</f>
        <v>2927100</v>
      </c>
    </row>
    <row r="210" spans="1:16" s="1" customFormat="1" ht="12.75" hidden="1" x14ac:dyDescent="0.25">
      <c r="A210" s="159" t="s">
        <v>198</v>
      </c>
      <c r="B210" s="160"/>
      <c r="C210" s="127"/>
      <c r="D210" s="127"/>
      <c r="E210" s="127"/>
      <c r="F210" s="22" t="s">
        <v>142</v>
      </c>
      <c r="G210" s="22" t="s">
        <v>85</v>
      </c>
      <c r="H210" s="22" t="s">
        <v>199</v>
      </c>
      <c r="I210" s="16"/>
      <c r="J210" s="17">
        <f t="shared" ref="J210:P211" si="202">J211</f>
        <v>1562600</v>
      </c>
      <c r="K210" s="17">
        <f t="shared" si="202"/>
        <v>264100</v>
      </c>
      <c r="L210" s="17">
        <f t="shared" si="202"/>
        <v>1826700</v>
      </c>
      <c r="M210" s="17">
        <f t="shared" si="202"/>
        <v>0</v>
      </c>
      <c r="N210" s="17">
        <f t="shared" si="202"/>
        <v>1826700</v>
      </c>
      <c r="O210" s="17">
        <f t="shared" si="202"/>
        <v>0</v>
      </c>
      <c r="P210" s="17">
        <f t="shared" si="202"/>
        <v>1826700</v>
      </c>
    </row>
    <row r="211" spans="1:16" s="1" customFormat="1" ht="12.75" hidden="1" customHeight="1" x14ac:dyDescent="0.25">
      <c r="A211" s="127"/>
      <c r="B211" s="127" t="s">
        <v>150</v>
      </c>
      <c r="C211" s="127"/>
      <c r="D211" s="127"/>
      <c r="E211" s="127"/>
      <c r="F211" s="16" t="s">
        <v>142</v>
      </c>
      <c r="G211" s="22" t="s">
        <v>85</v>
      </c>
      <c r="H211" s="22" t="s">
        <v>199</v>
      </c>
      <c r="I211" s="16" t="s">
        <v>151</v>
      </c>
      <c r="J211" s="17">
        <f t="shared" si="202"/>
        <v>1562600</v>
      </c>
      <c r="K211" s="17">
        <f t="shared" si="202"/>
        <v>264100</v>
      </c>
      <c r="L211" s="17">
        <f t="shared" si="202"/>
        <v>1826700</v>
      </c>
      <c r="M211" s="17">
        <f t="shared" si="202"/>
        <v>0</v>
      </c>
      <c r="N211" s="17">
        <f t="shared" si="202"/>
        <v>1826700</v>
      </c>
      <c r="O211" s="17">
        <f t="shared" si="202"/>
        <v>0</v>
      </c>
      <c r="P211" s="17">
        <f t="shared" si="202"/>
        <v>1826700</v>
      </c>
    </row>
    <row r="212" spans="1:16" s="1" customFormat="1" ht="38.25" hidden="1" x14ac:dyDescent="0.25">
      <c r="A212" s="127"/>
      <c r="B212" s="127" t="s">
        <v>152</v>
      </c>
      <c r="C212" s="127"/>
      <c r="D212" s="127"/>
      <c r="E212" s="127"/>
      <c r="F212" s="16" t="s">
        <v>142</v>
      </c>
      <c r="G212" s="22" t="s">
        <v>85</v>
      </c>
      <c r="H212" s="22" t="s">
        <v>199</v>
      </c>
      <c r="I212" s="16" t="s">
        <v>153</v>
      </c>
      <c r="J212" s="17">
        <f>1562634-34</f>
        <v>1562600</v>
      </c>
      <c r="K212" s="17">
        <v>264100</v>
      </c>
      <c r="L212" s="17">
        <f t="shared" si="144"/>
        <v>1826700</v>
      </c>
      <c r="M212" s="17"/>
      <c r="N212" s="17">
        <f t="shared" ref="N212" si="203">L212+M212</f>
        <v>1826700</v>
      </c>
      <c r="O212" s="17"/>
      <c r="P212" s="17">
        <f t="shared" ref="P212" si="204">N212+O212</f>
        <v>1826700</v>
      </c>
    </row>
    <row r="213" spans="1:16" s="1" customFormat="1" ht="12.75" hidden="1" x14ac:dyDescent="0.25">
      <c r="A213" s="176" t="s">
        <v>200</v>
      </c>
      <c r="B213" s="177"/>
      <c r="C213" s="139"/>
      <c r="D213" s="139"/>
      <c r="E213" s="127"/>
      <c r="F213" s="22" t="s">
        <v>142</v>
      </c>
      <c r="G213" s="22" t="s">
        <v>85</v>
      </c>
      <c r="H213" s="22" t="s">
        <v>201</v>
      </c>
      <c r="I213" s="16"/>
      <c r="J213" s="17">
        <f>J215</f>
        <v>1890800</v>
      </c>
      <c r="K213" s="17">
        <f t="shared" ref="K213:P213" si="205">K215</f>
        <v>790800</v>
      </c>
      <c r="L213" s="17">
        <f t="shared" si="205"/>
        <v>2681600</v>
      </c>
      <c r="M213" s="17">
        <f t="shared" si="205"/>
        <v>0</v>
      </c>
      <c r="N213" s="17">
        <f t="shared" si="205"/>
        <v>2681600</v>
      </c>
      <c r="O213" s="17">
        <f t="shared" si="205"/>
        <v>0</v>
      </c>
      <c r="P213" s="17">
        <f t="shared" si="205"/>
        <v>2681600</v>
      </c>
    </row>
    <row r="214" spans="1:16" s="1" customFormat="1" ht="12.75" hidden="1" customHeight="1" x14ac:dyDescent="0.25">
      <c r="A214" s="127"/>
      <c r="B214" s="127" t="s">
        <v>150</v>
      </c>
      <c r="C214" s="127"/>
      <c r="D214" s="127"/>
      <c r="E214" s="127"/>
      <c r="F214" s="16" t="s">
        <v>142</v>
      </c>
      <c r="G214" s="22" t="s">
        <v>85</v>
      </c>
      <c r="H214" s="22" t="s">
        <v>201</v>
      </c>
      <c r="I214" s="16" t="s">
        <v>151</v>
      </c>
      <c r="J214" s="17">
        <f>J215</f>
        <v>1890800</v>
      </c>
      <c r="K214" s="17">
        <f t="shared" ref="K214:P214" si="206">K215</f>
        <v>790800</v>
      </c>
      <c r="L214" s="17">
        <f t="shared" si="206"/>
        <v>2681600</v>
      </c>
      <c r="M214" s="17">
        <f t="shared" si="206"/>
        <v>0</v>
      </c>
      <c r="N214" s="17">
        <f t="shared" si="206"/>
        <v>2681600</v>
      </c>
      <c r="O214" s="17">
        <f t="shared" si="206"/>
        <v>0</v>
      </c>
      <c r="P214" s="17">
        <f t="shared" si="206"/>
        <v>2681600</v>
      </c>
    </row>
    <row r="215" spans="1:16" s="1" customFormat="1" ht="12.75" hidden="1" customHeight="1" x14ac:dyDescent="0.25">
      <c r="A215" s="127"/>
      <c r="B215" s="127" t="s">
        <v>152</v>
      </c>
      <c r="C215" s="127"/>
      <c r="D215" s="127"/>
      <c r="E215" s="127"/>
      <c r="F215" s="16" t="s">
        <v>142</v>
      </c>
      <c r="G215" s="22" t="s">
        <v>85</v>
      </c>
      <c r="H215" s="22" t="s">
        <v>201</v>
      </c>
      <c r="I215" s="16" t="s">
        <v>153</v>
      </c>
      <c r="J215" s="17">
        <f>1890782+18</f>
        <v>1890800</v>
      </c>
      <c r="K215" s="17">
        <v>790800</v>
      </c>
      <c r="L215" s="17">
        <f t="shared" si="144"/>
        <v>2681600</v>
      </c>
      <c r="M215" s="17"/>
      <c r="N215" s="17">
        <f t="shared" ref="N215" si="207">L215+M215</f>
        <v>2681600</v>
      </c>
      <c r="O215" s="17"/>
      <c r="P215" s="17">
        <f t="shared" ref="P215" si="208">N215+O215</f>
        <v>2681600</v>
      </c>
    </row>
    <row r="216" spans="1:16" s="1" customFormat="1" ht="12.75" hidden="1" customHeight="1" x14ac:dyDescent="0.25">
      <c r="A216" s="159" t="s">
        <v>202</v>
      </c>
      <c r="B216" s="160"/>
      <c r="C216" s="127"/>
      <c r="D216" s="127"/>
      <c r="E216" s="127"/>
      <c r="F216" s="16" t="s">
        <v>142</v>
      </c>
      <c r="G216" s="22" t="s">
        <v>85</v>
      </c>
      <c r="H216" s="22" t="s">
        <v>203</v>
      </c>
      <c r="I216" s="16"/>
      <c r="J216" s="17">
        <f>J217</f>
        <v>0</v>
      </c>
      <c r="K216" s="17">
        <f t="shared" ref="K216:P216" si="209">K217</f>
        <v>2000000</v>
      </c>
      <c r="L216" s="17">
        <f t="shared" si="209"/>
        <v>2000000</v>
      </c>
      <c r="M216" s="17">
        <f t="shared" si="209"/>
        <v>0</v>
      </c>
      <c r="N216" s="17">
        <f t="shared" si="209"/>
        <v>2000000</v>
      </c>
      <c r="O216" s="17">
        <f t="shared" si="209"/>
        <v>0</v>
      </c>
      <c r="P216" s="17">
        <f t="shared" si="209"/>
        <v>2000000</v>
      </c>
    </row>
    <row r="217" spans="1:16" s="1" customFormat="1" ht="12.75" hidden="1" x14ac:dyDescent="0.25">
      <c r="A217" s="127"/>
      <c r="B217" s="127" t="s">
        <v>368</v>
      </c>
      <c r="C217" s="127"/>
      <c r="D217" s="127"/>
      <c r="E217" s="127"/>
      <c r="F217" s="16" t="s">
        <v>142</v>
      </c>
      <c r="G217" s="22" t="s">
        <v>85</v>
      </c>
      <c r="H217" s="22" t="s">
        <v>204</v>
      </c>
      <c r="I217" s="16"/>
      <c r="J217" s="17">
        <f t="shared" ref="J217:P217" si="210">J219</f>
        <v>0</v>
      </c>
      <c r="K217" s="17">
        <f t="shared" si="210"/>
        <v>2000000</v>
      </c>
      <c r="L217" s="17">
        <f t="shared" si="210"/>
        <v>2000000</v>
      </c>
      <c r="M217" s="17">
        <f t="shared" si="210"/>
        <v>0</v>
      </c>
      <c r="N217" s="17">
        <f t="shared" si="210"/>
        <v>2000000</v>
      </c>
      <c r="O217" s="17">
        <f t="shared" si="210"/>
        <v>0</v>
      </c>
      <c r="P217" s="17">
        <f t="shared" si="210"/>
        <v>2000000</v>
      </c>
    </row>
    <row r="218" spans="1:16" s="1" customFormat="1" ht="12.75" hidden="1" x14ac:dyDescent="0.25">
      <c r="A218" s="127"/>
      <c r="B218" s="127" t="s">
        <v>135</v>
      </c>
      <c r="C218" s="127"/>
      <c r="D218" s="127"/>
      <c r="E218" s="127"/>
      <c r="F218" s="16" t="s">
        <v>142</v>
      </c>
      <c r="G218" s="22" t="s">
        <v>85</v>
      </c>
      <c r="H218" s="22" t="s">
        <v>204</v>
      </c>
      <c r="I218" s="16" t="s">
        <v>136</v>
      </c>
      <c r="J218" s="17">
        <f t="shared" ref="J218:P218" si="211">J219</f>
        <v>0</v>
      </c>
      <c r="K218" s="17">
        <f t="shared" si="211"/>
        <v>2000000</v>
      </c>
      <c r="L218" s="17">
        <f t="shared" si="211"/>
        <v>2000000</v>
      </c>
      <c r="M218" s="17">
        <f t="shared" si="211"/>
        <v>0</v>
      </c>
      <c r="N218" s="17">
        <f t="shared" si="211"/>
        <v>2000000</v>
      </c>
      <c r="O218" s="17">
        <f t="shared" si="211"/>
        <v>0</v>
      </c>
      <c r="P218" s="17">
        <f t="shared" si="211"/>
        <v>2000000</v>
      </c>
    </row>
    <row r="219" spans="1:16" s="1" customFormat="1" ht="25.5" hidden="1" x14ac:dyDescent="0.25">
      <c r="A219" s="127"/>
      <c r="B219" s="127" t="s">
        <v>137</v>
      </c>
      <c r="C219" s="127"/>
      <c r="D219" s="127"/>
      <c r="E219" s="127"/>
      <c r="F219" s="16" t="s">
        <v>142</v>
      </c>
      <c r="G219" s="22" t="s">
        <v>85</v>
      </c>
      <c r="H219" s="22" t="s">
        <v>204</v>
      </c>
      <c r="I219" s="16" t="s">
        <v>138</v>
      </c>
      <c r="J219" s="17">
        <v>0</v>
      </c>
      <c r="K219" s="17">
        <v>2000000</v>
      </c>
      <c r="L219" s="17">
        <f t="shared" si="144"/>
        <v>2000000</v>
      </c>
      <c r="M219" s="17"/>
      <c r="N219" s="17">
        <f t="shared" ref="N219" si="212">L219+M219</f>
        <v>2000000</v>
      </c>
      <c r="O219" s="17"/>
      <c r="P219" s="17">
        <f t="shared" ref="P219" si="213">N219+O219</f>
        <v>2000000</v>
      </c>
    </row>
    <row r="220" spans="1:16" s="1" customFormat="1" ht="12.75" hidden="1" x14ac:dyDescent="0.25">
      <c r="A220" s="159" t="s">
        <v>205</v>
      </c>
      <c r="B220" s="160"/>
      <c r="C220" s="127"/>
      <c r="D220" s="127"/>
      <c r="E220" s="127"/>
      <c r="F220" s="16" t="s">
        <v>142</v>
      </c>
      <c r="G220" s="16" t="s">
        <v>85</v>
      </c>
      <c r="H220" s="16" t="s">
        <v>206</v>
      </c>
      <c r="I220" s="16"/>
      <c r="J220" s="17">
        <f>J221</f>
        <v>1172900</v>
      </c>
      <c r="K220" s="17">
        <f t="shared" ref="K220:P220" si="214">K221</f>
        <v>0</v>
      </c>
      <c r="L220" s="17">
        <f t="shared" si="214"/>
        <v>1172900</v>
      </c>
      <c r="M220" s="17">
        <f t="shared" si="214"/>
        <v>0</v>
      </c>
      <c r="N220" s="17">
        <f t="shared" si="214"/>
        <v>1172900</v>
      </c>
      <c r="O220" s="17">
        <f t="shared" si="214"/>
        <v>0</v>
      </c>
      <c r="P220" s="17">
        <f t="shared" si="214"/>
        <v>1172900</v>
      </c>
    </row>
    <row r="221" spans="1:16" s="1" customFormat="1" ht="12.75" hidden="1" customHeight="1" x14ac:dyDescent="0.25">
      <c r="A221" s="159" t="s">
        <v>207</v>
      </c>
      <c r="B221" s="160"/>
      <c r="C221" s="127"/>
      <c r="D221" s="127"/>
      <c r="E221" s="127"/>
      <c r="F221" s="16" t="s">
        <v>142</v>
      </c>
      <c r="G221" s="16" t="s">
        <v>85</v>
      </c>
      <c r="H221" s="16" t="s">
        <v>208</v>
      </c>
      <c r="I221" s="16"/>
      <c r="J221" s="17">
        <f t="shared" ref="J221:P222" si="215">J222</f>
        <v>1172900</v>
      </c>
      <c r="K221" s="17">
        <f t="shared" si="215"/>
        <v>0</v>
      </c>
      <c r="L221" s="17">
        <f t="shared" si="215"/>
        <v>1172900</v>
      </c>
      <c r="M221" s="17">
        <f t="shared" si="215"/>
        <v>0</v>
      </c>
      <c r="N221" s="17">
        <f t="shared" si="215"/>
        <v>1172900</v>
      </c>
      <c r="O221" s="17">
        <f t="shared" si="215"/>
        <v>0</v>
      </c>
      <c r="P221" s="17">
        <f t="shared" si="215"/>
        <v>1172900</v>
      </c>
    </row>
    <row r="222" spans="1:16" s="1" customFormat="1" ht="25.5" hidden="1" x14ac:dyDescent="0.25">
      <c r="A222" s="128"/>
      <c r="B222" s="127" t="s">
        <v>150</v>
      </c>
      <c r="C222" s="127"/>
      <c r="D222" s="127"/>
      <c r="E222" s="127"/>
      <c r="F222" s="16" t="s">
        <v>142</v>
      </c>
      <c r="G222" s="16" t="s">
        <v>85</v>
      </c>
      <c r="H222" s="16" t="s">
        <v>208</v>
      </c>
      <c r="I222" s="16" t="s">
        <v>151</v>
      </c>
      <c r="J222" s="17">
        <f t="shared" si="215"/>
        <v>1172900</v>
      </c>
      <c r="K222" s="17">
        <f t="shared" si="215"/>
        <v>0</v>
      </c>
      <c r="L222" s="17">
        <f t="shared" si="215"/>
        <v>1172900</v>
      </c>
      <c r="M222" s="17">
        <f t="shared" si="215"/>
        <v>0</v>
      </c>
      <c r="N222" s="17">
        <f t="shared" si="215"/>
        <v>1172900</v>
      </c>
      <c r="O222" s="17">
        <f t="shared" si="215"/>
        <v>0</v>
      </c>
      <c r="P222" s="17">
        <f t="shared" si="215"/>
        <v>1172900</v>
      </c>
    </row>
    <row r="223" spans="1:16" s="1" customFormat="1" ht="12.75" hidden="1" x14ac:dyDescent="0.25">
      <c r="A223" s="128"/>
      <c r="B223" s="128" t="s">
        <v>209</v>
      </c>
      <c r="C223" s="128"/>
      <c r="D223" s="128"/>
      <c r="E223" s="128"/>
      <c r="F223" s="16" t="s">
        <v>142</v>
      </c>
      <c r="G223" s="16" t="s">
        <v>85</v>
      </c>
      <c r="H223" s="16" t="s">
        <v>208</v>
      </c>
      <c r="I223" s="16" t="s">
        <v>210</v>
      </c>
      <c r="J223" s="17">
        <v>1172900</v>
      </c>
      <c r="K223" s="17"/>
      <c r="L223" s="17">
        <f t="shared" si="144"/>
        <v>1172900</v>
      </c>
      <c r="M223" s="17"/>
      <c r="N223" s="17">
        <f t="shared" ref="N223" si="216">L223+M223</f>
        <v>1172900</v>
      </c>
      <c r="O223" s="17"/>
      <c r="P223" s="17">
        <f t="shared" ref="P223" si="217">N223+O223</f>
        <v>1172900</v>
      </c>
    </row>
    <row r="224" spans="1:16" s="1" customFormat="1" ht="12.75" hidden="1" x14ac:dyDescent="0.25">
      <c r="A224" s="159" t="s">
        <v>69</v>
      </c>
      <c r="B224" s="160"/>
      <c r="C224" s="127"/>
      <c r="D224" s="127"/>
      <c r="E224" s="127"/>
      <c r="F224" s="22" t="s">
        <v>142</v>
      </c>
      <c r="G224" s="16" t="s">
        <v>85</v>
      </c>
      <c r="H224" s="22" t="s">
        <v>70</v>
      </c>
      <c r="I224" s="22"/>
      <c r="J224" s="24">
        <f>J225</f>
        <v>63415629.229999997</v>
      </c>
      <c r="K224" s="24">
        <f t="shared" ref="K224:P224" si="218">K225</f>
        <v>-1382300</v>
      </c>
      <c r="L224" s="24">
        <f t="shared" si="218"/>
        <v>62033329.229999997</v>
      </c>
      <c r="M224" s="24">
        <f t="shared" si="218"/>
        <v>0</v>
      </c>
      <c r="N224" s="24">
        <f t="shared" si="218"/>
        <v>62033329.229999997</v>
      </c>
      <c r="O224" s="24">
        <f t="shared" si="218"/>
        <v>0</v>
      </c>
      <c r="P224" s="24">
        <f t="shared" si="218"/>
        <v>62033329.229999997</v>
      </c>
    </row>
    <row r="225" spans="1:16" s="1" customFormat="1" ht="12.75" hidden="1" x14ac:dyDescent="0.25">
      <c r="A225" s="159" t="s">
        <v>71</v>
      </c>
      <c r="B225" s="160"/>
      <c r="C225" s="127"/>
      <c r="D225" s="127"/>
      <c r="E225" s="127"/>
      <c r="F225" s="16" t="s">
        <v>142</v>
      </c>
      <c r="G225" s="16" t="s">
        <v>85</v>
      </c>
      <c r="H225" s="16" t="s">
        <v>72</v>
      </c>
      <c r="I225" s="16"/>
      <c r="J225" s="17">
        <f>J226+J234+J229</f>
        <v>63415629.229999997</v>
      </c>
      <c r="K225" s="17">
        <f t="shared" ref="K225:P225" si="219">K226+K234+K229</f>
        <v>-1382300</v>
      </c>
      <c r="L225" s="17">
        <f t="shared" si="219"/>
        <v>62033329.229999997</v>
      </c>
      <c r="M225" s="17">
        <f t="shared" si="219"/>
        <v>0</v>
      </c>
      <c r="N225" s="17">
        <f t="shared" si="219"/>
        <v>62033329.229999997</v>
      </c>
      <c r="O225" s="17">
        <f t="shared" si="219"/>
        <v>0</v>
      </c>
      <c r="P225" s="17">
        <f t="shared" si="219"/>
        <v>62033329.229999997</v>
      </c>
    </row>
    <row r="226" spans="1:16" s="1" customFormat="1" ht="12.75" hidden="1" customHeight="1" x14ac:dyDescent="0.25">
      <c r="A226" s="159" t="s">
        <v>211</v>
      </c>
      <c r="B226" s="160"/>
      <c r="C226" s="127"/>
      <c r="D226" s="127"/>
      <c r="E226" s="127"/>
      <c r="F226" s="16" t="s">
        <v>142</v>
      </c>
      <c r="G226" s="16" t="s">
        <v>85</v>
      </c>
      <c r="H226" s="16" t="s">
        <v>212</v>
      </c>
      <c r="I226" s="16"/>
      <c r="J226" s="17">
        <f t="shared" ref="J226:P227" si="220">J227</f>
        <v>59263749.229999997</v>
      </c>
      <c r="K226" s="17">
        <f t="shared" si="220"/>
        <v>0</v>
      </c>
      <c r="L226" s="17">
        <f t="shared" si="220"/>
        <v>59263749.229999997</v>
      </c>
      <c r="M226" s="17">
        <f t="shared" si="220"/>
        <v>0</v>
      </c>
      <c r="N226" s="17">
        <f t="shared" si="220"/>
        <v>59263749.229999997</v>
      </c>
      <c r="O226" s="17">
        <f t="shared" si="220"/>
        <v>0</v>
      </c>
      <c r="P226" s="17">
        <f t="shared" si="220"/>
        <v>59263749.229999997</v>
      </c>
    </row>
    <row r="227" spans="1:16" s="1" customFormat="1" ht="12.75" hidden="1" customHeight="1" x14ac:dyDescent="0.25">
      <c r="A227" s="128"/>
      <c r="B227" s="127" t="s">
        <v>150</v>
      </c>
      <c r="C227" s="127"/>
      <c r="D227" s="127"/>
      <c r="E227" s="127"/>
      <c r="F227" s="16" t="s">
        <v>142</v>
      </c>
      <c r="G227" s="16" t="s">
        <v>85</v>
      </c>
      <c r="H227" s="16" t="s">
        <v>212</v>
      </c>
      <c r="I227" s="16" t="s">
        <v>151</v>
      </c>
      <c r="J227" s="17">
        <f t="shared" si="220"/>
        <v>59263749.229999997</v>
      </c>
      <c r="K227" s="17">
        <f t="shared" si="220"/>
        <v>0</v>
      </c>
      <c r="L227" s="17">
        <f t="shared" si="220"/>
        <v>59263749.229999997</v>
      </c>
      <c r="M227" s="17">
        <f t="shared" si="220"/>
        <v>0</v>
      </c>
      <c r="N227" s="17">
        <f t="shared" si="220"/>
        <v>59263749.229999997</v>
      </c>
      <c r="O227" s="17">
        <f t="shared" si="220"/>
        <v>0</v>
      </c>
      <c r="P227" s="17">
        <f t="shared" si="220"/>
        <v>59263749.229999997</v>
      </c>
    </row>
    <row r="228" spans="1:16" s="1" customFormat="1" ht="12.75" hidden="1" customHeight="1" x14ac:dyDescent="0.25">
      <c r="A228" s="127"/>
      <c r="B228" s="127" t="s">
        <v>152</v>
      </c>
      <c r="C228" s="127"/>
      <c r="D228" s="127"/>
      <c r="E228" s="127"/>
      <c r="F228" s="16" t="s">
        <v>142</v>
      </c>
      <c r="G228" s="22" t="s">
        <v>85</v>
      </c>
      <c r="H228" s="22" t="s">
        <v>212</v>
      </c>
      <c r="I228" s="16" t="s">
        <v>153</v>
      </c>
      <c r="J228" s="17">
        <v>59263749.229999997</v>
      </c>
      <c r="K228" s="17"/>
      <c r="L228" s="17">
        <f t="shared" si="144"/>
        <v>59263749.229999997</v>
      </c>
      <c r="M228" s="17"/>
      <c r="N228" s="17">
        <f t="shared" ref="N228" si="221">L228+M228</f>
        <v>59263749.229999997</v>
      </c>
      <c r="O228" s="17"/>
      <c r="P228" s="17">
        <f t="shared" ref="P228" si="222">N228+O228</f>
        <v>59263749.229999997</v>
      </c>
    </row>
    <row r="229" spans="1:16" s="1" customFormat="1" ht="12.75" hidden="1" customHeight="1" x14ac:dyDescent="0.25">
      <c r="A229" s="159" t="s">
        <v>157</v>
      </c>
      <c r="B229" s="160"/>
      <c r="C229" s="127"/>
      <c r="D229" s="127"/>
      <c r="E229" s="127"/>
      <c r="F229" s="16" t="s">
        <v>142</v>
      </c>
      <c r="G229" s="16" t="s">
        <v>85</v>
      </c>
      <c r="H229" s="16" t="s">
        <v>158</v>
      </c>
      <c r="I229" s="16"/>
      <c r="J229" s="17">
        <f>J230+J232</f>
        <v>4132800</v>
      </c>
      <c r="K229" s="17">
        <f t="shared" ref="K229:P229" si="223">K230+K232</f>
        <v>-1382300</v>
      </c>
      <c r="L229" s="17">
        <f t="shared" si="223"/>
        <v>2750500</v>
      </c>
      <c r="M229" s="17">
        <f t="shared" si="223"/>
        <v>0</v>
      </c>
      <c r="N229" s="17">
        <f t="shared" si="223"/>
        <v>2750500</v>
      </c>
      <c r="O229" s="17">
        <f t="shared" si="223"/>
        <v>0</v>
      </c>
      <c r="P229" s="17">
        <f t="shared" si="223"/>
        <v>2750500</v>
      </c>
    </row>
    <row r="230" spans="1:16" s="1" customFormat="1" ht="12.75" hidden="1" x14ac:dyDescent="0.25">
      <c r="A230" s="18"/>
      <c r="B230" s="128" t="s">
        <v>159</v>
      </c>
      <c r="C230" s="128"/>
      <c r="D230" s="128"/>
      <c r="E230" s="128"/>
      <c r="F230" s="16" t="s">
        <v>142</v>
      </c>
      <c r="G230" s="16" t="s">
        <v>85</v>
      </c>
      <c r="H230" s="16" t="s">
        <v>158</v>
      </c>
      <c r="I230" s="16" t="s">
        <v>160</v>
      </c>
      <c r="J230" s="17">
        <f t="shared" ref="J230:P230" si="224">J231</f>
        <v>4132800</v>
      </c>
      <c r="K230" s="17">
        <f t="shared" si="224"/>
        <v>-4132800</v>
      </c>
      <c r="L230" s="17">
        <f t="shared" si="224"/>
        <v>0</v>
      </c>
      <c r="M230" s="17">
        <f t="shared" si="224"/>
        <v>0</v>
      </c>
      <c r="N230" s="17">
        <f t="shared" si="224"/>
        <v>0</v>
      </c>
      <c r="O230" s="17">
        <f t="shared" si="224"/>
        <v>0</v>
      </c>
      <c r="P230" s="17">
        <f t="shared" si="224"/>
        <v>0</v>
      </c>
    </row>
    <row r="231" spans="1:16" s="1" customFormat="1" ht="25.5" hidden="1" x14ac:dyDescent="0.25">
      <c r="A231" s="18"/>
      <c r="B231" s="127" t="s">
        <v>161</v>
      </c>
      <c r="C231" s="127"/>
      <c r="D231" s="127"/>
      <c r="E231" s="127"/>
      <c r="F231" s="16" t="s">
        <v>142</v>
      </c>
      <c r="G231" s="16" t="s">
        <v>85</v>
      </c>
      <c r="H231" s="16" t="s">
        <v>158</v>
      </c>
      <c r="I231" s="16" t="s">
        <v>162</v>
      </c>
      <c r="J231" s="17">
        <v>4132800</v>
      </c>
      <c r="K231" s="17">
        <v>-4132800</v>
      </c>
      <c r="L231" s="17">
        <f t="shared" si="144"/>
        <v>0</v>
      </c>
      <c r="M231" s="17"/>
      <c r="N231" s="17">
        <f t="shared" ref="N231" si="225">L231+M231</f>
        <v>0</v>
      </c>
      <c r="O231" s="17"/>
      <c r="P231" s="17">
        <f t="shared" ref="P231" si="226">N231+O231</f>
        <v>0</v>
      </c>
    </row>
    <row r="232" spans="1:16" s="1" customFormat="1" ht="12.75" hidden="1" customHeight="1" x14ac:dyDescent="0.25">
      <c r="A232" s="18"/>
      <c r="B232" s="127" t="s">
        <v>150</v>
      </c>
      <c r="C232" s="127"/>
      <c r="D232" s="127"/>
      <c r="E232" s="127"/>
      <c r="F232" s="16" t="s">
        <v>142</v>
      </c>
      <c r="G232" s="16" t="s">
        <v>85</v>
      </c>
      <c r="H232" s="16" t="s">
        <v>158</v>
      </c>
      <c r="I232" s="16" t="s">
        <v>151</v>
      </c>
      <c r="J232" s="17">
        <f>J233</f>
        <v>0</v>
      </c>
      <c r="K232" s="17">
        <f t="shared" ref="K232:P232" si="227">K233</f>
        <v>2750500</v>
      </c>
      <c r="L232" s="17">
        <f t="shared" si="227"/>
        <v>2750500</v>
      </c>
      <c r="M232" s="17">
        <f t="shared" si="227"/>
        <v>0</v>
      </c>
      <c r="N232" s="17">
        <f t="shared" si="227"/>
        <v>2750500</v>
      </c>
      <c r="O232" s="17">
        <f t="shared" si="227"/>
        <v>0</v>
      </c>
      <c r="P232" s="17">
        <f t="shared" si="227"/>
        <v>2750500</v>
      </c>
    </row>
    <row r="233" spans="1:16" s="1" customFormat="1" ht="38.25" hidden="1" x14ac:dyDescent="0.25">
      <c r="A233" s="18"/>
      <c r="B233" s="127" t="s">
        <v>152</v>
      </c>
      <c r="C233" s="127"/>
      <c r="D233" s="127"/>
      <c r="E233" s="127"/>
      <c r="F233" s="16" t="s">
        <v>142</v>
      </c>
      <c r="G233" s="16" t="s">
        <v>85</v>
      </c>
      <c r="H233" s="16" t="s">
        <v>158</v>
      </c>
      <c r="I233" s="16" t="s">
        <v>153</v>
      </c>
      <c r="J233" s="17"/>
      <c r="K233" s="17">
        <f>4132800-1382300</f>
        <v>2750500</v>
      </c>
      <c r="L233" s="17">
        <f t="shared" si="144"/>
        <v>2750500</v>
      </c>
      <c r="M233" s="17"/>
      <c r="N233" s="17">
        <f t="shared" ref="N233" si="228">L233+M233</f>
        <v>2750500</v>
      </c>
      <c r="O233" s="17"/>
      <c r="P233" s="17">
        <f t="shared" ref="P233" si="229">N233+O233</f>
        <v>2750500</v>
      </c>
    </row>
    <row r="234" spans="1:16" s="1" customFormat="1" ht="12.75" hidden="1" x14ac:dyDescent="0.25">
      <c r="A234" s="159" t="s">
        <v>163</v>
      </c>
      <c r="B234" s="160"/>
      <c r="C234" s="127"/>
      <c r="D234" s="127"/>
      <c r="E234" s="127"/>
      <c r="F234" s="16" t="s">
        <v>142</v>
      </c>
      <c r="G234" s="16" t="s">
        <v>85</v>
      </c>
      <c r="H234" s="16" t="s">
        <v>164</v>
      </c>
      <c r="I234" s="16"/>
      <c r="J234" s="17">
        <f>J235+J237</f>
        <v>19080</v>
      </c>
      <c r="K234" s="17">
        <f t="shared" ref="K234:P234" si="230">K235+K237</f>
        <v>0</v>
      </c>
      <c r="L234" s="17">
        <f t="shared" si="230"/>
        <v>19080</v>
      </c>
      <c r="M234" s="17">
        <f t="shared" si="230"/>
        <v>0</v>
      </c>
      <c r="N234" s="17">
        <f t="shared" si="230"/>
        <v>19080</v>
      </c>
      <c r="O234" s="17">
        <f t="shared" si="230"/>
        <v>0</v>
      </c>
      <c r="P234" s="17">
        <f t="shared" si="230"/>
        <v>19080</v>
      </c>
    </row>
    <row r="235" spans="1:16" s="1" customFormat="1" ht="12.75" hidden="1" customHeight="1" x14ac:dyDescent="0.25">
      <c r="A235" s="18"/>
      <c r="B235" s="128" t="s">
        <v>159</v>
      </c>
      <c r="C235" s="128"/>
      <c r="D235" s="128"/>
      <c r="E235" s="128"/>
      <c r="F235" s="16" t="s">
        <v>142</v>
      </c>
      <c r="G235" s="16" t="s">
        <v>85</v>
      </c>
      <c r="H235" s="16" t="s">
        <v>164</v>
      </c>
      <c r="I235" s="16" t="s">
        <v>160</v>
      </c>
      <c r="J235" s="17">
        <f t="shared" ref="J235:P235" si="231">J236</f>
        <v>19080</v>
      </c>
      <c r="K235" s="17">
        <f t="shared" si="231"/>
        <v>-19080</v>
      </c>
      <c r="L235" s="17">
        <f t="shared" si="231"/>
        <v>0</v>
      </c>
      <c r="M235" s="17">
        <f t="shared" si="231"/>
        <v>0</v>
      </c>
      <c r="N235" s="17">
        <f t="shared" si="231"/>
        <v>0</v>
      </c>
      <c r="O235" s="17">
        <f t="shared" si="231"/>
        <v>0</v>
      </c>
      <c r="P235" s="17">
        <f t="shared" si="231"/>
        <v>0</v>
      </c>
    </row>
    <row r="236" spans="1:16" s="1" customFormat="1" ht="25.5" hidden="1" x14ac:dyDescent="0.25">
      <c r="A236" s="18"/>
      <c r="B236" s="127" t="s">
        <v>165</v>
      </c>
      <c r="C236" s="127"/>
      <c r="D236" s="127"/>
      <c r="E236" s="127"/>
      <c r="F236" s="16" t="s">
        <v>142</v>
      </c>
      <c r="G236" s="16" t="s">
        <v>85</v>
      </c>
      <c r="H236" s="16" t="s">
        <v>164</v>
      </c>
      <c r="I236" s="16" t="s">
        <v>166</v>
      </c>
      <c r="J236" s="17">
        <v>19080</v>
      </c>
      <c r="K236" s="17">
        <v>-19080</v>
      </c>
      <c r="L236" s="17">
        <f t="shared" si="144"/>
        <v>0</v>
      </c>
      <c r="M236" s="17"/>
      <c r="N236" s="17">
        <f t="shared" ref="N236" si="232">L236+M236</f>
        <v>0</v>
      </c>
      <c r="O236" s="17"/>
      <c r="P236" s="17">
        <f t="shared" ref="P236" si="233">N236+O236</f>
        <v>0</v>
      </c>
    </row>
    <row r="237" spans="1:16" s="1" customFormat="1" ht="25.5" hidden="1" x14ac:dyDescent="0.25">
      <c r="A237" s="18"/>
      <c r="B237" s="127" t="s">
        <v>150</v>
      </c>
      <c r="C237" s="127"/>
      <c r="D237" s="127"/>
      <c r="E237" s="127"/>
      <c r="F237" s="16" t="s">
        <v>142</v>
      </c>
      <c r="G237" s="16" t="s">
        <v>85</v>
      </c>
      <c r="H237" s="16" t="s">
        <v>164</v>
      </c>
      <c r="I237" s="16" t="s">
        <v>151</v>
      </c>
      <c r="J237" s="17">
        <f>J238</f>
        <v>0</v>
      </c>
      <c r="K237" s="17">
        <f t="shared" ref="K237:P237" si="234">K238</f>
        <v>19080</v>
      </c>
      <c r="L237" s="17">
        <f t="shared" si="234"/>
        <v>19080</v>
      </c>
      <c r="M237" s="17">
        <f t="shared" si="234"/>
        <v>0</v>
      </c>
      <c r="N237" s="17">
        <f t="shared" si="234"/>
        <v>19080</v>
      </c>
      <c r="O237" s="17">
        <f t="shared" si="234"/>
        <v>0</v>
      </c>
      <c r="P237" s="17">
        <f t="shared" si="234"/>
        <v>19080</v>
      </c>
    </row>
    <row r="238" spans="1:16" s="1" customFormat="1" ht="12.75" hidden="1" customHeight="1" x14ac:dyDescent="0.25">
      <c r="A238" s="18"/>
      <c r="B238" s="127" t="s">
        <v>152</v>
      </c>
      <c r="C238" s="127"/>
      <c r="D238" s="127"/>
      <c r="E238" s="127"/>
      <c r="F238" s="16" t="s">
        <v>142</v>
      </c>
      <c r="G238" s="16" t="s">
        <v>85</v>
      </c>
      <c r="H238" s="16" t="s">
        <v>164</v>
      </c>
      <c r="I238" s="16" t="s">
        <v>153</v>
      </c>
      <c r="J238" s="17"/>
      <c r="K238" s="17">
        <f>19080</f>
        <v>19080</v>
      </c>
      <c r="L238" s="17">
        <f>J238+K238</f>
        <v>19080</v>
      </c>
      <c r="M238" s="17"/>
      <c r="N238" s="17">
        <f>L238+M238</f>
        <v>19080</v>
      </c>
      <c r="O238" s="17"/>
      <c r="P238" s="17">
        <f>N238+O238</f>
        <v>19080</v>
      </c>
    </row>
    <row r="239" spans="1:16" s="14" customFormat="1" ht="12.75" x14ac:dyDescent="0.25">
      <c r="A239" s="159" t="s">
        <v>169</v>
      </c>
      <c r="B239" s="160"/>
      <c r="C239" s="127"/>
      <c r="D239" s="127"/>
      <c r="E239" s="127"/>
      <c r="F239" s="16" t="s">
        <v>142</v>
      </c>
      <c r="G239" s="16" t="s">
        <v>85</v>
      </c>
      <c r="H239" s="16" t="s">
        <v>170</v>
      </c>
      <c r="I239" s="16"/>
      <c r="J239" s="17">
        <f t="shared" ref="J239:M239" si="235">J240</f>
        <v>2392400</v>
      </c>
      <c r="K239" s="17">
        <f t="shared" si="235"/>
        <v>3768861</v>
      </c>
      <c r="L239" s="17">
        <f t="shared" si="235"/>
        <v>6161261</v>
      </c>
      <c r="M239" s="17">
        <f t="shared" si="235"/>
        <v>0</v>
      </c>
      <c r="N239" s="17">
        <f>N240+N243</f>
        <v>6161261</v>
      </c>
      <c r="O239" s="17">
        <f t="shared" ref="O239:P239" si="236">O240+O243</f>
        <v>697008</v>
      </c>
      <c r="P239" s="17">
        <f t="shared" si="236"/>
        <v>6858269</v>
      </c>
    </row>
    <row r="240" spans="1:16" s="1" customFormat="1" ht="13.5" customHeight="1" x14ac:dyDescent="0.25">
      <c r="A240" s="127"/>
      <c r="B240" s="127" t="s">
        <v>135</v>
      </c>
      <c r="C240" s="127"/>
      <c r="D240" s="127"/>
      <c r="E240" s="127"/>
      <c r="F240" s="22" t="s">
        <v>142</v>
      </c>
      <c r="G240" s="16" t="s">
        <v>85</v>
      </c>
      <c r="H240" s="22" t="s">
        <v>170</v>
      </c>
      <c r="I240" s="22" t="s">
        <v>136</v>
      </c>
      <c r="J240" s="17">
        <f>J242+J241</f>
        <v>2392400</v>
      </c>
      <c r="K240" s="17">
        <f t="shared" ref="K240:P240" si="237">K242+K241</f>
        <v>3768861</v>
      </c>
      <c r="L240" s="17">
        <f t="shared" si="237"/>
        <v>6161261</v>
      </c>
      <c r="M240" s="17">
        <f t="shared" si="237"/>
        <v>0</v>
      </c>
      <c r="N240" s="17">
        <f t="shared" si="237"/>
        <v>6161261</v>
      </c>
      <c r="O240" s="17">
        <f t="shared" si="237"/>
        <v>-887528</v>
      </c>
      <c r="P240" s="17">
        <f t="shared" si="237"/>
        <v>5273733</v>
      </c>
    </row>
    <row r="241" spans="1:16" s="1" customFormat="1" ht="27" customHeight="1" x14ac:dyDescent="0.25">
      <c r="A241" s="127"/>
      <c r="B241" s="127" t="s">
        <v>137</v>
      </c>
      <c r="C241" s="127"/>
      <c r="D241" s="127"/>
      <c r="E241" s="127"/>
      <c r="F241" s="22" t="s">
        <v>142</v>
      </c>
      <c r="G241" s="16" t="s">
        <v>85</v>
      </c>
      <c r="H241" s="22" t="s">
        <v>170</v>
      </c>
      <c r="I241" s="22" t="s">
        <v>138</v>
      </c>
      <c r="J241" s="17"/>
      <c r="K241" s="17">
        <f>2392400+2518061-550000+133400+1500000+167400</f>
        <v>6161261</v>
      </c>
      <c r="L241" s="17">
        <f t="shared" si="144"/>
        <v>6161261</v>
      </c>
      <c r="M241" s="17"/>
      <c r="N241" s="17">
        <f t="shared" ref="N241:N242" si="238">L241+M241</f>
        <v>6161261</v>
      </c>
      <c r="O241" s="17">
        <f>-699992-88000-99536</f>
        <v>-887528</v>
      </c>
      <c r="P241" s="17">
        <f t="shared" ref="P241:P244" si="239">N241+O241</f>
        <v>5273733</v>
      </c>
    </row>
    <row r="242" spans="1:16" s="1" customFormat="1" ht="25.5" hidden="1" x14ac:dyDescent="0.25">
      <c r="A242" s="127"/>
      <c r="B242" s="127" t="s">
        <v>171</v>
      </c>
      <c r="C242" s="127"/>
      <c r="D242" s="127"/>
      <c r="E242" s="127"/>
      <c r="F242" s="22" t="s">
        <v>142</v>
      </c>
      <c r="G242" s="16" t="s">
        <v>85</v>
      </c>
      <c r="H242" s="22" t="s">
        <v>170</v>
      </c>
      <c r="I242" s="22" t="s">
        <v>172</v>
      </c>
      <c r="J242" s="17">
        <f>3842400-800000-650000</f>
        <v>2392400</v>
      </c>
      <c r="K242" s="17">
        <v>-2392400</v>
      </c>
      <c r="L242" s="17">
        <f t="shared" si="144"/>
        <v>0</v>
      </c>
      <c r="M242" s="17"/>
      <c r="N242" s="17">
        <f t="shared" si="238"/>
        <v>0</v>
      </c>
      <c r="O242" s="17"/>
      <c r="P242" s="17">
        <f t="shared" si="239"/>
        <v>0</v>
      </c>
    </row>
    <row r="243" spans="1:16" s="1" customFormat="1" ht="25.5" x14ac:dyDescent="0.25">
      <c r="A243" s="150"/>
      <c r="B243" s="149" t="s">
        <v>150</v>
      </c>
      <c r="C243" s="149"/>
      <c r="D243" s="149"/>
      <c r="E243" s="149">
        <v>852</v>
      </c>
      <c r="F243" s="16" t="s">
        <v>142</v>
      </c>
      <c r="G243" s="16" t="s">
        <v>85</v>
      </c>
      <c r="H243" s="22" t="s">
        <v>170</v>
      </c>
      <c r="I243" s="16" t="s">
        <v>151</v>
      </c>
      <c r="J243" s="17"/>
      <c r="K243" s="17"/>
      <c r="L243" s="17"/>
      <c r="M243" s="17"/>
      <c r="N243" s="17">
        <f>N244</f>
        <v>0</v>
      </c>
      <c r="O243" s="17">
        <f t="shared" ref="O243:P243" si="240">O244</f>
        <v>1584536</v>
      </c>
      <c r="P243" s="17">
        <f t="shared" si="240"/>
        <v>1584536</v>
      </c>
    </row>
    <row r="244" spans="1:16" s="1" customFormat="1" ht="12.75" x14ac:dyDescent="0.25">
      <c r="A244" s="150"/>
      <c r="B244" s="151" t="s">
        <v>209</v>
      </c>
      <c r="C244" s="151"/>
      <c r="D244" s="151"/>
      <c r="E244" s="149">
        <v>852</v>
      </c>
      <c r="F244" s="16" t="s">
        <v>142</v>
      </c>
      <c r="G244" s="16" t="s">
        <v>85</v>
      </c>
      <c r="H244" s="22" t="s">
        <v>170</v>
      </c>
      <c r="I244" s="16" t="s">
        <v>210</v>
      </c>
      <c r="J244" s="17"/>
      <c r="K244" s="17"/>
      <c r="L244" s="17"/>
      <c r="M244" s="17"/>
      <c r="N244" s="17"/>
      <c r="O244" s="17">
        <f>1485000+99536</f>
        <v>1584536</v>
      </c>
      <c r="P244" s="17">
        <f t="shared" si="239"/>
        <v>1584536</v>
      </c>
    </row>
    <row r="245" spans="1:16" s="1" customFormat="1" ht="26.25" customHeight="1" x14ac:dyDescent="0.25">
      <c r="A245" s="159" t="s">
        <v>236</v>
      </c>
      <c r="B245" s="160"/>
      <c r="C245" s="149"/>
      <c r="D245" s="149"/>
      <c r="E245" s="149"/>
      <c r="F245" s="22" t="s">
        <v>142</v>
      </c>
      <c r="G245" s="16" t="s">
        <v>85</v>
      </c>
      <c r="H245" s="22" t="s">
        <v>237</v>
      </c>
      <c r="I245" s="16"/>
      <c r="J245" s="17">
        <f t="shared" ref="J245:P246" si="241">J246</f>
        <v>991000</v>
      </c>
      <c r="K245" s="17">
        <f t="shared" si="241"/>
        <v>0</v>
      </c>
      <c r="L245" s="17">
        <f t="shared" si="241"/>
        <v>991000</v>
      </c>
      <c r="M245" s="17">
        <f t="shared" si="241"/>
        <v>0</v>
      </c>
      <c r="N245" s="17">
        <f t="shared" si="241"/>
        <v>0</v>
      </c>
      <c r="O245" s="17">
        <f t="shared" si="241"/>
        <v>891000</v>
      </c>
      <c r="P245" s="17">
        <f t="shared" si="241"/>
        <v>891000</v>
      </c>
    </row>
    <row r="246" spans="1:16" s="1" customFormat="1" ht="25.5" x14ac:dyDescent="0.25">
      <c r="A246" s="149"/>
      <c r="B246" s="149" t="s">
        <v>150</v>
      </c>
      <c r="C246" s="149"/>
      <c r="D246" s="149"/>
      <c r="E246" s="149"/>
      <c r="F246" s="16" t="s">
        <v>142</v>
      </c>
      <c r="G246" s="16" t="s">
        <v>85</v>
      </c>
      <c r="H246" s="22" t="s">
        <v>237</v>
      </c>
      <c r="I246" s="16" t="s">
        <v>151</v>
      </c>
      <c r="J246" s="17">
        <f t="shared" si="241"/>
        <v>991000</v>
      </c>
      <c r="K246" s="17">
        <f t="shared" si="241"/>
        <v>0</v>
      </c>
      <c r="L246" s="17">
        <f t="shared" si="241"/>
        <v>991000</v>
      </c>
      <c r="M246" s="17">
        <f t="shared" si="241"/>
        <v>0</v>
      </c>
      <c r="N246" s="17">
        <f t="shared" si="241"/>
        <v>0</v>
      </c>
      <c r="O246" s="17">
        <f t="shared" si="241"/>
        <v>891000</v>
      </c>
      <c r="P246" s="17">
        <f t="shared" si="241"/>
        <v>891000</v>
      </c>
    </row>
    <row r="247" spans="1:16" s="1" customFormat="1" ht="12.75" customHeight="1" x14ac:dyDescent="0.25">
      <c r="A247" s="151"/>
      <c r="B247" s="151" t="s">
        <v>209</v>
      </c>
      <c r="C247" s="151"/>
      <c r="D247" s="151"/>
      <c r="E247" s="151"/>
      <c r="F247" s="16" t="s">
        <v>142</v>
      </c>
      <c r="G247" s="16" t="s">
        <v>85</v>
      </c>
      <c r="H247" s="22" t="s">
        <v>237</v>
      </c>
      <c r="I247" s="16" t="s">
        <v>210</v>
      </c>
      <c r="J247" s="17">
        <v>991000</v>
      </c>
      <c r="K247" s="17"/>
      <c r="L247" s="17">
        <f t="shared" ref="L247" si="242">J247+K247</f>
        <v>991000</v>
      </c>
      <c r="M247" s="17"/>
      <c r="N247" s="17"/>
      <c r="O247" s="17">
        <v>891000</v>
      </c>
      <c r="P247" s="17">
        <f t="shared" ref="P247" si="243">N247+O247</f>
        <v>891000</v>
      </c>
    </row>
    <row r="248" spans="1:16" s="1" customFormat="1" ht="12.75" hidden="1" x14ac:dyDescent="0.25">
      <c r="A248" s="168" t="s">
        <v>213</v>
      </c>
      <c r="B248" s="169"/>
      <c r="C248" s="130"/>
      <c r="D248" s="130"/>
      <c r="E248" s="130"/>
      <c r="F248" s="12" t="s">
        <v>142</v>
      </c>
      <c r="G248" s="12" t="s">
        <v>142</v>
      </c>
      <c r="H248" s="12"/>
      <c r="I248" s="12"/>
      <c r="J248" s="13">
        <f t="shared" ref="J248:P250" si="244">J249</f>
        <v>125300</v>
      </c>
      <c r="K248" s="13">
        <f t="shared" si="244"/>
        <v>0</v>
      </c>
      <c r="L248" s="13">
        <f t="shared" si="244"/>
        <v>125300</v>
      </c>
      <c r="M248" s="13">
        <f t="shared" si="244"/>
        <v>0</v>
      </c>
      <c r="N248" s="13">
        <f t="shared" si="244"/>
        <v>125300</v>
      </c>
      <c r="O248" s="13">
        <f t="shared" si="244"/>
        <v>0</v>
      </c>
      <c r="P248" s="13">
        <f t="shared" si="244"/>
        <v>125300</v>
      </c>
    </row>
    <row r="249" spans="1:16" s="1" customFormat="1" ht="27.75" hidden="1" customHeight="1" x14ac:dyDescent="0.25">
      <c r="A249" s="159" t="s">
        <v>214</v>
      </c>
      <c r="B249" s="160"/>
      <c r="C249" s="127"/>
      <c r="D249" s="127"/>
      <c r="E249" s="127"/>
      <c r="F249" s="16" t="s">
        <v>142</v>
      </c>
      <c r="G249" s="16" t="s">
        <v>142</v>
      </c>
      <c r="H249" s="16" t="s">
        <v>215</v>
      </c>
      <c r="I249" s="16"/>
      <c r="J249" s="17">
        <f>J250</f>
        <v>125300</v>
      </c>
      <c r="K249" s="17">
        <f t="shared" si="244"/>
        <v>0</v>
      </c>
      <c r="L249" s="17">
        <f t="shared" si="244"/>
        <v>125300</v>
      </c>
      <c r="M249" s="17">
        <f t="shared" si="244"/>
        <v>0</v>
      </c>
      <c r="N249" s="17">
        <f t="shared" si="244"/>
        <v>125300</v>
      </c>
      <c r="O249" s="17">
        <f t="shared" si="244"/>
        <v>0</v>
      </c>
      <c r="P249" s="17">
        <f t="shared" si="244"/>
        <v>125300</v>
      </c>
    </row>
    <row r="250" spans="1:16" s="1" customFormat="1" ht="12.75" hidden="1" x14ac:dyDescent="0.25">
      <c r="A250" s="18"/>
      <c r="B250" s="128" t="s">
        <v>25</v>
      </c>
      <c r="C250" s="128"/>
      <c r="D250" s="128"/>
      <c r="E250" s="128"/>
      <c r="F250" s="16" t="s">
        <v>142</v>
      </c>
      <c r="G250" s="16" t="s">
        <v>142</v>
      </c>
      <c r="H250" s="16" t="s">
        <v>215</v>
      </c>
      <c r="I250" s="16" t="s">
        <v>26</v>
      </c>
      <c r="J250" s="17">
        <f t="shared" si="244"/>
        <v>125300</v>
      </c>
      <c r="K250" s="17">
        <f t="shared" si="244"/>
        <v>0</v>
      </c>
      <c r="L250" s="17">
        <f t="shared" si="244"/>
        <v>125300</v>
      </c>
      <c r="M250" s="17">
        <f t="shared" si="244"/>
        <v>0</v>
      </c>
      <c r="N250" s="17">
        <f t="shared" si="244"/>
        <v>125300</v>
      </c>
      <c r="O250" s="17">
        <f t="shared" si="244"/>
        <v>0</v>
      </c>
      <c r="P250" s="17">
        <f t="shared" si="244"/>
        <v>125300</v>
      </c>
    </row>
    <row r="251" spans="1:16" s="1" customFormat="1" ht="12.75" hidden="1" x14ac:dyDescent="0.25">
      <c r="A251" s="18"/>
      <c r="B251" s="127" t="s">
        <v>27</v>
      </c>
      <c r="C251" s="127"/>
      <c r="D251" s="127"/>
      <c r="E251" s="127"/>
      <c r="F251" s="16" t="s">
        <v>142</v>
      </c>
      <c r="G251" s="16" t="s">
        <v>142</v>
      </c>
      <c r="H251" s="16" t="s">
        <v>215</v>
      </c>
      <c r="I251" s="16" t="s">
        <v>28</v>
      </c>
      <c r="J251" s="17">
        <f>125350-50</f>
        <v>125300</v>
      </c>
      <c r="K251" s="17"/>
      <c r="L251" s="17">
        <f t="shared" ref="L251:L317" si="245">J251+K251</f>
        <v>125300</v>
      </c>
      <c r="M251" s="17"/>
      <c r="N251" s="17">
        <f t="shared" ref="N251" si="246">L251+M251</f>
        <v>125300</v>
      </c>
      <c r="O251" s="17"/>
      <c r="P251" s="17">
        <f t="shared" ref="P251" si="247">N251+O251</f>
        <v>125300</v>
      </c>
    </row>
    <row r="252" spans="1:16" s="1" customFormat="1" ht="15" customHeight="1" x14ac:dyDescent="0.25">
      <c r="A252" s="168" t="s">
        <v>216</v>
      </c>
      <c r="B252" s="169"/>
      <c r="C252" s="130"/>
      <c r="D252" s="130"/>
      <c r="E252" s="130"/>
      <c r="F252" s="12" t="s">
        <v>142</v>
      </c>
      <c r="G252" s="12" t="s">
        <v>96</v>
      </c>
      <c r="H252" s="12"/>
      <c r="I252" s="12"/>
      <c r="J252" s="13">
        <f>J253+J260+J264+J269+J282+J292+J295</f>
        <v>13304900</v>
      </c>
      <c r="K252" s="13">
        <f t="shared" ref="K252:P252" si="248">K253+K260+K264+K269+K282+K292+K295</f>
        <v>2866900</v>
      </c>
      <c r="L252" s="13">
        <f t="shared" si="248"/>
        <v>16171800</v>
      </c>
      <c r="M252" s="13">
        <f t="shared" si="248"/>
        <v>0</v>
      </c>
      <c r="N252" s="13">
        <f t="shared" si="248"/>
        <v>16171800</v>
      </c>
      <c r="O252" s="13">
        <f t="shared" si="248"/>
        <v>-2676000</v>
      </c>
      <c r="P252" s="13">
        <f t="shared" si="248"/>
        <v>13495800</v>
      </c>
    </row>
    <row r="253" spans="1:16" s="1" customFormat="1" ht="12.75" hidden="1" x14ac:dyDescent="0.25">
      <c r="A253" s="159" t="s">
        <v>16</v>
      </c>
      <c r="B253" s="160"/>
      <c r="C253" s="127"/>
      <c r="D253" s="127"/>
      <c r="E253" s="127"/>
      <c r="F253" s="16" t="s">
        <v>142</v>
      </c>
      <c r="G253" s="16" t="s">
        <v>96</v>
      </c>
      <c r="H253" s="16" t="s">
        <v>37</v>
      </c>
      <c r="I253" s="16"/>
      <c r="J253" s="17">
        <f t="shared" ref="J253:P258" si="249">J254</f>
        <v>963900</v>
      </c>
      <c r="K253" s="17">
        <f t="shared" si="249"/>
        <v>0</v>
      </c>
      <c r="L253" s="17">
        <f t="shared" si="249"/>
        <v>963900</v>
      </c>
      <c r="M253" s="17">
        <f t="shared" si="249"/>
        <v>0</v>
      </c>
      <c r="N253" s="17">
        <f t="shared" si="249"/>
        <v>963900</v>
      </c>
      <c r="O253" s="17">
        <f t="shared" si="249"/>
        <v>0</v>
      </c>
      <c r="P253" s="17">
        <f t="shared" si="249"/>
        <v>963900</v>
      </c>
    </row>
    <row r="254" spans="1:16" s="1" customFormat="1" ht="12.75" hidden="1" x14ac:dyDescent="0.25">
      <c r="A254" s="159" t="s">
        <v>18</v>
      </c>
      <c r="B254" s="160"/>
      <c r="C254" s="127"/>
      <c r="D254" s="127"/>
      <c r="E254" s="127"/>
      <c r="F254" s="16" t="s">
        <v>142</v>
      </c>
      <c r="G254" s="16" t="s">
        <v>96</v>
      </c>
      <c r="H254" s="16" t="s">
        <v>19</v>
      </c>
      <c r="I254" s="16"/>
      <c r="J254" s="17">
        <f>J257+J255</f>
        <v>963900</v>
      </c>
      <c r="K254" s="17">
        <f t="shared" ref="K254:P254" si="250">K257+K255</f>
        <v>0</v>
      </c>
      <c r="L254" s="17">
        <f t="shared" si="250"/>
        <v>963900</v>
      </c>
      <c r="M254" s="17">
        <f t="shared" si="250"/>
        <v>0</v>
      </c>
      <c r="N254" s="17">
        <f t="shared" si="250"/>
        <v>963900</v>
      </c>
      <c r="O254" s="17">
        <f t="shared" si="250"/>
        <v>0</v>
      </c>
      <c r="P254" s="17">
        <f t="shared" si="250"/>
        <v>963900</v>
      </c>
    </row>
    <row r="255" spans="1:16" s="1" customFormat="1" ht="12.75" hidden="1" customHeight="1" x14ac:dyDescent="0.25">
      <c r="A255" s="127"/>
      <c r="B255" s="127" t="s">
        <v>20</v>
      </c>
      <c r="C255" s="127"/>
      <c r="D255" s="127"/>
      <c r="E255" s="127"/>
      <c r="F255" s="16" t="s">
        <v>142</v>
      </c>
      <c r="G255" s="16" t="s">
        <v>96</v>
      </c>
      <c r="H255" s="16" t="s">
        <v>19</v>
      </c>
      <c r="I255" s="16" t="s">
        <v>22</v>
      </c>
      <c r="J255" s="17">
        <f>J256</f>
        <v>0</v>
      </c>
      <c r="K255" s="17">
        <f t="shared" ref="K255:P255" si="251">K256</f>
        <v>963900</v>
      </c>
      <c r="L255" s="17">
        <f t="shared" si="251"/>
        <v>963900</v>
      </c>
      <c r="M255" s="17">
        <f t="shared" si="251"/>
        <v>0</v>
      </c>
      <c r="N255" s="17">
        <f t="shared" si="251"/>
        <v>963900</v>
      </c>
      <c r="O255" s="17">
        <f t="shared" si="251"/>
        <v>0</v>
      </c>
      <c r="P255" s="17">
        <f t="shared" si="251"/>
        <v>963900</v>
      </c>
    </row>
    <row r="256" spans="1:16" s="1" customFormat="1" ht="12.75" hidden="1" x14ac:dyDescent="0.25">
      <c r="A256" s="127"/>
      <c r="B256" s="128" t="s">
        <v>23</v>
      </c>
      <c r="C256" s="127"/>
      <c r="D256" s="127"/>
      <c r="E256" s="127"/>
      <c r="F256" s="16" t="s">
        <v>142</v>
      </c>
      <c r="G256" s="16" t="s">
        <v>96</v>
      </c>
      <c r="H256" s="16" t="s">
        <v>19</v>
      </c>
      <c r="I256" s="16" t="s">
        <v>24</v>
      </c>
      <c r="J256" s="17"/>
      <c r="K256" s="17">
        <v>963900</v>
      </c>
      <c r="L256" s="17">
        <f t="shared" ref="L256" si="252">J256+K256</f>
        <v>963900</v>
      </c>
      <c r="M256" s="17"/>
      <c r="N256" s="17">
        <f t="shared" ref="N256" si="253">L256+M256</f>
        <v>963900</v>
      </c>
      <c r="O256" s="17"/>
      <c r="P256" s="17">
        <f t="shared" ref="P256" si="254">N256+O256</f>
        <v>963900</v>
      </c>
    </row>
    <row r="257" spans="1:16" s="1" customFormat="1" ht="12.75" hidden="1" x14ac:dyDescent="0.25">
      <c r="A257" s="159" t="s">
        <v>217</v>
      </c>
      <c r="B257" s="160"/>
      <c r="C257" s="127"/>
      <c r="D257" s="127"/>
      <c r="E257" s="127"/>
      <c r="F257" s="16" t="s">
        <v>142</v>
      </c>
      <c r="G257" s="16" t="s">
        <v>96</v>
      </c>
      <c r="H257" s="16" t="s">
        <v>218</v>
      </c>
      <c r="I257" s="16"/>
      <c r="J257" s="17">
        <f t="shared" si="249"/>
        <v>963900</v>
      </c>
      <c r="K257" s="17">
        <f t="shared" si="249"/>
        <v>-963900</v>
      </c>
      <c r="L257" s="17">
        <f t="shared" si="249"/>
        <v>0</v>
      </c>
      <c r="M257" s="17">
        <f t="shared" si="249"/>
        <v>0</v>
      </c>
      <c r="N257" s="17">
        <f t="shared" si="249"/>
        <v>0</v>
      </c>
      <c r="O257" s="17">
        <f t="shared" si="249"/>
        <v>0</v>
      </c>
      <c r="P257" s="17">
        <f t="shared" si="249"/>
        <v>0</v>
      </c>
    </row>
    <row r="258" spans="1:16" s="1" customFormat="1" ht="12.75" hidden="1" customHeight="1" x14ac:dyDescent="0.25">
      <c r="A258" s="127"/>
      <c r="B258" s="127" t="s">
        <v>20</v>
      </c>
      <c r="C258" s="127"/>
      <c r="D258" s="127"/>
      <c r="E258" s="127"/>
      <c r="F258" s="16" t="s">
        <v>142</v>
      </c>
      <c r="G258" s="16" t="s">
        <v>96</v>
      </c>
      <c r="H258" s="16" t="s">
        <v>218</v>
      </c>
      <c r="I258" s="16" t="s">
        <v>22</v>
      </c>
      <c r="J258" s="17">
        <f>J259</f>
        <v>963900</v>
      </c>
      <c r="K258" s="17">
        <f t="shared" si="249"/>
        <v>-963900</v>
      </c>
      <c r="L258" s="17">
        <f t="shared" si="249"/>
        <v>0</v>
      </c>
      <c r="M258" s="17">
        <f t="shared" si="249"/>
        <v>0</v>
      </c>
      <c r="N258" s="17">
        <f t="shared" si="249"/>
        <v>0</v>
      </c>
      <c r="O258" s="17">
        <f t="shared" si="249"/>
        <v>0</v>
      </c>
      <c r="P258" s="17">
        <f t="shared" si="249"/>
        <v>0</v>
      </c>
    </row>
    <row r="259" spans="1:16" s="1" customFormat="1" ht="12.75" hidden="1" customHeight="1" x14ac:dyDescent="0.25">
      <c r="A259" s="18"/>
      <c r="B259" s="128" t="s">
        <v>23</v>
      </c>
      <c r="C259" s="128"/>
      <c r="D259" s="128"/>
      <c r="E259" s="128"/>
      <c r="F259" s="16" t="s">
        <v>142</v>
      </c>
      <c r="G259" s="16" t="s">
        <v>96</v>
      </c>
      <c r="H259" s="16" t="s">
        <v>218</v>
      </c>
      <c r="I259" s="16" t="s">
        <v>24</v>
      </c>
      <c r="J259" s="17">
        <f>963922-22</f>
        <v>963900</v>
      </c>
      <c r="K259" s="17">
        <v>-963900</v>
      </c>
      <c r="L259" s="17">
        <f>J259+K259</f>
        <v>0</v>
      </c>
      <c r="M259" s="17"/>
      <c r="N259" s="17">
        <f>L259+M259</f>
        <v>0</v>
      </c>
      <c r="O259" s="17"/>
      <c r="P259" s="17">
        <f>N259+O259</f>
        <v>0</v>
      </c>
    </row>
    <row r="260" spans="1:16" s="1" customFormat="1" ht="12.75" hidden="1" customHeight="1" x14ac:dyDescent="0.25">
      <c r="A260" s="172" t="s">
        <v>219</v>
      </c>
      <c r="B260" s="173"/>
      <c r="C260" s="138"/>
      <c r="D260" s="16"/>
      <c r="E260" s="16"/>
      <c r="F260" s="16" t="s">
        <v>142</v>
      </c>
      <c r="G260" s="16" t="s">
        <v>96</v>
      </c>
      <c r="H260" s="16" t="s">
        <v>220</v>
      </c>
      <c r="I260" s="16"/>
      <c r="J260" s="36">
        <f t="shared" ref="J260:P262" si="255">J261</f>
        <v>0</v>
      </c>
      <c r="K260" s="36">
        <f t="shared" si="255"/>
        <v>561600</v>
      </c>
      <c r="L260" s="36">
        <f t="shared" si="255"/>
        <v>561600</v>
      </c>
      <c r="M260" s="36">
        <f t="shared" si="255"/>
        <v>0</v>
      </c>
      <c r="N260" s="36">
        <f t="shared" si="255"/>
        <v>561600</v>
      </c>
      <c r="O260" s="36">
        <f t="shared" si="255"/>
        <v>0</v>
      </c>
      <c r="P260" s="36">
        <f t="shared" si="255"/>
        <v>561600</v>
      </c>
    </row>
    <row r="261" spans="1:16" s="1" customFormat="1" ht="12.75" hidden="1" x14ac:dyDescent="0.25">
      <c r="A261" s="172" t="s">
        <v>221</v>
      </c>
      <c r="B261" s="173"/>
      <c r="C261" s="138"/>
      <c r="D261" s="16"/>
      <c r="E261" s="16"/>
      <c r="F261" s="16" t="s">
        <v>142</v>
      </c>
      <c r="G261" s="16" t="s">
        <v>96</v>
      </c>
      <c r="H261" s="16" t="s">
        <v>222</v>
      </c>
      <c r="I261" s="16"/>
      <c r="J261" s="36">
        <f t="shared" si="255"/>
        <v>0</v>
      </c>
      <c r="K261" s="36">
        <f t="shared" si="255"/>
        <v>561600</v>
      </c>
      <c r="L261" s="36">
        <f t="shared" si="255"/>
        <v>561600</v>
      </c>
      <c r="M261" s="36">
        <f t="shared" si="255"/>
        <v>0</v>
      </c>
      <c r="N261" s="36">
        <f t="shared" si="255"/>
        <v>561600</v>
      </c>
      <c r="O261" s="36">
        <f t="shared" si="255"/>
        <v>0</v>
      </c>
      <c r="P261" s="36">
        <f t="shared" si="255"/>
        <v>561600</v>
      </c>
    </row>
    <row r="262" spans="1:16" s="1" customFormat="1" ht="25.5" hidden="1" x14ac:dyDescent="0.25">
      <c r="A262" s="127"/>
      <c r="B262" s="127" t="s">
        <v>150</v>
      </c>
      <c r="C262" s="127"/>
      <c r="D262" s="16"/>
      <c r="E262" s="16"/>
      <c r="F262" s="16" t="s">
        <v>142</v>
      </c>
      <c r="G262" s="16" t="s">
        <v>96</v>
      </c>
      <c r="H262" s="16" t="s">
        <v>222</v>
      </c>
      <c r="I262" s="16" t="s">
        <v>151</v>
      </c>
      <c r="J262" s="36">
        <f t="shared" si="255"/>
        <v>0</v>
      </c>
      <c r="K262" s="36">
        <f t="shared" si="255"/>
        <v>561600</v>
      </c>
      <c r="L262" s="36">
        <f t="shared" si="255"/>
        <v>561600</v>
      </c>
      <c r="M262" s="36">
        <f t="shared" si="255"/>
        <v>0</v>
      </c>
      <c r="N262" s="36">
        <f t="shared" si="255"/>
        <v>561600</v>
      </c>
      <c r="O262" s="36">
        <f t="shared" si="255"/>
        <v>0</v>
      </c>
      <c r="P262" s="36">
        <f t="shared" si="255"/>
        <v>561600</v>
      </c>
    </row>
    <row r="263" spans="1:16" s="1" customFormat="1" ht="12.75" hidden="1" customHeight="1" x14ac:dyDescent="0.25">
      <c r="A263" s="128"/>
      <c r="B263" s="128" t="s">
        <v>209</v>
      </c>
      <c r="C263" s="128"/>
      <c r="D263" s="16"/>
      <c r="E263" s="16"/>
      <c r="F263" s="16" t="s">
        <v>142</v>
      </c>
      <c r="G263" s="16" t="s">
        <v>96</v>
      </c>
      <c r="H263" s="16" t="s">
        <v>222</v>
      </c>
      <c r="I263" s="16" t="s">
        <v>210</v>
      </c>
      <c r="J263" s="36"/>
      <c r="K263" s="36">
        <v>561600</v>
      </c>
      <c r="L263" s="36">
        <f>J263+K263</f>
        <v>561600</v>
      </c>
      <c r="M263" s="36"/>
      <c r="N263" s="36">
        <f>L263+M263</f>
        <v>561600</v>
      </c>
      <c r="O263" s="36"/>
      <c r="P263" s="36">
        <f>N263+O263</f>
        <v>561600</v>
      </c>
    </row>
    <row r="264" spans="1:16" s="1" customFormat="1" ht="12.75" hidden="1" x14ac:dyDescent="0.25">
      <c r="A264" s="159" t="s">
        <v>223</v>
      </c>
      <c r="B264" s="160"/>
      <c r="C264" s="127"/>
      <c r="D264" s="127"/>
      <c r="E264" s="127"/>
      <c r="F264" s="16" t="s">
        <v>142</v>
      </c>
      <c r="G264" s="16" t="s">
        <v>96</v>
      </c>
      <c r="H264" s="16" t="s">
        <v>224</v>
      </c>
      <c r="I264" s="16"/>
      <c r="J264" s="17">
        <f t="shared" ref="J264:P267" si="256">J265</f>
        <v>584000</v>
      </c>
      <c r="K264" s="17">
        <f t="shared" si="256"/>
        <v>340100</v>
      </c>
      <c r="L264" s="17">
        <f t="shared" si="256"/>
        <v>924100</v>
      </c>
      <c r="M264" s="17">
        <f t="shared" si="256"/>
        <v>0</v>
      </c>
      <c r="N264" s="17">
        <f t="shared" si="256"/>
        <v>924100</v>
      </c>
      <c r="O264" s="17">
        <f t="shared" si="256"/>
        <v>0</v>
      </c>
      <c r="P264" s="17">
        <f t="shared" si="256"/>
        <v>924100</v>
      </c>
    </row>
    <row r="265" spans="1:16" s="1" customFormat="1" ht="12.75" hidden="1" x14ac:dyDescent="0.25">
      <c r="A265" s="159" t="s">
        <v>146</v>
      </c>
      <c r="B265" s="160"/>
      <c r="C265" s="127"/>
      <c r="D265" s="127"/>
      <c r="E265" s="127"/>
      <c r="F265" s="16" t="s">
        <v>142</v>
      </c>
      <c r="G265" s="16" t="s">
        <v>96</v>
      </c>
      <c r="H265" s="16" t="s">
        <v>225</v>
      </c>
      <c r="I265" s="16"/>
      <c r="J265" s="17">
        <f t="shared" si="256"/>
        <v>584000</v>
      </c>
      <c r="K265" s="17">
        <f t="shared" si="256"/>
        <v>340100</v>
      </c>
      <c r="L265" s="17">
        <f t="shared" si="256"/>
        <v>924100</v>
      </c>
      <c r="M265" s="17">
        <f t="shared" si="256"/>
        <v>0</v>
      </c>
      <c r="N265" s="17">
        <f t="shared" si="256"/>
        <v>924100</v>
      </c>
      <c r="O265" s="17">
        <f t="shared" si="256"/>
        <v>0</v>
      </c>
      <c r="P265" s="17">
        <f t="shared" si="256"/>
        <v>924100</v>
      </c>
    </row>
    <row r="266" spans="1:16" s="1" customFormat="1" ht="12.75" hidden="1" customHeight="1" x14ac:dyDescent="0.25">
      <c r="A266" s="159" t="s">
        <v>226</v>
      </c>
      <c r="B266" s="160"/>
      <c r="C266" s="127"/>
      <c r="D266" s="127"/>
      <c r="E266" s="127"/>
      <c r="F266" s="16" t="s">
        <v>142</v>
      </c>
      <c r="G266" s="16" t="s">
        <v>96</v>
      </c>
      <c r="H266" s="16" t="s">
        <v>227</v>
      </c>
      <c r="I266" s="16"/>
      <c r="J266" s="17">
        <f t="shared" si="256"/>
        <v>584000</v>
      </c>
      <c r="K266" s="17">
        <f t="shared" si="256"/>
        <v>340100</v>
      </c>
      <c r="L266" s="17">
        <f t="shared" si="256"/>
        <v>924100</v>
      </c>
      <c r="M266" s="17">
        <f t="shared" si="256"/>
        <v>0</v>
      </c>
      <c r="N266" s="17">
        <f t="shared" si="256"/>
        <v>924100</v>
      </c>
      <c r="O266" s="17">
        <f t="shared" si="256"/>
        <v>0</v>
      </c>
      <c r="P266" s="17">
        <f t="shared" si="256"/>
        <v>924100</v>
      </c>
    </row>
    <row r="267" spans="1:16" s="1" customFormat="1" ht="25.5" hidden="1" x14ac:dyDescent="0.25">
      <c r="A267" s="127"/>
      <c r="B267" s="127" t="s">
        <v>150</v>
      </c>
      <c r="C267" s="127"/>
      <c r="D267" s="127"/>
      <c r="E267" s="127"/>
      <c r="F267" s="16" t="s">
        <v>142</v>
      </c>
      <c r="G267" s="16" t="s">
        <v>96</v>
      </c>
      <c r="H267" s="16" t="s">
        <v>227</v>
      </c>
      <c r="I267" s="16" t="s">
        <v>151</v>
      </c>
      <c r="J267" s="17">
        <f t="shared" si="256"/>
        <v>584000</v>
      </c>
      <c r="K267" s="17">
        <f t="shared" si="256"/>
        <v>340100</v>
      </c>
      <c r="L267" s="17">
        <f t="shared" si="256"/>
        <v>924100</v>
      </c>
      <c r="M267" s="17">
        <f t="shared" si="256"/>
        <v>0</v>
      </c>
      <c r="N267" s="17">
        <f t="shared" si="256"/>
        <v>924100</v>
      </c>
      <c r="O267" s="17">
        <f t="shared" si="256"/>
        <v>0</v>
      </c>
      <c r="P267" s="17">
        <f t="shared" si="256"/>
        <v>924100</v>
      </c>
    </row>
    <row r="268" spans="1:16" s="1" customFormat="1" ht="38.25" hidden="1" x14ac:dyDescent="0.25">
      <c r="A268" s="127"/>
      <c r="B268" s="127" t="s">
        <v>152</v>
      </c>
      <c r="C268" s="127"/>
      <c r="D268" s="127"/>
      <c r="E268" s="127"/>
      <c r="F268" s="16" t="s">
        <v>142</v>
      </c>
      <c r="G268" s="16" t="s">
        <v>96</v>
      </c>
      <c r="H268" s="16" t="s">
        <v>227</v>
      </c>
      <c r="I268" s="16" t="s">
        <v>153</v>
      </c>
      <c r="J268" s="17">
        <f>584030-30</f>
        <v>584000</v>
      </c>
      <c r="K268" s="17">
        <v>340100</v>
      </c>
      <c r="L268" s="17">
        <f t="shared" si="245"/>
        <v>924100</v>
      </c>
      <c r="M268" s="17"/>
      <c r="N268" s="17">
        <f t="shared" ref="N268" si="257">L268+M268</f>
        <v>924100</v>
      </c>
      <c r="O268" s="17"/>
      <c r="P268" s="17">
        <f t="shared" ref="P268" si="258">N268+O268</f>
        <v>924100</v>
      </c>
    </row>
    <row r="269" spans="1:16" s="2" customFormat="1" ht="12.75" hidden="1" customHeight="1" x14ac:dyDescent="0.25">
      <c r="A269" s="159" t="s">
        <v>228</v>
      </c>
      <c r="B269" s="160"/>
      <c r="C269" s="127"/>
      <c r="D269" s="127"/>
      <c r="E269" s="127"/>
      <c r="F269" s="16" t="s">
        <v>142</v>
      </c>
      <c r="G269" s="16" t="s">
        <v>96</v>
      </c>
      <c r="H269" s="16" t="s">
        <v>229</v>
      </c>
      <c r="I269" s="16"/>
      <c r="J269" s="17">
        <f>J270</f>
        <v>9000000</v>
      </c>
      <c r="K269" s="17">
        <f t="shared" ref="K269:P269" si="259">K270</f>
        <v>282900</v>
      </c>
      <c r="L269" s="17">
        <f t="shared" si="259"/>
        <v>9282900</v>
      </c>
      <c r="M269" s="17">
        <f t="shared" si="259"/>
        <v>0</v>
      </c>
      <c r="N269" s="17">
        <f t="shared" si="259"/>
        <v>9282900</v>
      </c>
      <c r="O269" s="17">
        <f t="shared" si="259"/>
        <v>0</v>
      </c>
      <c r="P269" s="17">
        <f t="shared" si="259"/>
        <v>9282900</v>
      </c>
    </row>
    <row r="270" spans="1:16" s="1" customFormat="1" ht="12.75" hidden="1" customHeight="1" x14ac:dyDescent="0.25">
      <c r="A270" s="159" t="s">
        <v>146</v>
      </c>
      <c r="B270" s="160"/>
      <c r="C270" s="127"/>
      <c r="D270" s="127"/>
      <c r="E270" s="127"/>
      <c r="F270" s="16" t="s">
        <v>142</v>
      </c>
      <c r="G270" s="16" t="s">
        <v>96</v>
      </c>
      <c r="H270" s="16" t="s">
        <v>230</v>
      </c>
      <c r="I270" s="16"/>
      <c r="J270" s="17">
        <f>J271+J274</f>
        <v>9000000</v>
      </c>
      <c r="K270" s="17">
        <f t="shared" ref="K270:P270" si="260">K271+K274</f>
        <v>282900</v>
      </c>
      <c r="L270" s="17">
        <f t="shared" si="260"/>
        <v>9282900</v>
      </c>
      <c r="M270" s="17">
        <f t="shared" si="260"/>
        <v>0</v>
      </c>
      <c r="N270" s="17">
        <f t="shared" si="260"/>
        <v>9282900</v>
      </c>
      <c r="O270" s="17">
        <f t="shared" si="260"/>
        <v>0</v>
      </c>
      <c r="P270" s="17">
        <f t="shared" si="260"/>
        <v>9282900</v>
      </c>
    </row>
    <row r="271" spans="1:16" s="1" customFormat="1" ht="12.75" hidden="1" x14ac:dyDescent="0.25">
      <c r="A271" s="159" t="s">
        <v>231</v>
      </c>
      <c r="B271" s="160"/>
      <c r="C271" s="127"/>
      <c r="D271" s="127"/>
      <c r="E271" s="127"/>
      <c r="F271" s="22" t="s">
        <v>142</v>
      </c>
      <c r="G271" s="22" t="s">
        <v>96</v>
      </c>
      <c r="H271" s="16" t="s">
        <v>232</v>
      </c>
      <c r="I271" s="16"/>
      <c r="J271" s="17">
        <f>J272</f>
        <v>6946200</v>
      </c>
      <c r="K271" s="17">
        <f t="shared" ref="K271:P272" si="261">K272</f>
        <v>0</v>
      </c>
      <c r="L271" s="17">
        <f t="shared" si="261"/>
        <v>6946200</v>
      </c>
      <c r="M271" s="17">
        <f t="shared" si="261"/>
        <v>0</v>
      </c>
      <c r="N271" s="17">
        <f t="shared" si="261"/>
        <v>6946200</v>
      </c>
      <c r="O271" s="17">
        <f t="shared" si="261"/>
        <v>0</v>
      </c>
      <c r="P271" s="17">
        <f t="shared" si="261"/>
        <v>6946200</v>
      </c>
    </row>
    <row r="272" spans="1:16" s="1" customFormat="1" ht="25.5" hidden="1" x14ac:dyDescent="0.25">
      <c r="A272" s="127"/>
      <c r="B272" s="127" t="s">
        <v>150</v>
      </c>
      <c r="C272" s="127"/>
      <c r="D272" s="127"/>
      <c r="E272" s="127"/>
      <c r="F272" s="16" t="s">
        <v>142</v>
      </c>
      <c r="G272" s="16" t="s">
        <v>96</v>
      </c>
      <c r="H272" s="16" t="s">
        <v>232</v>
      </c>
      <c r="I272" s="16" t="s">
        <v>151</v>
      </c>
      <c r="J272" s="17">
        <f>J273</f>
        <v>6946200</v>
      </c>
      <c r="K272" s="17">
        <f t="shared" si="261"/>
        <v>0</v>
      </c>
      <c r="L272" s="17">
        <f t="shared" si="261"/>
        <v>6946200</v>
      </c>
      <c r="M272" s="17">
        <f t="shared" si="261"/>
        <v>0</v>
      </c>
      <c r="N272" s="17">
        <f t="shared" si="261"/>
        <v>6946200</v>
      </c>
      <c r="O272" s="17">
        <f t="shared" si="261"/>
        <v>0</v>
      </c>
      <c r="P272" s="17">
        <f t="shared" si="261"/>
        <v>6946200</v>
      </c>
    </row>
    <row r="273" spans="1:16" s="1" customFormat="1" ht="12.75" hidden="1" customHeight="1" x14ac:dyDescent="0.25">
      <c r="A273" s="127"/>
      <c r="B273" s="127" t="s">
        <v>152</v>
      </c>
      <c r="C273" s="127"/>
      <c r="D273" s="127"/>
      <c r="E273" s="127"/>
      <c r="F273" s="16" t="s">
        <v>142</v>
      </c>
      <c r="G273" s="16" t="s">
        <v>96</v>
      </c>
      <c r="H273" s="16" t="s">
        <v>232</v>
      </c>
      <c r="I273" s="16" t="s">
        <v>153</v>
      </c>
      <c r="J273" s="17">
        <f>6946249-49</f>
        <v>6946200</v>
      </c>
      <c r="K273" s="17"/>
      <c r="L273" s="17">
        <f t="shared" si="245"/>
        <v>6946200</v>
      </c>
      <c r="M273" s="17"/>
      <c r="N273" s="17">
        <f t="shared" ref="N273" si="262">L273+M273</f>
        <v>6946200</v>
      </c>
      <c r="O273" s="17"/>
      <c r="P273" s="17">
        <f t="shared" ref="P273" si="263">N273+O273</f>
        <v>6946200</v>
      </c>
    </row>
    <row r="274" spans="1:16" s="1" customFormat="1" ht="12.75" hidden="1" customHeight="1" x14ac:dyDescent="0.25">
      <c r="A274" s="159" t="s">
        <v>233</v>
      </c>
      <c r="B274" s="160"/>
      <c r="C274" s="127"/>
      <c r="D274" s="127"/>
      <c r="E274" s="127"/>
      <c r="F274" s="22" t="s">
        <v>142</v>
      </c>
      <c r="G274" s="22" t="s">
        <v>96</v>
      </c>
      <c r="H274" s="16" t="s">
        <v>234</v>
      </c>
      <c r="I274" s="16"/>
      <c r="J274" s="17">
        <f>J275+J277+J279</f>
        <v>2053800</v>
      </c>
      <c r="K274" s="17">
        <f t="shared" ref="K274:P274" si="264">K275+K277+K279</f>
        <v>282900</v>
      </c>
      <c r="L274" s="17">
        <f t="shared" si="264"/>
        <v>2336700</v>
      </c>
      <c r="M274" s="17">
        <f t="shared" si="264"/>
        <v>0</v>
      </c>
      <c r="N274" s="17">
        <f t="shared" si="264"/>
        <v>2336700</v>
      </c>
      <c r="O274" s="17">
        <f t="shared" si="264"/>
        <v>0</v>
      </c>
      <c r="P274" s="17">
        <f t="shared" si="264"/>
        <v>2336700</v>
      </c>
    </row>
    <row r="275" spans="1:16" s="1" customFormat="1" ht="12.75" hidden="1" customHeight="1" x14ac:dyDescent="0.25">
      <c r="A275" s="127"/>
      <c r="B275" s="127" t="s">
        <v>20</v>
      </c>
      <c r="C275" s="127"/>
      <c r="D275" s="127"/>
      <c r="E275" s="127"/>
      <c r="F275" s="16" t="s">
        <v>142</v>
      </c>
      <c r="G275" s="16" t="s">
        <v>96</v>
      </c>
      <c r="H275" s="16" t="s">
        <v>234</v>
      </c>
      <c r="I275" s="16" t="s">
        <v>22</v>
      </c>
      <c r="J275" s="17">
        <f>J276</f>
        <v>1634900</v>
      </c>
      <c r="K275" s="17">
        <f t="shared" ref="K275:P275" si="265">K276</f>
        <v>282900</v>
      </c>
      <c r="L275" s="17">
        <f t="shared" si="265"/>
        <v>1917800</v>
      </c>
      <c r="M275" s="17">
        <f t="shared" si="265"/>
        <v>0</v>
      </c>
      <c r="N275" s="17">
        <f t="shared" si="265"/>
        <v>1917800</v>
      </c>
      <c r="O275" s="17">
        <f t="shared" si="265"/>
        <v>0</v>
      </c>
      <c r="P275" s="17">
        <f t="shared" si="265"/>
        <v>1917800</v>
      </c>
    </row>
    <row r="276" spans="1:16" s="1" customFormat="1" ht="12.75" hidden="1" x14ac:dyDescent="0.25">
      <c r="A276" s="18"/>
      <c r="B276" s="128" t="s">
        <v>23</v>
      </c>
      <c r="C276" s="128"/>
      <c r="D276" s="128"/>
      <c r="E276" s="128"/>
      <c r="F276" s="16" t="s">
        <v>142</v>
      </c>
      <c r="G276" s="16" t="s">
        <v>96</v>
      </c>
      <c r="H276" s="16" t="s">
        <v>234</v>
      </c>
      <c r="I276" s="16" t="s">
        <v>24</v>
      </c>
      <c r="J276" s="17">
        <f>1634866+34</f>
        <v>1634900</v>
      </c>
      <c r="K276" s="17">
        <v>282900</v>
      </c>
      <c r="L276" s="17">
        <f t="shared" si="245"/>
        <v>1917800</v>
      </c>
      <c r="M276" s="17"/>
      <c r="N276" s="17">
        <f t="shared" ref="N276" si="266">L276+M276</f>
        <v>1917800</v>
      </c>
      <c r="O276" s="17"/>
      <c r="P276" s="17">
        <f t="shared" ref="P276" si="267">N276+O276</f>
        <v>1917800</v>
      </c>
    </row>
    <row r="277" spans="1:16" s="1" customFormat="1" ht="12.75" hidden="1" x14ac:dyDescent="0.25">
      <c r="A277" s="18"/>
      <c r="B277" s="128" t="s">
        <v>25</v>
      </c>
      <c r="C277" s="128"/>
      <c r="D277" s="128"/>
      <c r="E277" s="128"/>
      <c r="F277" s="16" t="s">
        <v>142</v>
      </c>
      <c r="G277" s="16" t="s">
        <v>96</v>
      </c>
      <c r="H277" s="16" t="s">
        <v>234</v>
      </c>
      <c r="I277" s="16" t="s">
        <v>26</v>
      </c>
      <c r="J277" s="17">
        <f>J278</f>
        <v>381900</v>
      </c>
      <c r="K277" s="17">
        <f t="shared" ref="K277:P277" si="268">K278</f>
        <v>0</v>
      </c>
      <c r="L277" s="17">
        <f t="shared" si="268"/>
        <v>381900</v>
      </c>
      <c r="M277" s="17">
        <f t="shared" si="268"/>
        <v>0</v>
      </c>
      <c r="N277" s="17">
        <f t="shared" si="268"/>
        <v>381900</v>
      </c>
      <c r="O277" s="17">
        <f t="shared" si="268"/>
        <v>0</v>
      </c>
      <c r="P277" s="17">
        <f t="shared" si="268"/>
        <v>381900</v>
      </c>
    </row>
    <row r="278" spans="1:16" s="1" customFormat="1" ht="12.75" hidden="1" customHeight="1" x14ac:dyDescent="0.25">
      <c r="A278" s="18"/>
      <c r="B278" s="127" t="s">
        <v>27</v>
      </c>
      <c r="C278" s="127"/>
      <c r="D278" s="127"/>
      <c r="E278" s="127"/>
      <c r="F278" s="16" t="s">
        <v>142</v>
      </c>
      <c r="G278" s="16" t="s">
        <v>96</v>
      </c>
      <c r="H278" s="16" t="s">
        <v>234</v>
      </c>
      <c r="I278" s="16" t="s">
        <v>28</v>
      </c>
      <c r="J278" s="17">
        <f>381893+7</f>
        <v>381900</v>
      </c>
      <c r="K278" s="17"/>
      <c r="L278" s="17">
        <f t="shared" si="245"/>
        <v>381900</v>
      </c>
      <c r="M278" s="17"/>
      <c r="N278" s="17">
        <f t="shared" ref="N278" si="269">L278+M278</f>
        <v>381900</v>
      </c>
      <c r="O278" s="17"/>
      <c r="P278" s="17">
        <f t="shared" ref="P278" si="270">N278+O278</f>
        <v>381900</v>
      </c>
    </row>
    <row r="279" spans="1:16" s="1" customFormat="1" ht="12.75" hidden="1" x14ac:dyDescent="0.25">
      <c r="A279" s="127"/>
      <c r="B279" s="127" t="s">
        <v>29</v>
      </c>
      <c r="C279" s="127"/>
      <c r="D279" s="127"/>
      <c r="E279" s="127"/>
      <c r="F279" s="16" t="s">
        <v>142</v>
      </c>
      <c r="G279" s="16" t="s">
        <v>96</v>
      </c>
      <c r="H279" s="16" t="s">
        <v>234</v>
      </c>
      <c r="I279" s="16" t="s">
        <v>30</v>
      </c>
      <c r="J279" s="17">
        <f>J280+J281</f>
        <v>37000</v>
      </c>
      <c r="K279" s="17">
        <f t="shared" ref="K279:P279" si="271">K280+K281</f>
        <v>0</v>
      </c>
      <c r="L279" s="17">
        <f t="shared" si="271"/>
        <v>37000</v>
      </c>
      <c r="M279" s="17">
        <f t="shared" si="271"/>
        <v>0</v>
      </c>
      <c r="N279" s="17">
        <f t="shared" si="271"/>
        <v>37000</v>
      </c>
      <c r="O279" s="17">
        <f t="shared" si="271"/>
        <v>0</v>
      </c>
      <c r="P279" s="17">
        <f t="shared" si="271"/>
        <v>37000</v>
      </c>
    </row>
    <row r="280" spans="1:16" s="1" customFormat="1" ht="12.75" hidden="1" x14ac:dyDescent="0.25">
      <c r="A280" s="127"/>
      <c r="B280" s="127" t="s">
        <v>235</v>
      </c>
      <c r="C280" s="127"/>
      <c r="D280" s="127"/>
      <c r="E280" s="127"/>
      <c r="F280" s="16" t="s">
        <v>142</v>
      </c>
      <c r="G280" s="16" t="s">
        <v>96</v>
      </c>
      <c r="H280" s="16" t="s">
        <v>234</v>
      </c>
      <c r="I280" s="16" t="s">
        <v>32</v>
      </c>
      <c r="J280" s="17">
        <v>37000</v>
      </c>
      <c r="K280" s="17"/>
      <c r="L280" s="17">
        <f t="shared" si="245"/>
        <v>37000</v>
      </c>
      <c r="M280" s="17"/>
      <c r="N280" s="17">
        <f t="shared" ref="N280:N281" si="272">L280+M280</f>
        <v>37000</v>
      </c>
      <c r="O280" s="17"/>
      <c r="P280" s="17">
        <f t="shared" ref="P280:P281" si="273">N280+O280</f>
        <v>37000</v>
      </c>
    </row>
    <row r="281" spans="1:16" s="1" customFormat="1" ht="12.75" hidden="1" x14ac:dyDescent="0.25">
      <c r="A281" s="127"/>
      <c r="B281" s="127" t="s">
        <v>33</v>
      </c>
      <c r="C281" s="127"/>
      <c r="D281" s="127"/>
      <c r="E281" s="127"/>
      <c r="F281" s="16" t="s">
        <v>142</v>
      </c>
      <c r="G281" s="16" t="s">
        <v>96</v>
      </c>
      <c r="H281" s="16" t="s">
        <v>234</v>
      </c>
      <c r="I281" s="16" t="s">
        <v>34</v>
      </c>
      <c r="J281" s="17"/>
      <c r="K281" s="17"/>
      <c r="L281" s="17">
        <f t="shared" si="245"/>
        <v>0</v>
      </c>
      <c r="M281" s="17"/>
      <c r="N281" s="17">
        <f t="shared" si="272"/>
        <v>0</v>
      </c>
      <c r="O281" s="17"/>
      <c r="P281" s="17">
        <f t="shared" si="273"/>
        <v>0</v>
      </c>
    </row>
    <row r="282" spans="1:16" s="1" customFormat="1" ht="12.75" hidden="1" x14ac:dyDescent="0.25">
      <c r="A282" s="159" t="s">
        <v>69</v>
      </c>
      <c r="B282" s="160"/>
      <c r="C282" s="127"/>
      <c r="D282" s="127"/>
      <c r="E282" s="127"/>
      <c r="F282" s="22" t="s">
        <v>142</v>
      </c>
      <c r="G282" s="22" t="s">
        <v>96</v>
      </c>
      <c r="H282" s="22" t="s">
        <v>70</v>
      </c>
      <c r="I282" s="22"/>
      <c r="J282" s="24">
        <f t="shared" ref="J282:P285" si="274">J283</f>
        <v>81000</v>
      </c>
      <c r="K282" s="24">
        <f t="shared" si="274"/>
        <v>1682300</v>
      </c>
      <c r="L282" s="24">
        <f t="shared" si="274"/>
        <v>1763300</v>
      </c>
      <c r="M282" s="24">
        <f t="shared" si="274"/>
        <v>0</v>
      </c>
      <c r="N282" s="24">
        <f t="shared" si="274"/>
        <v>1763300</v>
      </c>
      <c r="O282" s="24">
        <f t="shared" si="274"/>
        <v>0</v>
      </c>
      <c r="P282" s="24">
        <f t="shared" si="274"/>
        <v>1763300</v>
      </c>
    </row>
    <row r="283" spans="1:16" s="1" customFormat="1" ht="12.75" hidden="1" customHeight="1" x14ac:dyDescent="0.25">
      <c r="A283" s="159" t="s">
        <v>71</v>
      </c>
      <c r="B283" s="160"/>
      <c r="C283" s="127"/>
      <c r="D283" s="127"/>
      <c r="E283" s="127"/>
      <c r="F283" s="16" t="s">
        <v>142</v>
      </c>
      <c r="G283" s="22" t="s">
        <v>96</v>
      </c>
      <c r="H283" s="16" t="s">
        <v>72</v>
      </c>
      <c r="I283" s="16"/>
      <c r="J283" s="17">
        <f>J284+J289</f>
        <v>81000</v>
      </c>
      <c r="K283" s="17">
        <f t="shared" ref="K283:P283" si="275">K284+K289</f>
        <v>1682300</v>
      </c>
      <c r="L283" s="17">
        <f t="shared" si="275"/>
        <v>1763300</v>
      </c>
      <c r="M283" s="17">
        <f t="shared" si="275"/>
        <v>0</v>
      </c>
      <c r="N283" s="17">
        <f t="shared" si="275"/>
        <v>1763300</v>
      </c>
      <c r="O283" s="17">
        <f t="shared" si="275"/>
        <v>0</v>
      </c>
      <c r="P283" s="17">
        <f t="shared" si="275"/>
        <v>1763300</v>
      </c>
    </row>
    <row r="284" spans="1:16" s="1" customFormat="1" ht="12.75" hidden="1" x14ac:dyDescent="0.25">
      <c r="A284" s="159" t="s">
        <v>157</v>
      </c>
      <c r="B284" s="160"/>
      <c r="C284" s="127"/>
      <c r="D284" s="127"/>
      <c r="E284" s="127"/>
      <c r="F284" s="16" t="s">
        <v>142</v>
      </c>
      <c r="G284" s="22" t="s">
        <v>96</v>
      </c>
      <c r="H284" s="16" t="s">
        <v>158</v>
      </c>
      <c r="I284" s="16"/>
      <c r="J284" s="17">
        <f>J285+J287</f>
        <v>81000</v>
      </c>
      <c r="K284" s="17">
        <f t="shared" ref="K284:P284" si="276">K285+K287</f>
        <v>1682300</v>
      </c>
      <c r="L284" s="17">
        <f t="shared" si="276"/>
        <v>1763300</v>
      </c>
      <c r="M284" s="17">
        <f t="shared" si="276"/>
        <v>0</v>
      </c>
      <c r="N284" s="17">
        <f t="shared" si="276"/>
        <v>1763300</v>
      </c>
      <c r="O284" s="17">
        <f t="shared" si="276"/>
        <v>0</v>
      </c>
      <c r="P284" s="17">
        <f t="shared" si="276"/>
        <v>1763300</v>
      </c>
    </row>
    <row r="285" spans="1:16" s="1" customFormat="1" ht="12.75" hidden="1" x14ac:dyDescent="0.25">
      <c r="A285" s="18"/>
      <c r="B285" s="128" t="s">
        <v>159</v>
      </c>
      <c r="C285" s="128"/>
      <c r="D285" s="128"/>
      <c r="E285" s="128"/>
      <c r="F285" s="16" t="s">
        <v>142</v>
      </c>
      <c r="G285" s="16" t="s">
        <v>96</v>
      </c>
      <c r="H285" s="16" t="s">
        <v>158</v>
      </c>
      <c r="I285" s="16" t="s">
        <v>160</v>
      </c>
      <c r="J285" s="17">
        <f>J286</f>
        <v>81000</v>
      </c>
      <c r="K285" s="17">
        <f t="shared" si="274"/>
        <v>1628300</v>
      </c>
      <c r="L285" s="17">
        <f t="shared" si="274"/>
        <v>1709300</v>
      </c>
      <c r="M285" s="17">
        <f t="shared" si="274"/>
        <v>0</v>
      </c>
      <c r="N285" s="17">
        <f t="shared" si="274"/>
        <v>1709300</v>
      </c>
      <c r="O285" s="17">
        <f t="shared" si="274"/>
        <v>0</v>
      </c>
      <c r="P285" s="17">
        <f t="shared" si="274"/>
        <v>1709300</v>
      </c>
    </row>
    <row r="286" spans="1:16" s="1" customFormat="1" ht="25.5" hidden="1" x14ac:dyDescent="0.25">
      <c r="A286" s="18"/>
      <c r="B286" s="127" t="s">
        <v>161</v>
      </c>
      <c r="C286" s="127"/>
      <c r="D286" s="127"/>
      <c r="E286" s="127"/>
      <c r="F286" s="16" t="s">
        <v>142</v>
      </c>
      <c r="G286" s="16" t="s">
        <v>96</v>
      </c>
      <c r="H286" s="16" t="s">
        <v>158</v>
      </c>
      <c r="I286" s="16" t="s">
        <v>162</v>
      </c>
      <c r="J286" s="17">
        <v>81000</v>
      </c>
      <c r="K286" s="17">
        <f>-81000+1682300+27000</f>
        <v>1628300</v>
      </c>
      <c r="L286" s="17">
        <f t="shared" si="245"/>
        <v>1709300</v>
      </c>
      <c r="M286" s="17"/>
      <c r="N286" s="17">
        <f t="shared" ref="N286" si="277">L286+M286</f>
        <v>1709300</v>
      </c>
      <c r="O286" s="17"/>
      <c r="P286" s="17">
        <f t="shared" ref="P286" si="278">N286+O286</f>
        <v>1709300</v>
      </c>
    </row>
    <row r="287" spans="1:16" s="1" customFormat="1" ht="25.5" hidden="1" x14ac:dyDescent="0.25">
      <c r="A287" s="18"/>
      <c r="B287" s="127" t="s">
        <v>150</v>
      </c>
      <c r="C287" s="127"/>
      <c r="D287" s="127"/>
      <c r="E287" s="127"/>
      <c r="F287" s="16" t="s">
        <v>142</v>
      </c>
      <c r="G287" s="16" t="s">
        <v>96</v>
      </c>
      <c r="H287" s="16" t="s">
        <v>158</v>
      </c>
      <c r="I287" s="16" t="s">
        <v>151</v>
      </c>
      <c r="J287" s="17">
        <f>J288</f>
        <v>0</v>
      </c>
      <c r="K287" s="17">
        <f t="shared" ref="K287:P287" si="279">K288</f>
        <v>54000</v>
      </c>
      <c r="L287" s="17">
        <f t="shared" si="279"/>
        <v>54000</v>
      </c>
      <c r="M287" s="17">
        <f t="shared" si="279"/>
        <v>0</v>
      </c>
      <c r="N287" s="17">
        <f t="shared" si="279"/>
        <v>54000</v>
      </c>
      <c r="O287" s="17">
        <f t="shared" si="279"/>
        <v>0</v>
      </c>
      <c r="P287" s="17">
        <f t="shared" si="279"/>
        <v>54000</v>
      </c>
    </row>
    <row r="288" spans="1:16" s="1" customFormat="1" ht="12.75" hidden="1" customHeight="1" x14ac:dyDescent="0.25">
      <c r="A288" s="18"/>
      <c r="B288" s="127" t="s">
        <v>152</v>
      </c>
      <c r="C288" s="127"/>
      <c r="D288" s="127"/>
      <c r="E288" s="127"/>
      <c r="F288" s="16" t="s">
        <v>142</v>
      </c>
      <c r="G288" s="16" t="s">
        <v>96</v>
      </c>
      <c r="H288" s="16" t="s">
        <v>158</v>
      </c>
      <c r="I288" s="16" t="s">
        <v>153</v>
      </c>
      <c r="J288" s="17"/>
      <c r="K288" s="17">
        <f>81000-27000</f>
        <v>54000</v>
      </c>
      <c r="L288" s="17">
        <f t="shared" si="245"/>
        <v>54000</v>
      </c>
      <c r="M288" s="17"/>
      <c r="N288" s="17">
        <f t="shared" ref="N288" si="280">L288+M288</f>
        <v>54000</v>
      </c>
      <c r="O288" s="17"/>
      <c r="P288" s="17">
        <f t="shared" ref="P288" si="281">N288+O288</f>
        <v>54000</v>
      </c>
    </row>
    <row r="289" spans="1:16" s="1" customFormat="1" ht="12.75" hidden="1" customHeight="1" x14ac:dyDescent="0.25">
      <c r="A289" s="159" t="s">
        <v>163</v>
      </c>
      <c r="B289" s="160"/>
      <c r="C289" s="127"/>
      <c r="D289" s="127"/>
      <c r="E289" s="127"/>
      <c r="F289" s="16" t="s">
        <v>142</v>
      </c>
      <c r="G289" s="16" t="s">
        <v>96</v>
      </c>
      <c r="H289" s="16" t="s">
        <v>164</v>
      </c>
      <c r="I289" s="16"/>
      <c r="J289" s="17">
        <f t="shared" ref="J289:P290" si="282">J290</f>
        <v>0</v>
      </c>
      <c r="K289" s="17">
        <f t="shared" si="282"/>
        <v>0</v>
      </c>
      <c r="L289" s="17">
        <f t="shared" si="282"/>
        <v>0</v>
      </c>
      <c r="M289" s="17">
        <f t="shared" si="282"/>
        <v>0</v>
      </c>
      <c r="N289" s="17">
        <f t="shared" si="282"/>
        <v>0</v>
      </c>
      <c r="O289" s="17">
        <f t="shared" si="282"/>
        <v>0</v>
      </c>
      <c r="P289" s="17">
        <f t="shared" si="282"/>
        <v>0</v>
      </c>
    </row>
    <row r="290" spans="1:16" s="1" customFormat="1" ht="12.75" hidden="1" x14ac:dyDescent="0.25">
      <c r="A290" s="18"/>
      <c r="B290" s="128" t="s">
        <v>159</v>
      </c>
      <c r="C290" s="127"/>
      <c r="D290" s="127"/>
      <c r="E290" s="127"/>
      <c r="F290" s="16" t="s">
        <v>142</v>
      </c>
      <c r="G290" s="16" t="s">
        <v>96</v>
      </c>
      <c r="H290" s="16" t="s">
        <v>164</v>
      </c>
      <c r="I290" s="16" t="s">
        <v>160</v>
      </c>
      <c r="J290" s="17">
        <f>J291</f>
        <v>0</v>
      </c>
      <c r="K290" s="17">
        <f t="shared" si="282"/>
        <v>0</v>
      </c>
      <c r="L290" s="17">
        <f t="shared" si="282"/>
        <v>0</v>
      </c>
      <c r="M290" s="17">
        <f t="shared" si="282"/>
        <v>0</v>
      </c>
      <c r="N290" s="17">
        <f t="shared" si="282"/>
        <v>0</v>
      </c>
      <c r="O290" s="17">
        <f t="shared" si="282"/>
        <v>0</v>
      </c>
      <c r="P290" s="17">
        <f t="shared" si="282"/>
        <v>0</v>
      </c>
    </row>
    <row r="291" spans="1:16" s="1" customFormat="1" ht="25.5" hidden="1" x14ac:dyDescent="0.25">
      <c r="A291" s="18"/>
      <c r="B291" s="127" t="s">
        <v>165</v>
      </c>
      <c r="C291" s="127"/>
      <c r="D291" s="127"/>
      <c r="E291" s="127"/>
      <c r="F291" s="16" t="s">
        <v>142</v>
      </c>
      <c r="G291" s="16" t="s">
        <v>96</v>
      </c>
      <c r="H291" s="16" t="s">
        <v>164</v>
      </c>
      <c r="I291" s="16" t="s">
        <v>166</v>
      </c>
      <c r="J291" s="17"/>
      <c r="K291" s="17"/>
      <c r="L291" s="17">
        <f>J291+K291</f>
        <v>0</v>
      </c>
      <c r="M291" s="17"/>
      <c r="N291" s="17">
        <f>L291+M291</f>
        <v>0</v>
      </c>
      <c r="O291" s="17"/>
      <c r="P291" s="17">
        <f>N291+O291</f>
        <v>0</v>
      </c>
    </row>
    <row r="292" spans="1:16" s="1" customFormat="1" ht="14.25" customHeight="1" x14ac:dyDescent="0.25">
      <c r="A292" s="159" t="s">
        <v>169</v>
      </c>
      <c r="B292" s="160"/>
      <c r="C292" s="127"/>
      <c r="D292" s="127"/>
      <c r="E292" s="127"/>
      <c r="F292" s="22" t="s">
        <v>142</v>
      </c>
      <c r="G292" s="22" t="s">
        <v>96</v>
      </c>
      <c r="H292" s="22" t="s">
        <v>170</v>
      </c>
      <c r="I292" s="16"/>
      <c r="J292" s="17">
        <f t="shared" ref="J292:P293" si="283">J293</f>
        <v>1685000</v>
      </c>
      <c r="K292" s="17">
        <f t="shared" si="283"/>
        <v>0</v>
      </c>
      <c r="L292" s="17">
        <f t="shared" si="283"/>
        <v>1685000</v>
      </c>
      <c r="M292" s="17">
        <f t="shared" si="283"/>
        <v>0</v>
      </c>
      <c r="N292" s="17">
        <f t="shared" si="283"/>
        <v>1685000</v>
      </c>
      <c r="O292" s="17">
        <f t="shared" si="283"/>
        <v>-1685000</v>
      </c>
      <c r="P292" s="17">
        <f t="shared" si="283"/>
        <v>0</v>
      </c>
    </row>
    <row r="293" spans="1:16" s="1" customFormat="1" ht="25.5" customHeight="1" x14ac:dyDescent="0.25">
      <c r="A293" s="127"/>
      <c r="B293" s="127" t="s">
        <v>150</v>
      </c>
      <c r="C293" s="127"/>
      <c r="D293" s="127"/>
      <c r="E293" s="127">
        <v>852</v>
      </c>
      <c r="F293" s="16" t="s">
        <v>142</v>
      </c>
      <c r="G293" s="16" t="s">
        <v>96</v>
      </c>
      <c r="H293" s="22" t="s">
        <v>170</v>
      </c>
      <c r="I293" s="16" t="s">
        <v>151</v>
      </c>
      <c r="J293" s="17">
        <f t="shared" si="283"/>
        <v>1685000</v>
      </c>
      <c r="K293" s="17">
        <f t="shared" si="283"/>
        <v>0</v>
      </c>
      <c r="L293" s="17">
        <f t="shared" si="283"/>
        <v>1685000</v>
      </c>
      <c r="M293" s="17">
        <f t="shared" si="283"/>
        <v>0</v>
      </c>
      <c r="N293" s="17">
        <f t="shared" si="283"/>
        <v>1685000</v>
      </c>
      <c r="O293" s="17">
        <f t="shared" si="283"/>
        <v>-1685000</v>
      </c>
      <c r="P293" s="17">
        <f t="shared" si="283"/>
        <v>0</v>
      </c>
    </row>
    <row r="294" spans="1:16" s="1" customFormat="1" ht="12.75" customHeight="1" x14ac:dyDescent="0.25">
      <c r="A294" s="128"/>
      <c r="B294" s="128" t="s">
        <v>209</v>
      </c>
      <c r="C294" s="128"/>
      <c r="D294" s="128"/>
      <c r="E294" s="127">
        <v>852</v>
      </c>
      <c r="F294" s="16" t="s">
        <v>142</v>
      </c>
      <c r="G294" s="16" t="s">
        <v>96</v>
      </c>
      <c r="H294" s="22" t="s">
        <v>170</v>
      </c>
      <c r="I294" s="16" t="s">
        <v>210</v>
      </c>
      <c r="J294" s="17">
        <v>1685000</v>
      </c>
      <c r="K294" s="17"/>
      <c r="L294" s="17">
        <f t="shared" si="245"/>
        <v>1685000</v>
      </c>
      <c r="M294" s="17"/>
      <c r="N294" s="17">
        <f t="shared" ref="N294" si="284">L294+M294</f>
        <v>1685000</v>
      </c>
      <c r="O294" s="17">
        <v>-1685000</v>
      </c>
      <c r="P294" s="17">
        <f t="shared" ref="P294" si="285">N294+O294</f>
        <v>0</v>
      </c>
    </row>
    <row r="295" spans="1:16" s="1" customFormat="1" ht="25.5" customHeight="1" x14ac:dyDescent="0.25">
      <c r="A295" s="159" t="s">
        <v>236</v>
      </c>
      <c r="B295" s="160"/>
      <c r="C295" s="127"/>
      <c r="D295" s="127"/>
      <c r="E295" s="127"/>
      <c r="F295" s="22" t="s">
        <v>142</v>
      </c>
      <c r="G295" s="22" t="s">
        <v>96</v>
      </c>
      <c r="H295" s="22" t="s">
        <v>237</v>
      </c>
      <c r="I295" s="16"/>
      <c r="J295" s="17">
        <f t="shared" ref="J295:P296" si="286">J296</f>
        <v>991000</v>
      </c>
      <c r="K295" s="17">
        <f t="shared" si="286"/>
        <v>0</v>
      </c>
      <c r="L295" s="17">
        <f t="shared" si="286"/>
        <v>991000</v>
      </c>
      <c r="M295" s="17">
        <f t="shared" si="286"/>
        <v>0</v>
      </c>
      <c r="N295" s="17">
        <f t="shared" si="286"/>
        <v>991000</v>
      </c>
      <c r="O295" s="17">
        <f t="shared" si="286"/>
        <v>-991000</v>
      </c>
      <c r="P295" s="17">
        <f t="shared" si="286"/>
        <v>0</v>
      </c>
    </row>
    <row r="296" spans="1:16" s="1" customFormat="1" ht="25.5" x14ac:dyDescent="0.25">
      <c r="A296" s="127"/>
      <c r="B296" s="127" t="s">
        <v>150</v>
      </c>
      <c r="C296" s="127"/>
      <c r="D296" s="127"/>
      <c r="E296" s="127"/>
      <c r="F296" s="16" t="s">
        <v>142</v>
      </c>
      <c r="G296" s="16" t="s">
        <v>96</v>
      </c>
      <c r="H296" s="22" t="s">
        <v>237</v>
      </c>
      <c r="I296" s="16" t="s">
        <v>151</v>
      </c>
      <c r="J296" s="17">
        <f t="shared" si="286"/>
        <v>991000</v>
      </c>
      <c r="K296" s="17">
        <f t="shared" si="286"/>
        <v>0</v>
      </c>
      <c r="L296" s="17">
        <f t="shared" si="286"/>
        <v>991000</v>
      </c>
      <c r="M296" s="17">
        <f t="shared" si="286"/>
        <v>0</v>
      </c>
      <c r="N296" s="17">
        <f t="shared" si="286"/>
        <v>991000</v>
      </c>
      <c r="O296" s="17">
        <f t="shared" si="286"/>
        <v>-991000</v>
      </c>
      <c r="P296" s="17">
        <f t="shared" si="286"/>
        <v>0</v>
      </c>
    </row>
    <row r="297" spans="1:16" s="1" customFormat="1" ht="12.75" customHeight="1" x14ac:dyDescent="0.25">
      <c r="A297" s="128"/>
      <c r="B297" s="128" t="s">
        <v>209</v>
      </c>
      <c r="C297" s="128"/>
      <c r="D297" s="128"/>
      <c r="E297" s="128"/>
      <c r="F297" s="16" t="s">
        <v>142</v>
      </c>
      <c r="G297" s="16" t="s">
        <v>96</v>
      </c>
      <c r="H297" s="22" t="s">
        <v>237</v>
      </c>
      <c r="I297" s="16" t="s">
        <v>210</v>
      </c>
      <c r="J297" s="17">
        <v>991000</v>
      </c>
      <c r="K297" s="17"/>
      <c r="L297" s="17">
        <f t="shared" si="245"/>
        <v>991000</v>
      </c>
      <c r="M297" s="17"/>
      <c r="N297" s="17">
        <v>991000</v>
      </c>
      <c r="O297" s="17">
        <v>-991000</v>
      </c>
      <c r="P297" s="17">
        <f>N297+O297</f>
        <v>0</v>
      </c>
    </row>
    <row r="298" spans="1:16" s="1" customFormat="1" ht="12.75" hidden="1" x14ac:dyDescent="0.25">
      <c r="A298" s="166" t="s">
        <v>238</v>
      </c>
      <c r="B298" s="167"/>
      <c r="C298" s="129"/>
      <c r="D298" s="129"/>
      <c r="E298" s="129"/>
      <c r="F298" s="8" t="s">
        <v>239</v>
      </c>
      <c r="G298" s="8"/>
      <c r="H298" s="8"/>
      <c r="I298" s="8"/>
      <c r="J298" s="9">
        <f>J299+J338</f>
        <v>5061140</v>
      </c>
      <c r="K298" s="9">
        <f t="shared" ref="K298:P298" si="287">K299+K338</f>
        <v>-133400</v>
      </c>
      <c r="L298" s="9">
        <f t="shared" si="287"/>
        <v>4927740</v>
      </c>
      <c r="M298" s="9">
        <f t="shared" si="287"/>
        <v>0</v>
      </c>
      <c r="N298" s="9">
        <f t="shared" si="287"/>
        <v>4927740</v>
      </c>
      <c r="O298" s="9">
        <f t="shared" si="287"/>
        <v>0</v>
      </c>
      <c r="P298" s="9">
        <f t="shared" si="287"/>
        <v>4927740</v>
      </c>
    </row>
    <row r="299" spans="1:16" s="1" customFormat="1" ht="12.75" hidden="1" x14ac:dyDescent="0.25">
      <c r="A299" s="168" t="s">
        <v>240</v>
      </c>
      <c r="B299" s="169"/>
      <c r="C299" s="130"/>
      <c r="D299" s="130"/>
      <c r="E299" s="130"/>
      <c r="F299" s="12" t="s">
        <v>239</v>
      </c>
      <c r="G299" s="12" t="s">
        <v>13</v>
      </c>
      <c r="H299" s="12"/>
      <c r="I299" s="12"/>
      <c r="J299" s="13">
        <f>J300+J308+J318+J332+J335+J325</f>
        <v>4785540</v>
      </c>
      <c r="K299" s="13">
        <f t="shared" ref="K299:P299" si="288">K300+K308+K318+K332+K335+K325</f>
        <v>3180</v>
      </c>
      <c r="L299" s="13">
        <f t="shared" si="288"/>
        <v>4788720</v>
      </c>
      <c r="M299" s="13">
        <f t="shared" si="288"/>
        <v>0</v>
      </c>
      <c r="N299" s="13">
        <f t="shared" si="288"/>
        <v>4788720</v>
      </c>
      <c r="O299" s="13">
        <f t="shared" si="288"/>
        <v>0</v>
      </c>
      <c r="P299" s="13">
        <f t="shared" si="288"/>
        <v>4788720</v>
      </c>
    </row>
    <row r="300" spans="1:16" s="1" customFormat="1" ht="12.75" hidden="1" x14ac:dyDescent="0.25">
      <c r="A300" s="159" t="s">
        <v>241</v>
      </c>
      <c r="B300" s="160"/>
      <c r="C300" s="127"/>
      <c r="D300" s="127"/>
      <c r="E300" s="127"/>
      <c r="F300" s="16" t="s">
        <v>239</v>
      </c>
      <c r="G300" s="16" t="s">
        <v>13</v>
      </c>
      <c r="H300" s="16" t="s">
        <v>242</v>
      </c>
      <c r="I300" s="16"/>
      <c r="J300" s="17">
        <f>J301</f>
        <v>1380000</v>
      </c>
      <c r="K300" s="17">
        <f t="shared" ref="K300:P300" si="289">K301</f>
        <v>0</v>
      </c>
      <c r="L300" s="17">
        <f t="shared" si="289"/>
        <v>1380000</v>
      </c>
      <c r="M300" s="17">
        <f t="shared" si="289"/>
        <v>0</v>
      </c>
      <c r="N300" s="17">
        <f t="shared" si="289"/>
        <v>1380000</v>
      </c>
      <c r="O300" s="17">
        <f t="shared" si="289"/>
        <v>0</v>
      </c>
      <c r="P300" s="17">
        <f t="shared" si="289"/>
        <v>1380000</v>
      </c>
    </row>
    <row r="301" spans="1:16" s="1" customFormat="1" ht="12.75" hidden="1" x14ac:dyDescent="0.25">
      <c r="A301" s="159" t="s">
        <v>146</v>
      </c>
      <c r="B301" s="160"/>
      <c r="C301" s="127"/>
      <c r="D301" s="127"/>
      <c r="E301" s="127"/>
      <c r="F301" s="16" t="s">
        <v>239</v>
      </c>
      <c r="G301" s="16" t="s">
        <v>13</v>
      </c>
      <c r="H301" s="16" t="s">
        <v>243</v>
      </c>
      <c r="I301" s="16"/>
      <c r="J301" s="17">
        <f>J302+J305</f>
        <v>1380000</v>
      </c>
      <c r="K301" s="17">
        <f t="shared" ref="K301:P301" si="290">K302+K305</f>
        <v>0</v>
      </c>
      <c r="L301" s="17">
        <f t="shared" si="290"/>
        <v>1380000</v>
      </c>
      <c r="M301" s="17">
        <f t="shared" si="290"/>
        <v>0</v>
      </c>
      <c r="N301" s="17">
        <f t="shared" si="290"/>
        <v>1380000</v>
      </c>
      <c r="O301" s="17">
        <f t="shared" si="290"/>
        <v>0</v>
      </c>
      <c r="P301" s="17">
        <f t="shared" si="290"/>
        <v>1380000</v>
      </c>
    </row>
    <row r="302" spans="1:16" s="2" customFormat="1" ht="12.75" hidden="1" x14ac:dyDescent="0.25">
      <c r="A302" s="159" t="s">
        <v>244</v>
      </c>
      <c r="B302" s="160"/>
      <c r="C302" s="127"/>
      <c r="D302" s="127"/>
      <c r="E302" s="127"/>
      <c r="F302" s="22" t="s">
        <v>239</v>
      </c>
      <c r="G302" s="22" t="s">
        <v>13</v>
      </c>
      <c r="H302" s="22" t="s">
        <v>245</v>
      </c>
      <c r="I302" s="22"/>
      <c r="J302" s="24">
        <f t="shared" ref="J302:P303" si="291">J303</f>
        <v>180000</v>
      </c>
      <c r="K302" s="24">
        <f t="shared" si="291"/>
        <v>0</v>
      </c>
      <c r="L302" s="24">
        <f t="shared" si="291"/>
        <v>180000</v>
      </c>
      <c r="M302" s="24">
        <f t="shared" si="291"/>
        <v>0</v>
      </c>
      <c r="N302" s="24">
        <f t="shared" si="291"/>
        <v>180000</v>
      </c>
      <c r="O302" s="24">
        <f t="shared" si="291"/>
        <v>0</v>
      </c>
      <c r="P302" s="24">
        <f t="shared" si="291"/>
        <v>180000</v>
      </c>
    </row>
    <row r="303" spans="1:16" s="1" customFormat="1" ht="12.75" hidden="1" x14ac:dyDescent="0.25">
      <c r="A303" s="30"/>
      <c r="B303" s="127" t="s">
        <v>29</v>
      </c>
      <c r="C303" s="127"/>
      <c r="D303" s="127"/>
      <c r="E303" s="127"/>
      <c r="F303" s="16" t="s">
        <v>239</v>
      </c>
      <c r="G303" s="16" t="s">
        <v>13</v>
      </c>
      <c r="H303" s="16" t="s">
        <v>245</v>
      </c>
      <c r="I303" s="16" t="s">
        <v>30</v>
      </c>
      <c r="J303" s="17">
        <f t="shared" si="291"/>
        <v>180000</v>
      </c>
      <c r="K303" s="17">
        <f t="shared" si="291"/>
        <v>0</v>
      </c>
      <c r="L303" s="17">
        <f t="shared" si="291"/>
        <v>180000</v>
      </c>
      <c r="M303" s="17">
        <f t="shared" si="291"/>
        <v>0</v>
      </c>
      <c r="N303" s="17">
        <f t="shared" si="291"/>
        <v>180000</v>
      </c>
      <c r="O303" s="17">
        <f t="shared" si="291"/>
        <v>0</v>
      </c>
      <c r="P303" s="17">
        <f t="shared" si="291"/>
        <v>180000</v>
      </c>
    </row>
    <row r="304" spans="1:16" s="1" customFormat="1" ht="12.75" hidden="1" customHeight="1" x14ac:dyDescent="0.25">
      <c r="A304" s="30"/>
      <c r="B304" s="127" t="s">
        <v>235</v>
      </c>
      <c r="C304" s="127"/>
      <c r="D304" s="127"/>
      <c r="E304" s="127"/>
      <c r="F304" s="16" t="s">
        <v>239</v>
      </c>
      <c r="G304" s="16" t="s">
        <v>13</v>
      </c>
      <c r="H304" s="16" t="s">
        <v>245</v>
      </c>
      <c r="I304" s="16" t="s">
        <v>32</v>
      </c>
      <c r="J304" s="17">
        <v>180000</v>
      </c>
      <c r="K304" s="17"/>
      <c r="L304" s="17">
        <f t="shared" si="245"/>
        <v>180000</v>
      </c>
      <c r="M304" s="17"/>
      <c r="N304" s="17">
        <f t="shared" ref="N304" si="292">L304+M304</f>
        <v>180000</v>
      </c>
      <c r="O304" s="17"/>
      <c r="P304" s="17">
        <f t="shared" ref="P304" si="293">N304+O304</f>
        <v>180000</v>
      </c>
    </row>
    <row r="305" spans="1:16" s="1" customFormat="1" ht="12.75" hidden="1" customHeight="1" x14ac:dyDescent="0.25">
      <c r="A305" s="159" t="s">
        <v>246</v>
      </c>
      <c r="B305" s="160"/>
      <c r="C305" s="127"/>
      <c r="D305" s="127"/>
      <c r="E305" s="127"/>
      <c r="F305" s="22" t="s">
        <v>239</v>
      </c>
      <c r="G305" s="22" t="s">
        <v>13</v>
      </c>
      <c r="H305" s="22" t="s">
        <v>247</v>
      </c>
      <c r="I305" s="22"/>
      <c r="J305" s="24">
        <f t="shared" ref="J305:P306" si="294">J306</f>
        <v>1200000</v>
      </c>
      <c r="K305" s="24">
        <f t="shared" si="294"/>
        <v>0</v>
      </c>
      <c r="L305" s="24">
        <f t="shared" si="294"/>
        <v>1200000</v>
      </c>
      <c r="M305" s="24">
        <f t="shared" si="294"/>
        <v>0</v>
      </c>
      <c r="N305" s="24">
        <f t="shared" si="294"/>
        <v>1200000</v>
      </c>
      <c r="O305" s="24">
        <f t="shared" si="294"/>
        <v>0</v>
      </c>
      <c r="P305" s="24">
        <f t="shared" si="294"/>
        <v>1200000</v>
      </c>
    </row>
    <row r="306" spans="1:16" s="1" customFormat="1" ht="12.75" hidden="1" customHeight="1" x14ac:dyDescent="0.25">
      <c r="A306" s="18"/>
      <c r="B306" s="128" t="s">
        <v>25</v>
      </c>
      <c r="C306" s="128"/>
      <c r="D306" s="128"/>
      <c r="E306" s="128"/>
      <c r="F306" s="22" t="s">
        <v>239</v>
      </c>
      <c r="G306" s="22" t="s">
        <v>13</v>
      </c>
      <c r="H306" s="22" t="s">
        <v>247</v>
      </c>
      <c r="I306" s="16" t="s">
        <v>26</v>
      </c>
      <c r="J306" s="17">
        <f t="shared" si="294"/>
        <v>1200000</v>
      </c>
      <c r="K306" s="17">
        <f t="shared" si="294"/>
        <v>0</v>
      </c>
      <c r="L306" s="17">
        <f t="shared" si="294"/>
        <v>1200000</v>
      </c>
      <c r="M306" s="17">
        <f t="shared" si="294"/>
        <v>0</v>
      </c>
      <c r="N306" s="17">
        <f t="shared" si="294"/>
        <v>1200000</v>
      </c>
      <c r="O306" s="17">
        <f t="shared" si="294"/>
        <v>0</v>
      </c>
      <c r="P306" s="17">
        <f t="shared" si="294"/>
        <v>1200000</v>
      </c>
    </row>
    <row r="307" spans="1:16" s="1" customFormat="1" ht="12.75" hidden="1" x14ac:dyDescent="0.25">
      <c r="A307" s="18"/>
      <c r="B307" s="127" t="s">
        <v>27</v>
      </c>
      <c r="C307" s="127"/>
      <c r="D307" s="127"/>
      <c r="E307" s="127"/>
      <c r="F307" s="22" t="s">
        <v>239</v>
      </c>
      <c r="G307" s="22" t="s">
        <v>13</v>
      </c>
      <c r="H307" s="22" t="s">
        <v>247</v>
      </c>
      <c r="I307" s="16" t="s">
        <v>28</v>
      </c>
      <c r="J307" s="17">
        <v>1200000</v>
      </c>
      <c r="K307" s="17"/>
      <c r="L307" s="17">
        <f t="shared" si="245"/>
        <v>1200000</v>
      </c>
      <c r="M307" s="17"/>
      <c r="N307" s="17">
        <f t="shared" ref="N307" si="295">L307+M307</f>
        <v>1200000</v>
      </c>
      <c r="O307" s="17"/>
      <c r="P307" s="17">
        <f t="shared" ref="P307" si="296">N307+O307</f>
        <v>1200000</v>
      </c>
    </row>
    <row r="308" spans="1:16" s="1" customFormat="1" ht="12.75" hidden="1" x14ac:dyDescent="0.25">
      <c r="A308" s="159" t="s">
        <v>248</v>
      </c>
      <c r="B308" s="160"/>
      <c r="C308" s="127"/>
      <c r="D308" s="127"/>
      <c r="E308" s="127"/>
      <c r="F308" s="16" t="s">
        <v>239</v>
      </c>
      <c r="G308" s="16" t="s">
        <v>13</v>
      </c>
      <c r="H308" s="16" t="s">
        <v>249</v>
      </c>
      <c r="I308" s="16"/>
      <c r="J308" s="17">
        <f>J309</f>
        <v>3154200</v>
      </c>
      <c r="K308" s="17">
        <f t="shared" ref="K308:P308" si="297">K309</f>
        <v>0</v>
      </c>
      <c r="L308" s="17">
        <f t="shared" si="297"/>
        <v>3154200</v>
      </c>
      <c r="M308" s="17">
        <f t="shared" si="297"/>
        <v>0</v>
      </c>
      <c r="N308" s="17">
        <f t="shared" si="297"/>
        <v>3154200</v>
      </c>
      <c r="O308" s="17">
        <f t="shared" si="297"/>
        <v>0</v>
      </c>
      <c r="P308" s="17">
        <f t="shared" si="297"/>
        <v>3154200</v>
      </c>
    </row>
    <row r="309" spans="1:16" s="1" customFormat="1" ht="12.75" hidden="1" customHeight="1" x14ac:dyDescent="0.25">
      <c r="A309" s="159" t="s">
        <v>146</v>
      </c>
      <c r="B309" s="160"/>
      <c r="C309" s="127"/>
      <c r="D309" s="127"/>
      <c r="E309" s="127"/>
      <c r="F309" s="16" t="s">
        <v>239</v>
      </c>
      <c r="G309" s="16" t="s">
        <v>13</v>
      </c>
      <c r="H309" s="16" t="s">
        <v>250</v>
      </c>
      <c r="I309" s="16"/>
      <c r="J309" s="17">
        <f>J310+J315</f>
        <v>3154200</v>
      </c>
      <c r="K309" s="17">
        <f t="shared" ref="K309:P309" si="298">K310+K315</f>
        <v>0</v>
      </c>
      <c r="L309" s="17">
        <f t="shared" si="298"/>
        <v>3154200</v>
      </c>
      <c r="M309" s="17">
        <f t="shared" si="298"/>
        <v>0</v>
      </c>
      <c r="N309" s="17">
        <f t="shared" si="298"/>
        <v>3154200</v>
      </c>
      <c r="O309" s="17">
        <f t="shared" si="298"/>
        <v>0</v>
      </c>
      <c r="P309" s="17">
        <f t="shared" si="298"/>
        <v>3154200</v>
      </c>
    </row>
    <row r="310" spans="1:16" s="2" customFormat="1" ht="12.75" hidden="1" customHeight="1" x14ac:dyDescent="0.25">
      <c r="A310" s="159" t="s">
        <v>251</v>
      </c>
      <c r="B310" s="160"/>
      <c r="C310" s="127"/>
      <c r="D310" s="127"/>
      <c r="E310" s="127"/>
      <c r="F310" s="16" t="s">
        <v>239</v>
      </c>
      <c r="G310" s="16" t="s">
        <v>13</v>
      </c>
      <c r="H310" s="16" t="s">
        <v>252</v>
      </c>
      <c r="I310" s="16"/>
      <c r="J310" s="17">
        <f>J311+J313</f>
        <v>564200</v>
      </c>
      <c r="K310" s="17">
        <f t="shared" ref="K310:P310" si="299">K311+K313</f>
        <v>0</v>
      </c>
      <c r="L310" s="17">
        <f t="shared" si="299"/>
        <v>564200</v>
      </c>
      <c r="M310" s="17">
        <f t="shared" si="299"/>
        <v>0</v>
      </c>
      <c r="N310" s="17">
        <f t="shared" si="299"/>
        <v>564200</v>
      </c>
      <c r="O310" s="17">
        <f t="shared" si="299"/>
        <v>0</v>
      </c>
      <c r="P310" s="17">
        <f t="shared" si="299"/>
        <v>564200</v>
      </c>
    </row>
    <row r="311" spans="1:16" s="1" customFormat="1" ht="12.75" hidden="1" customHeight="1" x14ac:dyDescent="0.25">
      <c r="A311" s="127"/>
      <c r="B311" s="127" t="s">
        <v>150</v>
      </c>
      <c r="C311" s="127"/>
      <c r="D311" s="127"/>
      <c r="E311" s="127"/>
      <c r="F311" s="16" t="s">
        <v>239</v>
      </c>
      <c r="G311" s="16" t="s">
        <v>13</v>
      </c>
      <c r="H311" s="16" t="s">
        <v>252</v>
      </c>
      <c r="I311" s="16" t="s">
        <v>151</v>
      </c>
      <c r="J311" s="17">
        <f>J312</f>
        <v>474200</v>
      </c>
      <c r="K311" s="17">
        <f t="shared" ref="K311:P311" si="300">K312</f>
        <v>90000</v>
      </c>
      <c r="L311" s="17">
        <f t="shared" si="300"/>
        <v>564200</v>
      </c>
      <c r="M311" s="17">
        <f t="shared" si="300"/>
        <v>0</v>
      </c>
      <c r="N311" s="17">
        <f t="shared" si="300"/>
        <v>564200</v>
      </c>
      <c r="O311" s="17">
        <f t="shared" si="300"/>
        <v>0</v>
      </c>
      <c r="P311" s="17">
        <f t="shared" si="300"/>
        <v>564200</v>
      </c>
    </row>
    <row r="312" spans="1:16" s="1" customFormat="1" ht="38.25" hidden="1" x14ac:dyDescent="0.25">
      <c r="A312" s="127"/>
      <c r="B312" s="127" t="s">
        <v>152</v>
      </c>
      <c r="C312" s="127"/>
      <c r="D312" s="127"/>
      <c r="E312" s="127"/>
      <c r="F312" s="16" t="s">
        <v>239</v>
      </c>
      <c r="G312" s="16" t="s">
        <v>13</v>
      </c>
      <c r="H312" s="16" t="s">
        <v>252</v>
      </c>
      <c r="I312" s="16" t="s">
        <v>153</v>
      </c>
      <c r="J312" s="17">
        <f>474186+14</f>
        <v>474200</v>
      </c>
      <c r="K312" s="17">
        <v>90000</v>
      </c>
      <c r="L312" s="17">
        <f t="shared" si="245"/>
        <v>564200</v>
      </c>
      <c r="M312" s="17"/>
      <c r="N312" s="17">
        <f t="shared" ref="N312" si="301">L312+M312</f>
        <v>564200</v>
      </c>
      <c r="O312" s="17"/>
      <c r="P312" s="17">
        <f t="shared" ref="P312" si="302">N312+O312</f>
        <v>564200</v>
      </c>
    </row>
    <row r="313" spans="1:16" s="1" customFormat="1" ht="12.75" hidden="1" x14ac:dyDescent="0.25">
      <c r="A313" s="30"/>
      <c r="B313" s="127" t="s">
        <v>29</v>
      </c>
      <c r="C313" s="127"/>
      <c r="D313" s="127"/>
      <c r="E313" s="127"/>
      <c r="F313" s="16" t="s">
        <v>239</v>
      </c>
      <c r="G313" s="16" t="s">
        <v>13</v>
      </c>
      <c r="H313" s="16" t="s">
        <v>252</v>
      </c>
      <c r="I313" s="16" t="s">
        <v>30</v>
      </c>
      <c r="J313" s="17">
        <f>J314</f>
        <v>90000</v>
      </c>
      <c r="K313" s="17">
        <f t="shared" ref="K313:P313" si="303">K314</f>
        <v>-90000</v>
      </c>
      <c r="L313" s="17">
        <f t="shared" si="303"/>
        <v>0</v>
      </c>
      <c r="M313" s="17">
        <f t="shared" si="303"/>
        <v>0</v>
      </c>
      <c r="N313" s="17">
        <f t="shared" si="303"/>
        <v>0</v>
      </c>
      <c r="O313" s="17">
        <f t="shared" si="303"/>
        <v>0</v>
      </c>
      <c r="P313" s="17">
        <f t="shared" si="303"/>
        <v>0</v>
      </c>
    </row>
    <row r="314" spans="1:16" s="1" customFormat="1" ht="12.75" hidden="1" customHeight="1" x14ac:dyDescent="0.25">
      <c r="A314" s="30"/>
      <c r="B314" s="127" t="s">
        <v>235</v>
      </c>
      <c r="C314" s="127"/>
      <c r="D314" s="127"/>
      <c r="E314" s="127"/>
      <c r="F314" s="16" t="s">
        <v>239</v>
      </c>
      <c r="G314" s="16" t="s">
        <v>13</v>
      </c>
      <c r="H314" s="16" t="s">
        <v>252</v>
      </c>
      <c r="I314" s="16" t="s">
        <v>32</v>
      </c>
      <c r="J314" s="17">
        <v>90000</v>
      </c>
      <c r="K314" s="17">
        <v>-90000</v>
      </c>
      <c r="L314" s="17">
        <f t="shared" si="245"/>
        <v>0</v>
      </c>
      <c r="M314" s="17"/>
      <c r="N314" s="17">
        <f t="shared" ref="N314" si="304">L314+M314</f>
        <v>0</v>
      </c>
      <c r="O314" s="17"/>
      <c r="P314" s="17">
        <f t="shared" ref="P314" si="305">N314+O314</f>
        <v>0</v>
      </c>
    </row>
    <row r="315" spans="1:16" s="10" customFormat="1" ht="12.75" hidden="1" x14ac:dyDescent="0.25">
      <c r="A315" s="159" t="s">
        <v>253</v>
      </c>
      <c r="B315" s="160"/>
      <c r="C315" s="127"/>
      <c r="D315" s="127"/>
      <c r="E315" s="127"/>
      <c r="F315" s="16" t="s">
        <v>239</v>
      </c>
      <c r="G315" s="16" t="s">
        <v>13</v>
      </c>
      <c r="H315" s="16" t="s">
        <v>254</v>
      </c>
      <c r="I315" s="16"/>
      <c r="J315" s="17">
        <f t="shared" ref="J315:P316" si="306">J316</f>
        <v>2590000</v>
      </c>
      <c r="K315" s="17">
        <f t="shared" si="306"/>
        <v>0</v>
      </c>
      <c r="L315" s="17">
        <f t="shared" si="306"/>
        <v>2590000</v>
      </c>
      <c r="M315" s="17">
        <f t="shared" si="306"/>
        <v>0</v>
      </c>
      <c r="N315" s="17">
        <f t="shared" si="306"/>
        <v>2590000</v>
      </c>
      <c r="O315" s="17">
        <f t="shared" si="306"/>
        <v>0</v>
      </c>
      <c r="P315" s="17">
        <f t="shared" si="306"/>
        <v>2590000</v>
      </c>
    </row>
    <row r="316" spans="1:16" s="1" customFormat="1" ht="25.5" hidden="1" x14ac:dyDescent="0.25">
      <c r="A316" s="127"/>
      <c r="B316" s="127" t="s">
        <v>150</v>
      </c>
      <c r="C316" s="127"/>
      <c r="D316" s="127"/>
      <c r="E316" s="127"/>
      <c r="F316" s="16" t="s">
        <v>239</v>
      </c>
      <c r="G316" s="16" t="s">
        <v>13</v>
      </c>
      <c r="H316" s="16" t="s">
        <v>254</v>
      </c>
      <c r="I316" s="16" t="s">
        <v>151</v>
      </c>
      <c r="J316" s="17">
        <f t="shared" si="306"/>
        <v>2590000</v>
      </c>
      <c r="K316" s="17">
        <f t="shared" si="306"/>
        <v>0</v>
      </c>
      <c r="L316" s="17">
        <f t="shared" si="306"/>
        <v>2590000</v>
      </c>
      <c r="M316" s="17">
        <f t="shared" si="306"/>
        <v>0</v>
      </c>
      <c r="N316" s="17">
        <f t="shared" si="306"/>
        <v>2590000</v>
      </c>
      <c r="O316" s="17">
        <f t="shared" si="306"/>
        <v>0</v>
      </c>
      <c r="P316" s="17">
        <f t="shared" si="306"/>
        <v>2590000</v>
      </c>
    </row>
    <row r="317" spans="1:16" s="1" customFormat="1" ht="38.25" hidden="1" x14ac:dyDescent="0.25">
      <c r="A317" s="127"/>
      <c r="B317" s="127" t="s">
        <v>152</v>
      </c>
      <c r="C317" s="127"/>
      <c r="D317" s="127"/>
      <c r="E317" s="127"/>
      <c r="F317" s="16" t="s">
        <v>239</v>
      </c>
      <c r="G317" s="16" t="s">
        <v>13</v>
      </c>
      <c r="H317" s="16" t="s">
        <v>254</v>
      </c>
      <c r="I317" s="16" t="s">
        <v>153</v>
      </c>
      <c r="J317" s="17">
        <v>2590000</v>
      </c>
      <c r="K317" s="17"/>
      <c r="L317" s="17">
        <f t="shared" si="245"/>
        <v>2590000</v>
      </c>
      <c r="M317" s="17"/>
      <c r="N317" s="17">
        <f t="shared" ref="N317" si="307">L317+M317</f>
        <v>2590000</v>
      </c>
      <c r="O317" s="17"/>
      <c r="P317" s="17">
        <f t="shared" ref="P317" si="308">N317+O317</f>
        <v>2590000</v>
      </c>
    </row>
    <row r="318" spans="1:16" s="1" customFormat="1" ht="12.75" hidden="1" x14ac:dyDescent="0.25">
      <c r="A318" s="159" t="s">
        <v>69</v>
      </c>
      <c r="B318" s="160"/>
      <c r="C318" s="127"/>
      <c r="D318" s="127"/>
      <c r="E318" s="127"/>
      <c r="F318" s="22" t="s">
        <v>239</v>
      </c>
      <c r="G318" s="16" t="s">
        <v>13</v>
      </c>
      <c r="H318" s="22" t="s">
        <v>70</v>
      </c>
      <c r="I318" s="22"/>
      <c r="J318" s="24">
        <f t="shared" ref="J318:P319" si="309">J319</f>
        <v>9540</v>
      </c>
      <c r="K318" s="24">
        <f t="shared" si="309"/>
        <v>3180</v>
      </c>
      <c r="L318" s="24">
        <f t="shared" si="309"/>
        <v>12720</v>
      </c>
      <c r="M318" s="24">
        <f t="shared" si="309"/>
        <v>0</v>
      </c>
      <c r="N318" s="24">
        <f t="shared" si="309"/>
        <v>12720</v>
      </c>
      <c r="O318" s="24">
        <f t="shared" si="309"/>
        <v>0</v>
      </c>
      <c r="P318" s="24">
        <f t="shared" si="309"/>
        <v>12720</v>
      </c>
    </row>
    <row r="319" spans="1:16" s="1" customFormat="1" ht="12.75" hidden="1" x14ac:dyDescent="0.25">
      <c r="A319" s="159" t="s">
        <v>71</v>
      </c>
      <c r="B319" s="160"/>
      <c r="C319" s="127"/>
      <c r="D319" s="127"/>
      <c r="E319" s="127"/>
      <c r="F319" s="16" t="s">
        <v>239</v>
      </c>
      <c r="G319" s="16" t="s">
        <v>13</v>
      </c>
      <c r="H319" s="16" t="s">
        <v>72</v>
      </c>
      <c r="I319" s="16"/>
      <c r="J319" s="17">
        <f t="shared" si="309"/>
        <v>9540</v>
      </c>
      <c r="K319" s="17">
        <f t="shared" si="309"/>
        <v>3180</v>
      </c>
      <c r="L319" s="17">
        <f t="shared" si="309"/>
        <v>12720</v>
      </c>
      <c r="M319" s="17">
        <f t="shared" si="309"/>
        <v>0</v>
      </c>
      <c r="N319" s="17">
        <f t="shared" si="309"/>
        <v>12720</v>
      </c>
      <c r="O319" s="17">
        <f t="shared" si="309"/>
        <v>0</v>
      </c>
      <c r="P319" s="17">
        <f t="shared" si="309"/>
        <v>12720</v>
      </c>
    </row>
    <row r="320" spans="1:16" s="1" customFormat="1" ht="12.75" hidden="1" x14ac:dyDescent="0.25">
      <c r="A320" s="159" t="s">
        <v>255</v>
      </c>
      <c r="B320" s="160"/>
      <c r="C320" s="127"/>
      <c r="D320" s="127"/>
      <c r="E320" s="127"/>
      <c r="F320" s="16" t="s">
        <v>239</v>
      </c>
      <c r="G320" s="16" t="s">
        <v>13</v>
      </c>
      <c r="H320" s="16" t="s">
        <v>256</v>
      </c>
      <c r="I320" s="16"/>
      <c r="J320" s="17">
        <f>J321+J323</f>
        <v>9540</v>
      </c>
      <c r="K320" s="17">
        <f t="shared" ref="K320:P320" si="310">K321+K323</f>
        <v>3180</v>
      </c>
      <c r="L320" s="17">
        <f t="shared" si="310"/>
        <v>12720</v>
      </c>
      <c r="M320" s="17">
        <f t="shared" si="310"/>
        <v>0</v>
      </c>
      <c r="N320" s="17">
        <f t="shared" si="310"/>
        <v>12720</v>
      </c>
      <c r="O320" s="17">
        <f t="shared" si="310"/>
        <v>0</v>
      </c>
      <c r="P320" s="17">
        <f t="shared" si="310"/>
        <v>12720</v>
      </c>
    </row>
    <row r="321" spans="1:16" s="1" customFormat="1" ht="12.75" hidden="1" x14ac:dyDescent="0.25">
      <c r="A321" s="18"/>
      <c r="B321" s="128" t="s">
        <v>159</v>
      </c>
      <c r="C321" s="128"/>
      <c r="D321" s="128"/>
      <c r="E321" s="128"/>
      <c r="F321" s="16" t="s">
        <v>239</v>
      </c>
      <c r="G321" s="16" t="s">
        <v>13</v>
      </c>
      <c r="H321" s="16" t="s">
        <v>256</v>
      </c>
      <c r="I321" s="16" t="s">
        <v>160</v>
      </c>
      <c r="J321" s="17">
        <f>J322</f>
        <v>9540</v>
      </c>
      <c r="K321" s="17">
        <f t="shared" ref="K321:P321" si="311">K322</f>
        <v>-9540</v>
      </c>
      <c r="L321" s="17">
        <f t="shared" si="311"/>
        <v>0</v>
      </c>
      <c r="M321" s="17">
        <f t="shared" si="311"/>
        <v>0</v>
      </c>
      <c r="N321" s="17">
        <f t="shared" si="311"/>
        <v>0</v>
      </c>
      <c r="O321" s="17">
        <f t="shared" si="311"/>
        <v>0</v>
      </c>
      <c r="P321" s="17">
        <f t="shared" si="311"/>
        <v>0</v>
      </c>
    </row>
    <row r="322" spans="1:16" s="1" customFormat="1" ht="12.75" hidden="1" customHeight="1" x14ac:dyDescent="0.25">
      <c r="A322" s="30"/>
      <c r="B322" s="127" t="s">
        <v>165</v>
      </c>
      <c r="C322" s="127"/>
      <c r="D322" s="127"/>
      <c r="E322" s="127"/>
      <c r="F322" s="16" t="s">
        <v>239</v>
      </c>
      <c r="G322" s="16" t="s">
        <v>13</v>
      </c>
      <c r="H322" s="16" t="s">
        <v>256</v>
      </c>
      <c r="I322" s="16" t="s">
        <v>166</v>
      </c>
      <c r="J322" s="17">
        <v>9540</v>
      </c>
      <c r="K322" s="17">
        <v>-9540</v>
      </c>
      <c r="L322" s="17">
        <f t="shared" ref="L322:L392" si="312">J322+K322</f>
        <v>0</v>
      </c>
      <c r="M322" s="17"/>
      <c r="N322" s="17">
        <f t="shared" ref="N322" si="313">L322+M322</f>
        <v>0</v>
      </c>
      <c r="O322" s="17"/>
      <c r="P322" s="17">
        <f t="shared" ref="P322" si="314">N322+O322</f>
        <v>0</v>
      </c>
    </row>
    <row r="323" spans="1:16" s="1" customFormat="1" ht="12.75" hidden="1" customHeight="1" x14ac:dyDescent="0.25">
      <c r="A323" s="30"/>
      <c r="B323" s="127" t="s">
        <v>150</v>
      </c>
      <c r="C323" s="127"/>
      <c r="D323" s="127"/>
      <c r="E323" s="127"/>
      <c r="F323" s="16" t="s">
        <v>239</v>
      </c>
      <c r="G323" s="16" t="s">
        <v>13</v>
      </c>
      <c r="H323" s="16" t="s">
        <v>256</v>
      </c>
      <c r="I323" s="16" t="s">
        <v>151</v>
      </c>
      <c r="J323" s="17">
        <f>J324</f>
        <v>0</v>
      </c>
      <c r="K323" s="17">
        <f t="shared" ref="K323:P323" si="315">K324</f>
        <v>12720</v>
      </c>
      <c r="L323" s="17">
        <f t="shared" si="315"/>
        <v>12720</v>
      </c>
      <c r="M323" s="17">
        <f t="shared" si="315"/>
        <v>0</v>
      </c>
      <c r="N323" s="17">
        <f t="shared" si="315"/>
        <v>12720</v>
      </c>
      <c r="O323" s="17">
        <f t="shared" si="315"/>
        <v>0</v>
      </c>
      <c r="P323" s="17">
        <f t="shared" si="315"/>
        <v>12720</v>
      </c>
    </row>
    <row r="324" spans="1:16" s="1" customFormat="1" ht="12.75" hidden="1" customHeight="1" x14ac:dyDescent="0.25">
      <c r="A324" s="30"/>
      <c r="B324" s="127" t="s">
        <v>152</v>
      </c>
      <c r="C324" s="127"/>
      <c r="D324" s="127"/>
      <c r="E324" s="127"/>
      <c r="F324" s="16" t="s">
        <v>239</v>
      </c>
      <c r="G324" s="16" t="s">
        <v>13</v>
      </c>
      <c r="H324" s="16" t="s">
        <v>256</v>
      </c>
      <c r="I324" s="16" t="s">
        <v>153</v>
      </c>
      <c r="J324" s="17"/>
      <c r="K324" s="17">
        <f>9540+3180</f>
        <v>12720</v>
      </c>
      <c r="L324" s="17">
        <f t="shared" si="312"/>
        <v>12720</v>
      </c>
      <c r="M324" s="17"/>
      <c r="N324" s="17">
        <f t="shared" ref="N324" si="316">L324+M324</f>
        <v>12720</v>
      </c>
      <c r="O324" s="17"/>
      <c r="P324" s="17">
        <f t="shared" ref="P324" si="317">N324+O324</f>
        <v>12720</v>
      </c>
    </row>
    <row r="325" spans="1:16" s="1" customFormat="1" ht="12.75" hidden="1" x14ac:dyDescent="0.25">
      <c r="A325" s="159" t="s">
        <v>40</v>
      </c>
      <c r="B325" s="160"/>
      <c r="C325" s="127"/>
      <c r="D325" s="127"/>
      <c r="E325" s="127"/>
      <c r="F325" s="16" t="s">
        <v>239</v>
      </c>
      <c r="G325" s="16" t="s">
        <v>13</v>
      </c>
      <c r="H325" s="16" t="s">
        <v>41</v>
      </c>
      <c r="I325" s="16"/>
      <c r="J325" s="17">
        <f t="shared" ref="J325:P328" si="318">J326</f>
        <v>31800</v>
      </c>
      <c r="K325" s="17">
        <f t="shared" si="318"/>
        <v>0</v>
      </c>
      <c r="L325" s="17">
        <f t="shared" si="318"/>
        <v>31800</v>
      </c>
      <c r="M325" s="17">
        <f t="shared" si="318"/>
        <v>0</v>
      </c>
      <c r="N325" s="17">
        <f t="shared" si="318"/>
        <v>31800</v>
      </c>
      <c r="O325" s="17">
        <f t="shared" si="318"/>
        <v>0</v>
      </c>
      <c r="P325" s="17">
        <f t="shared" si="318"/>
        <v>31800</v>
      </c>
    </row>
    <row r="326" spans="1:16" s="14" customFormat="1" ht="12.75" hidden="1" x14ac:dyDescent="0.25">
      <c r="A326" s="159" t="s">
        <v>257</v>
      </c>
      <c r="B326" s="160"/>
      <c r="C326" s="127"/>
      <c r="D326" s="127"/>
      <c r="E326" s="127"/>
      <c r="F326" s="16" t="s">
        <v>239</v>
      </c>
      <c r="G326" s="16" t="s">
        <v>13</v>
      </c>
      <c r="H326" s="16" t="s">
        <v>258</v>
      </c>
      <c r="I326" s="16"/>
      <c r="J326" s="17">
        <f t="shared" si="318"/>
        <v>31800</v>
      </c>
      <c r="K326" s="17">
        <f t="shared" si="318"/>
        <v>0</v>
      </c>
      <c r="L326" s="17">
        <f t="shared" si="318"/>
        <v>31800</v>
      </c>
      <c r="M326" s="17">
        <f t="shared" si="318"/>
        <v>0</v>
      </c>
      <c r="N326" s="17">
        <f t="shared" si="318"/>
        <v>31800</v>
      </c>
      <c r="O326" s="17">
        <f t="shared" si="318"/>
        <v>0</v>
      </c>
      <c r="P326" s="17">
        <f t="shared" si="318"/>
        <v>31800</v>
      </c>
    </row>
    <row r="327" spans="1:16" s="1" customFormat="1" ht="12.75" hidden="1" x14ac:dyDescent="0.25">
      <c r="A327" s="159" t="s">
        <v>259</v>
      </c>
      <c r="B327" s="160"/>
      <c r="C327" s="127"/>
      <c r="D327" s="127"/>
      <c r="E327" s="127"/>
      <c r="F327" s="16" t="s">
        <v>239</v>
      </c>
      <c r="G327" s="16" t="s">
        <v>13</v>
      </c>
      <c r="H327" s="16" t="s">
        <v>260</v>
      </c>
      <c r="I327" s="16"/>
      <c r="J327" s="17">
        <f>J328+J330</f>
        <v>31800</v>
      </c>
      <c r="K327" s="17">
        <f t="shared" ref="K327:P327" si="319">K328+K330</f>
        <v>0</v>
      </c>
      <c r="L327" s="17">
        <f t="shared" si="319"/>
        <v>31800</v>
      </c>
      <c r="M327" s="17">
        <f t="shared" si="319"/>
        <v>0</v>
      </c>
      <c r="N327" s="17">
        <f t="shared" si="319"/>
        <v>31800</v>
      </c>
      <c r="O327" s="17">
        <f t="shared" si="319"/>
        <v>0</v>
      </c>
      <c r="P327" s="17">
        <f t="shared" si="319"/>
        <v>31800</v>
      </c>
    </row>
    <row r="328" spans="1:16" s="1" customFormat="1" ht="12.75" hidden="1" x14ac:dyDescent="0.25">
      <c r="A328" s="18"/>
      <c r="B328" s="128" t="s">
        <v>159</v>
      </c>
      <c r="C328" s="128"/>
      <c r="D328" s="128"/>
      <c r="E328" s="128"/>
      <c r="F328" s="16" t="s">
        <v>239</v>
      </c>
      <c r="G328" s="16" t="s">
        <v>13</v>
      </c>
      <c r="H328" s="16" t="s">
        <v>260</v>
      </c>
      <c r="I328" s="16" t="s">
        <v>160</v>
      </c>
      <c r="J328" s="17">
        <f>J329</f>
        <v>31800</v>
      </c>
      <c r="K328" s="17">
        <f t="shared" si="318"/>
        <v>-31800</v>
      </c>
      <c r="L328" s="17">
        <f t="shared" si="318"/>
        <v>0</v>
      </c>
      <c r="M328" s="17">
        <f t="shared" si="318"/>
        <v>0</v>
      </c>
      <c r="N328" s="17">
        <f t="shared" si="318"/>
        <v>0</v>
      </c>
      <c r="O328" s="17">
        <f t="shared" si="318"/>
        <v>0</v>
      </c>
      <c r="P328" s="17">
        <f t="shared" si="318"/>
        <v>0</v>
      </c>
    </row>
    <row r="329" spans="1:16" s="1" customFormat="1" ht="12.75" hidden="1" customHeight="1" x14ac:dyDescent="0.25">
      <c r="A329" s="18"/>
      <c r="B329" s="127" t="s">
        <v>165</v>
      </c>
      <c r="C329" s="127"/>
      <c r="D329" s="127"/>
      <c r="E329" s="127"/>
      <c r="F329" s="16" t="s">
        <v>239</v>
      </c>
      <c r="G329" s="16" t="s">
        <v>13</v>
      </c>
      <c r="H329" s="16" t="s">
        <v>260</v>
      </c>
      <c r="I329" s="16" t="s">
        <v>166</v>
      </c>
      <c r="J329" s="17">
        <v>31800</v>
      </c>
      <c r="K329" s="17">
        <v>-31800</v>
      </c>
      <c r="L329" s="17">
        <f t="shared" si="312"/>
        <v>0</v>
      </c>
      <c r="M329" s="17"/>
      <c r="N329" s="17">
        <f t="shared" ref="N329" si="320">L329+M329</f>
        <v>0</v>
      </c>
      <c r="O329" s="17"/>
      <c r="P329" s="17">
        <f t="shared" ref="P329" si="321">N329+O329</f>
        <v>0</v>
      </c>
    </row>
    <row r="330" spans="1:16" s="1" customFormat="1" ht="25.5" hidden="1" x14ac:dyDescent="0.25">
      <c r="A330" s="18"/>
      <c r="B330" s="127" t="s">
        <v>150</v>
      </c>
      <c r="C330" s="127"/>
      <c r="D330" s="127"/>
      <c r="E330" s="127"/>
      <c r="F330" s="16" t="s">
        <v>239</v>
      </c>
      <c r="G330" s="16" t="s">
        <v>13</v>
      </c>
      <c r="H330" s="16" t="s">
        <v>260</v>
      </c>
      <c r="I330" s="16" t="s">
        <v>151</v>
      </c>
      <c r="J330" s="17">
        <f>J331</f>
        <v>0</v>
      </c>
      <c r="K330" s="17">
        <f t="shared" ref="K330:P330" si="322">K331</f>
        <v>31800</v>
      </c>
      <c r="L330" s="17">
        <f t="shared" si="322"/>
        <v>31800</v>
      </c>
      <c r="M330" s="17">
        <f t="shared" si="322"/>
        <v>0</v>
      </c>
      <c r="N330" s="17">
        <f t="shared" si="322"/>
        <v>31800</v>
      </c>
      <c r="O330" s="17">
        <f t="shared" si="322"/>
        <v>0</v>
      </c>
      <c r="P330" s="17">
        <f t="shared" si="322"/>
        <v>31800</v>
      </c>
    </row>
    <row r="331" spans="1:16" s="1" customFormat="1" ht="38.25" hidden="1" x14ac:dyDescent="0.25">
      <c r="A331" s="18"/>
      <c r="B331" s="127" t="s">
        <v>152</v>
      </c>
      <c r="C331" s="127"/>
      <c r="D331" s="127"/>
      <c r="E331" s="127"/>
      <c r="F331" s="16" t="s">
        <v>239</v>
      </c>
      <c r="G331" s="16" t="s">
        <v>13</v>
      </c>
      <c r="H331" s="16" t="s">
        <v>260</v>
      </c>
      <c r="I331" s="16" t="s">
        <v>153</v>
      </c>
      <c r="J331" s="17"/>
      <c r="K331" s="17">
        <f>31800</f>
        <v>31800</v>
      </c>
      <c r="L331" s="17">
        <f t="shared" si="312"/>
        <v>31800</v>
      </c>
      <c r="M331" s="17"/>
      <c r="N331" s="17">
        <f t="shared" ref="N331" si="323">L331+M331</f>
        <v>31800</v>
      </c>
      <c r="O331" s="17"/>
      <c r="P331" s="17">
        <f t="shared" ref="P331" si="324">N331+O331</f>
        <v>31800</v>
      </c>
    </row>
    <row r="332" spans="1:16" s="1" customFormat="1" ht="12.75" hidden="1" customHeight="1" x14ac:dyDescent="0.25">
      <c r="A332" s="159" t="s">
        <v>261</v>
      </c>
      <c r="B332" s="160"/>
      <c r="C332" s="127"/>
      <c r="D332" s="127"/>
      <c r="E332" s="127"/>
      <c r="F332" s="16" t="s">
        <v>239</v>
      </c>
      <c r="G332" s="16" t="s">
        <v>13</v>
      </c>
      <c r="H332" s="16" t="s">
        <v>262</v>
      </c>
      <c r="I332" s="16"/>
      <c r="J332" s="17">
        <f t="shared" ref="J332:P333" si="325">J333</f>
        <v>50000</v>
      </c>
      <c r="K332" s="17">
        <f t="shared" si="325"/>
        <v>0</v>
      </c>
      <c r="L332" s="17">
        <f t="shared" si="325"/>
        <v>50000</v>
      </c>
      <c r="M332" s="17">
        <f t="shared" si="325"/>
        <v>0</v>
      </c>
      <c r="N332" s="17">
        <f t="shared" si="325"/>
        <v>50000</v>
      </c>
      <c r="O332" s="17">
        <f t="shared" si="325"/>
        <v>0</v>
      </c>
      <c r="P332" s="17">
        <f t="shared" si="325"/>
        <v>50000</v>
      </c>
    </row>
    <row r="333" spans="1:16" s="1" customFormat="1" ht="12.75" hidden="1" x14ac:dyDescent="0.25">
      <c r="A333" s="18"/>
      <c r="B333" s="128" t="s">
        <v>25</v>
      </c>
      <c r="C333" s="128"/>
      <c r="D333" s="128"/>
      <c r="E333" s="128"/>
      <c r="F333" s="16" t="s">
        <v>239</v>
      </c>
      <c r="G333" s="16" t="s">
        <v>13</v>
      </c>
      <c r="H333" s="16" t="s">
        <v>262</v>
      </c>
      <c r="I333" s="16" t="s">
        <v>26</v>
      </c>
      <c r="J333" s="17">
        <f t="shared" si="325"/>
        <v>50000</v>
      </c>
      <c r="K333" s="17">
        <f t="shared" si="325"/>
        <v>0</v>
      </c>
      <c r="L333" s="17">
        <f t="shared" si="325"/>
        <v>50000</v>
      </c>
      <c r="M333" s="17">
        <f t="shared" si="325"/>
        <v>0</v>
      </c>
      <c r="N333" s="17">
        <f t="shared" si="325"/>
        <v>50000</v>
      </c>
      <c r="O333" s="17">
        <f t="shared" si="325"/>
        <v>0</v>
      </c>
      <c r="P333" s="17">
        <f t="shared" si="325"/>
        <v>50000</v>
      </c>
    </row>
    <row r="334" spans="1:16" s="1" customFormat="1" ht="12.75" hidden="1" x14ac:dyDescent="0.25">
      <c r="A334" s="18"/>
      <c r="B334" s="127" t="s">
        <v>27</v>
      </c>
      <c r="C334" s="127"/>
      <c r="D334" s="127"/>
      <c r="E334" s="127"/>
      <c r="F334" s="16" t="s">
        <v>239</v>
      </c>
      <c r="G334" s="16" t="s">
        <v>13</v>
      </c>
      <c r="H334" s="16" t="s">
        <v>262</v>
      </c>
      <c r="I334" s="16" t="s">
        <v>28</v>
      </c>
      <c r="J334" s="17">
        <v>50000</v>
      </c>
      <c r="K334" s="17"/>
      <c r="L334" s="17">
        <f t="shared" si="312"/>
        <v>50000</v>
      </c>
      <c r="M334" s="17"/>
      <c r="N334" s="17">
        <f t="shared" ref="N334" si="326">L334+M334</f>
        <v>50000</v>
      </c>
      <c r="O334" s="17"/>
      <c r="P334" s="17">
        <f t="shared" ref="P334" si="327">N334+O334</f>
        <v>50000</v>
      </c>
    </row>
    <row r="335" spans="1:16" s="1" customFormat="1" ht="12.75" hidden="1" customHeight="1" x14ac:dyDescent="0.25">
      <c r="A335" s="159" t="s">
        <v>263</v>
      </c>
      <c r="B335" s="160"/>
      <c r="C335" s="127"/>
      <c r="D335" s="127"/>
      <c r="E335" s="127"/>
      <c r="F335" s="16" t="s">
        <v>239</v>
      </c>
      <c r="G335" s="16" t="s">
        <v>13</v>
      </c>
      <c r="H335" s="16" t="s">
        <v>264</v>
      </c>
      <c r="I335" s="16"/>
      <c r="J335" s="17">
        <f t="shared" ref="J335:P336" si="328">J336</f>
        <v>160000</v>
      </c>
      <c r="K335" s="17">
        <f t="shared" si="328"/>
        <v>0</v>
      </c>
      <c r="L335" s="17">
        <f t="shared" si="328"/>
        <v>160000</v>
      </c>
      <c r="M335" s="17">
        <f t="shared" si="328"/>
        <v>0</v>
      </c>
      <c r="N335" s="17">
        <f t="shared" si="328"/>
        <v>160000</v>
      </c>
      <c r="O335" s="17">
        <f t="shared" si="328"/>
        <v>0</v>
      </c>
      <c r="P335" s="17">
        <f t="shared" si="328"/>
        <v>160000</v>
      </c>
    </row>
    <row r="336" spans="1:16" s="1" customFormat="1" ht="12.75" hidden="1" x14ac:dyDescent="0.25">
      <c r="A336" s="18"/>
      <c r="B336" s="128" t="s">
        <v>25</v>
      </c>
      <c r="C336" s="128"/>
      <c r="D336" s="128"/>
      <c r="E336" s="128"/>
      <c r="F336" s="16" t="s">
        <v>239</v>
      </c>
      <c r="G336" s="16" t="s">
        <v>13</v>
      </c>
      <c r="H336" s="16" t="s">
        <v>264</v>
      </c>
      <c r="I336" s="16" t="s">
        <v>26</v>
      </c>
      <c r="J336" s="17">
        <f t="shared" si="328"/>
        <v>160000</v>
      </c>
      <c r="K336" s="17">
        <f t="shared" si="328"/>
        <v>0</v>
      </c>
      <c r="L336" s="17">
        <f t="shared" si="328"/>
        <v>160000</v>
      </c>
      <c r="M336" s="17">
        <f t="shared" si="328"/>
        <v>0</v>
      </c>
      <c r="N336" s="17">
        <f t="shared" si="328"/>
        <v>160000</v>
      </c>
      <c r="O336" s="17">
        <f t="shared" si="328"/>
        <v>0</v>
      </c>
      <c r="P336" s="17">
        <f t="shared" si="328"/>
        <v>160000</v>
      </c>
    </row>
    <row r="337" spans="1:16" s="1" customFormat="1" ht="12.75" hidden="1" x14ac:dyDescent="0.25">
      <c r="A337" s="18"/>
      <c r="B337" s="127" t="s">
        <v>27</v>
      </c>
      <c r="C337" s="127"/>
      <c r="D337" s="127"/>
      <c r="E337" s="127"/>
      <c r="F337" s="16" t="s">
        <v>239</v>
      </c>
      <c r="G337" s="16" t="s">
        <v>13</v>
      </c>
      <c r="H337" s="16" t="s">
        <v>264</v>
      </c>
      <c r="I337" s="16" t="s">
        <v>28</v>
      </c>
      <c r="J337" s="17">
        <v>160000</v>
      </c>
      <c r="K337" s="17"/>
      <c r="L337" s="17">
        <f t="shared" si="312"/>
        <v>160000</v>
      </c>
      <c r="M337" s="17"/>
      <c r="N337" s="17">
        <f t="shared" ref="N337" si="329">L337+M337</f>
        <v>160000</v>
      </c>
      <c r="O337" s="17"/>
      <c r="P337" s="17">
        <f t="shared" ref="P337" si="330">N337+O337</f>
        <v>160000</v>
      </c>
    </row>
    <row r="338" spans="1:16" s="1" customFormat="1" ht="12.75" hidden="1" customHeight="1" x14ac:dyDescent="0.25">
      <c r="A338" s="168" t="s">
        <v>265</v>
      </c>
      <c r="B338" s="169"/>
      <c r="C338" s="130"/>
      <c r="D338" s="130"/>
      <c r="E338" s="130"/>
      <c r="F338" s="12" t="s">
        <v>239</v>
      </c>
      <c r="G338" s="12" t="s">
        <v>36</v>
      </c>
      <c r="H338" s="12"/>
      <c r="I338" s="12"/>
      <c r="J338" s="43">
        <f>J339+J351</f>
        <v>275600</v>
      </c>
      <c r="K338" s="43">
        <f t="shared" ref="K338:P338" si="331">K339+K351</f>
        <v>-136580</v>
      </c>
      <c r="L338" s="43">
        <f t="shared" si="331"/>
        <v>139020</v>
      </c>
      <c r="M338" s="43">
        <f t="shared" si="331"/>
        <v>0</v>
      </c>
      <c r="N338" s="43">
        <f t="shared" si="331"/>
        <v>139020</v>
      </c>
      <c r="O338" s="43">
        <f t="shared" si="331"/>
        <v>0</v>
      </c>
      <c r="P338" s="43">
        <f t="shared" si="331"/>
        <v>139020</v>
      </c>
    </row>
    <row r="339" spans="1:16" s="1" customFormat="1" ht="12.75" hidden="1" customHeight="1" x14ac:dyDescent="0.25">
      <c r="A339" s="159" t="s">
        <v>69</v>
      </c>
      <c r="B339" s="160"/>
      <c r="C339" s="127"/>
      <c r="D339" s="127"/>
      <c r="E339" s="127"/>
      <c r="F339" s="22" t="s">
        <v>239</v>
      </c>
      <c r="G339" s="22" t="s">
        <v>36</v>
      </c>
      <c r="H339" s="22" t="s">
        <v>70</v>
      </c>
      <c r="I339" s="22"/>
      <c r="J339" s="24">
        <f>J340+J347</f>
        <v>260600</v>
      </c>
      <c r="K339" s="24">
        <f t="shared" ref="K339:P339" si="332">K340+K347</f>
        <v>-136580</v>
      </c>
      <c r="L339" s="24">
        <f t="shared" si="332"/>
        <v>124020</v>
      </c>
      <c r="M339" s="24">
        <f t="shared" si="332"/>
        <v>0</v>
      </c>
      <c r="N339" s="24">
        <f t="shared" si="332"/>
        <v>124020</v>
      </c>
      <c r="O339" s="24">
        <f t="shared" si="332"/>
        <v>0</v>
      </c>
      <c r="P339" s="24">
        <f t="shared" si="332"/>
        <v>124020</v>
      </c>
    </row>
    <row r="340" spans="1:16" s="1" customFormat="1" ht="12.75" hidden="1" customHeight="1" x14ac:dyDescent="0.25">
      <c r="A340" s="159" t="s">
        <v>71</v>
      </c>
      <c r="B340" s="160"/>
      <c r="C340" s="127"/>
      <c r="D340" s="127"/>
      <c r="E340" s="127"/>
      <c r="F340" s="16" t="s">
        <v>239</v>
      </c>
      <c r="G340" s="16" t="s">
        <v>36</v>
      </c>
      <c r="H340" s="16" t="s">
        <v>72</v>
      </c>
      <c r="I340" s="16"/>
      <c r="J340" s="17">
        <f>J341+J344</f>
        <v>127200</v>
      </c>
      <c r="K340" s="17">
        <f t="shared" ref="K340:P340" si="333">K341+K344</f>
        <v>-3180</v>
      </c>
      <c r="L340" s="17">
        <f t="shared" si="333"/>
        <v>124020</v>
      </c>
      <c r="M340" s="17">
        <f t="shared" si="333"/>
        <v>0</v>
      </c>
      <c r="N340" s="17">
        <f t="shared" si="333"/>
        <v>124020</v>
      </c>
      <c r="O340" s="17">
        <f t="shared" si="333"/>
        <v>0</v>
      </c>
      <c r="P340" s="17">
        <f t="shared" si="333"/>
        <v>124020</v>
      </c>
    </row>
    <row r="341" spans="1:16" s="1" customFormat="1" ht="12.75" hidden="1" customHeight="1" x14ac:dyDescent="0.25">
      <c r="A341" s="159" t="s">
        <v>255</v>
      </c>
      <c r="B341" s="160"/>
      <c r="C341" s="127"/>
      <c r="D341" s="127"/>
      <c r="E341" s="127"/>
      <c r="F341" s="16" t="s">
        <v>239</v>
      </c>
      <c r="G341" s="16" t="s">
        <v>36</v>
      </c>
      <c r="H341" s="16" t="s">
        <v>256</v>
      </c>
      <c r="I341" s="16"/>
      <c r="J341" s="17">
        <f>J343</f>
        <v>3180</v>
      </c>
      <c r="K341" s="17">
        <f t="shared" ref="K341:P341" si="334">K343</f>
        <v>-3180</v>
      </c>
      <c r="L341" s="17">
        <f t="shared" si="334"/>
        <v>0</v>
      </c>
      <c r="M341" s="17">
        <f t="shared" si="334"/>
        <v>0</v>
      </c>
      <c r="N341" s="17">
        <f t="shared" si="334"/>
        <v>0</v>
      </c>
      <c r="O341" s="17">
        <f t="shared" si="334"/>
        <v>0</v>
      </c>
      <c r="P341" s="17">
        <f t="shared" si="334"/>
        <v>0</v>
      </c>
    </row>
    <row r="342" spans="1:16" s="1" customFormat="1" ht="12.75" hidden="1" x14ac:dyDescent="0.25">
      <c r="A342" s="18"/>
      <c r="B342" s="127" t="s">
        <v>69</v>
      </c>
      <c r="C342" s="128"/>
      <c r="D342" s="128"/>
      <c r="E342" s="128"/>
      <c r="F342" s="16" t="s">
        <v>239</v>
      </c>
      <c r="G342" s="16" t="s">
        <v>36</v>
      </c>
      <c r="H342" s="16" t="s">
        <v>256</v>
      </c>
      <c r="I342" s="16" t="s">
        <v>77</v>
      </c>
      <c r="J342" s="17">
        <f>J343</f>
        <v>3180</v>
      </c>
      <c r="K342" s="17">
        <f t="shared" ref="K342:P342" si="335">K343</f>
        <v>-3180</v>
      </c>
      <c r="L342" s="17">
        <f t="shared" si="335"/>
        <v>0</v>
      </c>
      <c r="M342" s="17">
        <f t="shared" si="335"/>
        <v>0</v>
      </c>
      <c r="N342" s="17">
        <f t="shared" si="335"/>
        <v>0</v>
      </c>
      <c r="O342" s="17">
        <f t="shared" si="335"/>
        <v>0</v>
      </c>
      <c r="P342" s="17">
        <f t="shared" si="335"/>
        <v>0</v>
      </c>
    </row>
    <row r="343" spans="1:16" s="1" customFormat="1" ht="12.75" hidden="1" x14ac:dyDescent="0.25">
      <c r="A343" s="30"/>
      <c r="B343" s="127" t="s">
        <v>78</v>
      </c>
      <c r="C343" s="127"/>
      <c r="D343" s="127"/>
      <c r="E343" s="127"/>
      <c r="F343" s="16" t="s">
        <v>239</v>
      </c>
      <c r="G343" s="16" t="s">
        <v>36</v>
      </c>
      <c r="H343" s="16" t="s">
        <v>256</v>
      </c>
      <c r="I343" s="16" t="s">
        <v>79</v>
      </c>
      <c r="J343" s="17">
        <v>3180</v>
      </c>
      <c r="K343" s="17">
        <v>-3180</v>
      </c>
      <c r="L343" s="17">
        <f t="shared" si="312"/>
        <v>0</v>
      </c>
      <c r="M343" s="17"/>
      <c r="N343" s="17">
        <f t="shared" ref="N343" si="336">L343+M343</f>
        <v>0</v>
      </c>
      <c r="O343" s="17"/>
      <c r="P343" s="17">
        <f t="shared" ref="P343" si="337">N343+O343</f>
        <v>0</v>
      </c>
    </row>
    <row r="344" spans="1:16" s="1" customFormat="1" ht="12.75" hidden="1" customHeight="1" x14ac:dyDescent="0.25">
      <c r="A344" s="159" t="s">
        <v>266</v>
      </c>
      <c r="B344" s="160"/>
      <c r="C344" s="127"/>
      <c r="D344" s="127"/>
      <c r="E344" s="127"/>
      <c r="F344" s="16" t="s">
        <v>239</v>
      </c>
      <c r="G344" s="16" t="s">
        <v>36</v>
      </c>
      <c r="H344" s="16" t="s">
        <v>267</v>
      </c>
      <c r="I344" s="16"/>
      <c r="J344" s="17">
        <f t="shared" ref="J344:P345" si="338">J345</f>
        <v>124020</v>
      </c>
      <c r="K344" s="17">
        <f t="shared" si="338"/>
        <v>0</v>
      </c>
      <c r="L344" s="17">
        <f t="shared" si="338"/>
        <v>124020</v>
      </c>
      <c r="M344" s="17">
        <f t="shared" si="338"/>
        <v>0</v>
      </c>
      <c r="N344" s="17">
        <f t="shared" si="338"/>
        <v>124020</v>
      </c>
      <c r="O344" s="17">
        <f t="shared" si="338"/>
        <v>0</v>
      </c>
      <c r="P344" s="17">
        <f t="shared" si="338"/>
        <v>124020</v>
      </c>
    </row>
    <row r="345" spans="1:16" s="1" customFormat="1" ht="12.75" hidden="1" x14ac:dyDescent="0.25">
      <c r="A345" s="127"/>
      <c r="B345" s="127" t="s">
        <v>69</v>
      </c>
      <c r="C345" s="127"/>
      <c r="D345" s="127"/>
      <c r="E345" s="127"/>
      <c r="F345" s="16" t="s">
        <v>239</v>
      </c>
      <c r="G345" s="16" t="s">
        <v>36</v>
      </c>
      <c r="H345" s="16" t="s">
        <v>267</v>
      </c>
      <c r="I345" s="16" t="s">
        <v>77</v>
      </c>
      <c r="J345" s="17">
        <f>J346</f>
        <v>124020</v>
      </c>
      <c r="K345" s="17">
        <f t="shared" si="338"/>
        <v>0</v>
      </c>
      <c r="L345" s="17">
        <f t="shared" si="338"/>
        <v>124020</v>
      </c>
      <c r="M345" s="17">
        <f t="shared" si="338"/>
        <v>0</v>
      </c>
      <c r="N345" s="17">
        <f t="shared" si="338"/>
        <v>124020</v>
      </c>
      <c r="O345" s="17">
        <f t="shared" si="338"/>
        <v>0</v>
      </c>
      <c r="P345" s="17">
        <f t="shared" si="338"/>
        <v>124020</v>
      </c>
    </row>
    <row r="346" spans="1:16" s="1" customFormat="1" ht="12.75" hidden="1" x14ac:dyDescent="0.25">
      <c r="A346" s="127"/>
      <c r="B346" s="127" t="s">
        <v>78</v>
      </c>
      <c r="C346" s="127"/>
      <c r="D346" s="127"/>
      <c r="E346" s="127"/>
      <c r="F346" s="16" t="s">
        <v>239</v>
      </c>
      <c r="G346" s="16" t="s">
        <v>36</v>
      </c>
      <c r="H346" s="16" t="s">
        <v>267</v>
      </c>
      <c r="I346" s="16" t="s">
        <v>79</v>
      </c>
      <c r="J346" s="17">
        <v>124020</v>
      </c>
      <c r="K346" s="17"/>
      <c r="L346" s="17">
        <f t="shared" si="312"/>
        <v>124020</v>
      </c>
      <c r="M346" s="17"/>
      <c r="N346" s="17">
        <f t="shared" ref="N346" si="339">L346+M346</f>
        <v>124020</v>
      </c>
      <c r="O346" s="17"/>
      <c r="P346" s="17">
        <f t="shared" ref="P346" si="340">N346+O346</f>
        <v>124020</v>
      </c>
    </row>
    <row r="347" spans="1:16" s="1" customFormat="1" ht="12.75" hidden="1" customHeight="1" x14ac:dyDescent="0.25">
      <c r="A347" s="159" t="s">
        <v>268</v>
      </c>
      <c r="B347" s="160"/>
      <c r="C347" s="135"/>
      <c r="D347" s="135"/>
      <c r="E347" s="127"/>
      <c r="F347" s="16" t="s">
        <v>239</v>
      </c>
      <c r="G347" s="16" t="s">
        <v>36</v>
      </c>
      <c r="H347" s="16" t="s">
        <v>269</v>
      </c>
      <c r="I347" s="16"/>
      <c r="J347" s="17">
        <f t="shared" ref="J347:P349" si="341">J348</f>
        <v>133400</v>
      </c>
      <c r="K347" s="17">
        <f t="shared" si="341"/>
        <v>-133400</v>
      </c>
      <c r="L347" s="17">
        <f t="shared" si="341"/>
        <v>0</v>
      </c>
      <c r="M347" s="17">
        <f t="shared" si="341"/>
        <v>0</v>
      </c>
      <c r="N347" s="17">
        <f t="shared" si="341"/>
        <v>0</v>
      </c>
      <c r="O347" s="17">
        <f t="shared" si="341"/>
        <v>0</v>
      </c>
      <c r="P347" s="17">
        <f t="shared" si="341"/>
        <v>0</v>
      </c>
    </row>
    <row r="348" spans="1:16" s="1" customFormat="1" ht="12.75" hidden="1" x14ac:dyDescent="0.25">
      <c r="A348" s="159" t="s">
        <v>270</v>
      </c>
      <c r="B348" s="160"/>
      <c r="C348" s="135"/>
      <c r="D348" s="135"/>
      <c r="E348" s="127"/>
      <c r="F348" s="16" t="s">
        <v>239</v>
      </c>
      <c r="G348" s="16" t="s">
        <v>36</v>
      </c>
      <c r="H348" s="16" t="s">
        <v>271</v>
      </c>
      <c r="I348" s="16"/>
      <c r="J348" s="17">
        <f t="shared" si="341"/>
        <v>133400</v>
      </c>
      <c r="K348" s="17">
        <f t="shared" si="341"/>
        <v>-133400</v>
      </c>
      <c r="L348" s="17">
        <f t="shared" si="341"/>
        <v>0</v>
      </c>
      <c r="M348" s="17">
        <f t="shared" si="341"/>
        <v>0</v>
      </c>
      <c r="N348" s="17">
        <f t="shared" si="341"/>
        <v>0</v>
      </c>
      <c r="O348" s="17">
        <f t="shared" si="341"/>
        <v>0</v>
      </c>
      <c r="P348" s="17">
        <f t="shared" si="341"/>
        <v>0</v>
      </c>
    </row>
    <row r="349" spans="1:16" s="1" customFormat="1" ht="12.75" hidden="1" customHeight="1" x14ac:dyDescent="0.25">
      <c r="A349" s="127"/>
      <c r="B349" s="127" t="s">
        <v>69</v>
      </c>
      <c r="C349" s="127"/>
      <c r="D349" s="127"/>
      <c r="E349" s="127"/>
      <c r="F349" s="16" t="s">
        <v>239</v>
      </c>
      <c r="G349" s="16" t="s">
        <v>36</v>
      </c>
      <c r="H349" s="16" t="s">
        <v>271</v>
      </c>
      <c r="I349" s="16" t="s">
        <v>77</v>
      </c>
      <c r="J349" s="17">
        <f t="shared" si="341"/>
        <v>133400</v>
      </c>
      <c r="K349" s="17">
        <f t="shared" si="341"/>
        <v>-133400</v>
      </c>
      <c r="L349" s="17">
        <f t="shared" si="341"/>
        <v>0</v>
      </c>
      <c r="M349" s="17">
        <f t="shared" si="341"/>
        <v>0</v>
      </c>
      <c r="N349" s="17">
        <f t="shared" si="341"/>
        <v>0</v>
      </c>
      <c r="O349" s="17">
        <f t="shared" si="341"/>
        <v>0</v>
      </c>
      <c r="P349" s="17">
        <f t="shared" si="341"/>
        <v>0</v>
      </c>
    </row>
    <row r="350" spans="1:16" s="1" customFormat="1" ht="12.75" hidden="1" customHeight="1" x14ac:dyDescent="0.25">
      <c r="A350" s="18"/>
      <c r="B350" s="127" t="s">
        <v>78</v>
      </c>
      <c r="C350" s="127"/>
      <c r="D350" s="127"/>
      <c r="E350" s="127"/>
      <c r="F350" s="16" t="s">
        <v>239</v>
      </c>
      <c r="G350" s="16" t="s">
        <v>36</v>
      </c>
      <c r="H350" s="16" t="s">
        <v>271</v>
      </c>
      <c r="I350" s="16" t="s">
        <v>79</v>
      </c>
      <c r="J350" s="17">
        <f>133419-19</f>
        <v>133400</v>
      </c>
      <c r="K350" s="17">
        <v>-133400</v>
      </c>
      <c r="L350" s="17">
        <f t="shared" si="312"/>
        <v>0</v>
      </c>
      <c r="M350" s="17"/>
      <c r="N350" s="17">
        <f t="shared" ref="N350" si="342">L350+M350</f>
        <v>0</v>
      </c>
      <c r="O350" s="17"/>
      <c r="P350" s="17">
        <f t="shared" ref="P350" si="343">N350+O350</f>
        <v>0</v>
      </c>
    </row>
    <row r="351" spans="1:16" s="1" customFormat="1" ht="12.75" hidden="1" x14ac:dyDescent="0.25">
      <c r="A351" s="159" t="s">
        <v>272</v>
      </c>
      <c r="B351" s="160"/>
      <c r="C351" s="127"/>
      <c r="D351" s="127"/>
      <c r="E351" s="127"/>
      <c r="F351" s="16" t="s">
        <v>239</v>
      </c>
      <c r="G351" s="16" t="s">
        <v>36</v>
      </c>
      <c r="H351" s="16" t="s">
        <v>273</v>
      </c>
      <c r="I351" s="16"/>
      <c r="J351" s="17">
        <f t="shared" ref="J351:P352" si="344">J352</f>
        <v>15000</v>
      </c>
      <c r="K351" s="17">
        <f t="shared" si="344"/>
        <v>0</v>
      </c>
      <c r="L351" s="17">
        <f t="shared" si="344"/>
        <v>15000</v>
      </c>
      <c r="M351" s="17">
        <f t="shared" si="344"/>
        <v>0</v>
      </c>
      <c r="N351" s="17">
        <f t="shared" si="344"/>
        <v>15000</v>
      </c>
      <c r="O351" s="17">
        <f t="shared" si="344"/>
        <v>0</v>
      </c>
      <c r="P351" s="17">
        <f t="shared" si="344"/>
        <v>15000</v>
      </c>
    </row>
    <row r="352" spans="1:16" s="1" customFormat="1" ht="12.75" hidden="1" x14ac:dyDescent="0.25">
      <c r="A352" s="18"/>
      <c r="B352" s="128" t="s">
        <v>25</v>
      </c>
      <c r="C352" s="128"/>
      <c r="D352" s="128"/>
      <c r="E352" s="128"/>
      <c r="F352" s="16" t="s">
        <v>239</v>
      </c>
      <c r="G352" s="16" t="s">
        <v>36</v>
      </c>
      <c r="H352" s="16" t="s">
        <v>273</v>
      </c>
      <c r="I352" s="16" t="s">
        <v>26</v>
      </c>
      <c r="J352" s="17">
        <f t="shared" si="344"/>
        <v>15000</v>
      </c>
      <c r="K352" s="17">
        <f t="shared" si="344"/>
        <v>0</v>
      </c>
      <c r="L352" s="17">
        <f t="shared" si="344"/>
        <v>15000</v>
      </c>
      <c r="M352" s="17">
        <f t="shared" si="344"/>
        <v>0</v>
      </c>
      <c r="N352" s="17">
        <f t="shared" si="344"/>
        <v>15000</v>
      </c>
      <c r="O352" s="17">
        <f t="shared" si="344"/>
        <v>0</v>
      </c>
      <c r="P352" s="17">
        <f t="shared" si="344"/>
        <v>15000</v>
      </c>
    </row>
    <row r="353" spans="1:16" s="1" customFormat="1" ht="12.75" hidden="1" x14ac:dyDescent="0.25">
      <c r="A353" s="18"/>
      <c r="B353" s="127" t="s">
        <v>27</v>
      </c>
      <c r="C353" s="127"/>
      <c r="D353" s="127"/>
      <c r="E353" s="127"/>
      <c r="F353" s="16" t="s">
        <v>239</v>
      </c>
      <c r="G353" s="16" t="s">
        <v>36</v>
      </c>
      <c r="H353" s="16" t="s">
        <v>273</v>
      </c>
      <c r="I353" s="16" t="s">
        <v>28</v>
      </c>
      <c r="J353" s="17">
        <v>15000</v>
      </c>
      <c r="K353" s="17"/>
      <c r="L353" s="17">
        <f t="shared" si="312"/>
        <v>15000</v>
      </c>
      <c r="M353" s="17"/>
      <c r="N353" s="17">
        <f t="shared" ref="N353" si="345">L353+M353</f>
        <v>15000</v>
      </c>
      <c r="O353" s="17"/>
      <c r="P353" s="17">
        <f t="shared" ref="P353" si="346">N353+O353</f>
        <v>15000</v>
      </c>
    </row>
    <row r="354" spans="1:16" s="1" customFormat="1" ht="15" customHeight="1" x14ac:dyDescent="0.25">
      <c r="A354" s="166" t="s">
        <v>274</v>
      </c>
      <c r="B354" s="167"/>
      <c r="C354" s="129"/>
      <c r="D354" s="129"/>
      <c r="E354" s="129"/>
      <c r="F354" s="8" t="s">
        <v>275</v>
      </c>
      <c r="G354" s="8"/>
      <c r="H354" s="8"/>
      <c r="I354" s="8"/>
      <c r="J354" s="9">
        <f t="shared" ref="J354:P354" si="347">J355+J361+J376+J398</f>
        <v>15612900</v>
      </c>
      <c r="K354" s="9">
        <f t="shared" si="347"/>
        <v>153000</v>
      </c>
      <c r="L354" s="9">
        <f t="shared" si="347"/>
        <v>15765900</v>
      </c>
      <c r="M354" s="9">
        <f t="shared" si="347"/>
        <v>0</v>
      </c>
      <c r="N354" s="9">
        <f t="shared" si="347"/>
        <v>15765900</v>
      </c>
      <c r="O354" s="9">
        <f t="shared" si="347"/>
        <v>4000</v>
      </c>
      <c r="P354" s="9">
        <f t="shared" si="347"/>
        <v>15769900</v>
      </c>
    </row>
    <row r="355" spans="1:16" s="1" customFormat="1" ht="12.75" hidden="1" x14ac:dyDescent="0.25">
      <c r="A355" s="168" t="s">
        <v>276</v>
      </c>
      <c r="B355" s="169"/>
      <c r="C355" s="130"/>
      <c r="D355" s="130"/>
      <c r="E355" s="130"/>
      <c r="F355" s="12" t="s">
        <v>275</v>
      </c>
      <c r="G355" s="12" t="s">
        <v>13</v>
      </c>
      <c r="H355" s="12"/>
      <c r="I355" s="12"/>
      <c r="J355" s="13">
        <f t="shared" ref="J355:P359" si="348">J356</f>
        <v>2320300</v>
      </c>
      <c r="K355" s="13">
        <f t="shared" si="348"/>
        <v>0</v>
      </c>
      <c r="L355" s="13">
        <f t="shared" si="348"/>
        <v>2320300</v>
      </c>
      <c r="M355" s="13">
        <f t="shared" si="348"/>
        <v>0</v>
      </c>
      <c r="N355" s="13">
        <f t="shared" si="348"/>
        <v>2320300</v>
      </c>
      <c r="O355" s="13">
        <f t="shared" si="348"/>
        <v>0</v>
      </c>
      <c r="P355" s="13">
        <f t="shared" si="348"/>
        <v>2320300</v>
      </c>
    </row>
    <row r="356" spans="1:16" s="1" customFormat="1" ht="13.5" hidden="1" customHeight="1" x14ac:dyDescent="0.25">
      <c r="A356" s="159" t="s">
        <v>277</v>
      </c>
      <c r="B356" s="160"/>
      <c r="C356" s="127"/>
      <c r="D356" s="127"/>
      <c r="E356" s="127"/>
      <c r="F356" s="16" t="s">
        <v>275</v>
      </c>
      <c r="G356" s="16" t="s">
        <v>13</v>
      </c>
      <c r="H356" s="16" t="s">
        <v>278</v>
      </c>
      <c r="I356" s="16"/>
      <c r="J356" s="17">
        <f t="shared" si="348"/>
        <v>2320300</v>
      </c>
      <c r="K356" s="17">
        <f t="shared" si="348"/>
        <v>0</v>
      </c>
      <c r="L356" s="17">
        <f t="shared" si="348"/>
        <v>2320300</v>
      </c>
      <c r="M356" s="17">
        <f t="shared" si="348"/>
        <v>0</v>
      </c>
      <c r="N356" s="17">
        <f t="shared" si="348"/>
        <v>2320300</v>
      </c>
      <c r="O356" s="17">
        <f t="shared" si="348"/>
        <v>0</v>
      </c>
      <c r="P356" s="17">
        <f t="shared" si="348"/>
        <v>2320300</v>
      </c>
    </row>
    <row r="357" spans="1:16" s="1" customFormat="1" ht="13.5" hidden="1" customHeight="1" x14ac:dyDescent="0.25">
      <c r="A357" s="159" t="s">
        <v>279</v>
      </c>
      <c r="B357" s="160"/>
      <c r="C357" s="127"/>
      <c r="D357" s="127"/>
      <c r="E357" s="127"/>
      <c r="F357" s="16" t="s">
        <v>275</v>
      </c>
      <c r="G357" s="16" t="s">
        <v>13</v>
      </c>
      <c r="H357" s="16" t="s">
        <v>280</v>
      </c>
      <c r="I357" s="16"/>
      <c r="J357" s="17">
        <f t="shared" si="348"/>
        <v>2320300</v>
      </c>
      <c r="K357" s="17">
        <f t="shared" si="348"/>
        <v>0</v>
      </c>
      <c r="L357" s="17">
        <f t="shared" si="348"/>
        <v>2320300</v>
      </c>
      <c r="M357" s="17">
        <f t="shared" si="348"/>
        <v>0</v>
      </c>
      <c r="N357" s="17">
        <f t="shared" si="348"/>
        <v>2320300</v>
      </c>
      <c r="O357" s="17">
        <f t="shared" si="348"/>
        <v>0</v>
      </c>
      <c r="P357" s="17">
        <f t="shared" si="348"/>
        <v>2320300</v>
      </c>
    </row>
    <row r="358" spans="1:16" s="1" customFormat="1" ht="12.75" hidden="1" customHeight="1" x14ac:dyDescent="0.25">
      <c r="A358" s="159" t="s">
        <v>281</v>
      </c>
      <c r="B358" s="160"/>
      <c r="C358" s="127"/>
      <c r="D358" s="127"/>
      <c r="E358" s="127"/>
      <c r="F358" s="16" t="s">
        <v>275</v>
      </c>
      <c r="G358" s="16" t="s">
        <v>13</v>
      </c>
      <c r="H358" s="16" t="s">
        <v>282</v>
      </c>
      <c r="I358" s="16"/>
      <c r="J358" s="17">
        <f t="shared" si="348"/>
        <v>2320300</v>
      </c>
      <c r="K358" s="17">
        <f t="shared" si="348"/>
        <v>0</v>
      </c>
      <c r="L358" s="17">
        <f t="shared" si="348"/>
        <v>2320300</v>
      </c>
      <c r="M358" s="17">
        <f t="shared" si="348"/>
        <v>0</v>
      </c>
      <c r="N358" s="17">
        <f t="shared" si="348"/>
        <v>2320300</v>
      </c>
      <c r="O358" s="17">
        <f t="shared" si="348"/>
        <v>0</v>
      </c>
      <c r="P358" s="17">
        <f t="shared" si="348"/>
        <v>2320300</v>
      </c>
    </row>
    <row r="359" spans="1:16" s="1" customFormat="1" ht="12.75" hidden="1" x14ac:dyDescent="0.25">
      <c r="A359" s="133"/>
      <c r="B359" s="128" t="s">
        <v>159</v>
      </c>
      <c r="C359" s="128"/>
      <c r="D359" s="128"/>
      <c r="E359" s="128"/>
      <c r="F359" s="16" t="s">
        <v>275</v>
      </c>
      <c r="G359" s="16" t="s">
        <v>13</v>
      </c>
      <c r="H359" s="16" t="s">
        <v>282</v>
      </c>
      <c r="I359" s="16" t="s">
        <v>160</v>
      </c>
      <c r="J359" s="17">
        <f t="shared" si="348"/>
        <v>2320300</v>
      </c>
      <c r="K359" s="17">
        <f t="shared" si="348"/>
        <v>0</v>
      </c>
      <c r="L359" s="17">
        <f t="shared" si="348"/>
        <v>2320300</v>
      </c>
      <c r="M359" s="17">
        <f t="shared" si="348"/>
        <v>0</v>
      </c>
      <c r="N359" s="17">
        <f t="shared" si="348"/>
        <v>2320300</v>
      </c>
      <c r="O359" s="17">
        <f t="shared" si="348"/>
        <v>0</v>
      </c>
      <c r="P359" s="17">
        <f t="shared" si="348"/>
        <v>2320300</v>
      </c>
    </row>
    <row r="360" spans="1:16" s="1" customFormat="1" ht="25.5" hidden="1" x14ac:dyDescent="0.25">
      <c r="A360" s="133"/>
      <c r="B360" s="128" t="s">
        <v>283</v>
      </c>
      <c r="C360" s="128"/>
      <c r="D360" s="128"/>
      <c r="E360" s="128"/>
      <c r="F360" s="16" t="s">
        <v>275</v>
      </c>
      <c r="G360" s="16" t="s">
        <v>13</v>
      </c>
      <c r="H360" s="16" t="s">
        <v>282</v>
      </c>
      <c r="I360" s="16" t="s">
        <v>162</v>
      </c>
      <c r="J360" s="17">
        <f>2320264+36</f>
        <v>2320300</v>
      </c>
      <c r="K360" s="17"/>
      <c r="L360" s="17">
        <f t="shared" si="312"/>
        <v>2320300</v>
      </c>
      <c r="M360" s="17"/>
      <c r="N360" s="17">
        <f t="shared" ref="N360" si="349">L360+M360</f>
        <v>2320300</v>
      </c>
      <c r="O360" s="17"/>
      <c r="P360" s="17">
        <f t="shared" ref="P360" si="350">N360+O360</f>
        <v>2320300</v>
      </c>
    </row>
    <row r="361" spans="1:16" s="1" customFormat="1" ht="12.75" x14ac:dyDescent="0.25">
      <c r="A361" s="168" t="s">
        <v>284</v>
      </c>
      <c r="B361" s="169"/>
      <c r="C361" s="130"/>
      <c r="D361" s="130"/>
      <c r="E361" s="130"/>
      <c r="F361" s="12" t="s">
        <v>275</v>
      </c>
      <c r="G361" s="12" t="s">
        <v>15</v>
      </c>
      <c r="H361" s="12"/>
      <c r="I361" s="12"/>
      <c r="J361" s="13">
        <f>J366+J370+J373</f>
        <v>1085000</v>
      </c>
      <c r="K361" s="13">
        <f>K366+K370+K373</f>
        <v>153000</v>
      </c>
      <c r="L361" s="13">
        <f>L366+L370+L373</f>
        <v>1238000</v>
      </c>
      <c r="M361" s="13">
        <f>M366+M370+M373</f>
        <v>0</v>
      </c>
      <c r="N361" s="13">
        <f>N362+N366+N370+N373</f>
        <v>1238000</v>
      </c>
      <c r="O361" s="13">
        <f t="shared" ref="O361:P361" si="351">O362+O366+O370+O373</f>
        <v>4000</v>
      </c>
      <c r="P361" s="13">
        <f t="shared" si="351"/>
        <v>1242000</v>
      </c>
    </row>
    <row r="362" spans="1:16" s="1" customFormat="1" ht="12.75" x14ac:dyDescent="0.25">
      <c r="A362" s="159" t="s">
        <v>54</v>
      </c>
      <c r="B362" s="160"/>
      <c r="C362" s="127"/>
      <c r="D362" s="18"/>
      <c r="E362" s="18"/>
      <c r="F362" s="16" t="s">
        <v>275</v>
      </c>
      <c r="G362" s="16" t="s">
        <v>15</v>
      </c>
      <c r="H362" s="16" t="s">
        <v>56</v>
      </c>
      <c r="I362" s="16"/>
      <c r="J362" s="13"/>
      <c r="K362" s="13"/>
      <c r="L362" s="13"/>
      <c r="M362" s="13"/>
      <c r="N362" s="17">
        <f>N363</f>
        <v>0</v>
      </c>
      <c r="O362" s="17">
        <f t="shared" ref="O362:P364" si="352">O363</f>
        <v>4000</v>
      </c>
      <c r="P362" s="17">
        <f t="shared" si="352"/>
        <v>4000</v>
      </c>
    </row>
    <row r="363" spans="1:16" s="1" customFormat="1" ht="12.75" customHeight="1" x14ac:dyDescent="0.25">
      <c r="A363" s="159" t="s">
        <v>57</v>
      </c>
      <c r="B363" s="160"/>
      <c r="C363" s="127"/>
      <c r="D363" s="18"/>
      <c r="E363" s="18"/>
      <c r="F363" s="16" t="s">
        <v>275</v>
      </c>
      <c r="G363" s="16" t="s">
        <v>15</v>
      </c>
      <c r="H363" s="16" t="s">
        <v>58</v>
      </c>
      <c r="I363" s="16"/>
      <c r="J363" s="13"/>
      <c r="K363" s="13"/>
      <c r="L363" s="13"/>
      <c r="M363" s="13"/>
      <c r="N363" s="17">
        <f>N364</f>
        <v>0</v>
      </c>
      <c r="O363" s="17">
        <f t="shared" si="352"/>
        <v>4000</v>
      </c>
      <c r="P363" s="17">
        <f t="shared" si="352"/>
        <v>4000</v>
      </c>
    </row>
    <row r="364" spans="1:16" s="1" customFormat="1" ht="12.75" customHeight="1" x14ac:dyDescent="0.25">
      <c r="A364" s="18"/>
      <c r="B364" s="127" t="s">
        <v>29</v>
      </c>
      <c r="C364" s="127"/>
      <c r="D364" s="18"/>
      <c r="E364" s="18"/>
      <c r="F364" s="16" t="s">
        <v>275</v>
      </c>
      <c r="G364" s="16" t="s">
        <v>15</v>
      </c>
      <c r="H364" s="16" t="s">
        <v>58</v>
      </c>
      <c r="I364" s="16" t="s">
        <v>30</v>
      </c>
      <c r="J364" s="13"/>
      <c r="K364" s="13"/>
      <c r="L364" s="13"/>
      <c r="M364" s="13"/>
      <c r="N364" s="17">
        <f>N365</f>
        <v>0</v>
      </c>
      <c r="O364" s="17">
        <f t="shared" si="352"/>
        <v>4000</v>
      </c>
      <c r="P364" s="17">
        <f t="shared" si="352"/>
        <v>4000</v>
      </c>
    </row>
    <row r="365" spans="1:16" s="1" customFormat="1" ht="12.75" customHeight="1" x14ac:dyDescent="0.25">
      <c r="A365" s="18"/>
      <c r="B365" s="128" t="s">
        <v>59</v>
      </c>
      <c r="C365" s="128"/>
      <c r="D365" s="18"/>
      <c r="E365" s="18"/>
      <c r="F365" s="16" t="s">
        <v>275</v>
      </c>
      <c r="G365" s="16" t="s">
        <v>15</v>
      </c>
      <c r="H365" s="16" t="s">
        <v>58</v>
      </c>
      <c r="I365" s="16" t="s">
        <v>60</v>
      </c>
      <c r="J365" s="13"/>
      <c r="K365" s="13"/>
      <c r="L365" s="13"/>
      <c r="M365" s="13"/>
      <c r="N365" s="13"/>
      <c r="O365" s="17">
        <v>4000</v>
      </c>
      <c r="P365" s="17">
        <f>N365+O365</f>
        <v>4000</v>
      </c>
    </row>
    <row r="366" spans="1:16" s="1" customFormat="1" ht="12.75" hidden="1" customHeight="1" x14ac:dyDescent="0.25">
      <c r="A366" s="159" t="s">
        <v>285</v>
      </c>
      <c r="B366" s="160"/>
      <c r="C366" s="127"/>
      <c r="D366" s="127"/>
      <c r="E366" s="127"/>
      <c r="F366" s="16" t="s">
        <v>275</v>
      </c>
      <c r="G366" s="16" t="s">
        <v>15</v>
      </c>
      <c r="H366" s="16" t="s">
        <v>286</v>
      </c>
      <c r="I366" s="16"/>
      <c r="J366" s="17">
        <f t="shared" ref="J366:P368" si="353">J367</f>
        <v>132000</v>
      </c>
      <c r="K366" s="17">
        <f t="shared" si="353"/>
        <v>0</v>
      </c>
      <c r="L366" s="17">
        <f t="shared" si="353"/>
        <v>132000</v>
      </c>
      <c r="M366" s="17">
        <f t="shared" si="353"/>
        <v>0</v>
      </c>
      <c r="N366" s="17">
        <f t="shared" si="353"/>
        <v>132000</v>
      </c>
      <c r="O366" s="17">
        <f t="shared" si="353"/>
        <v>0</v>
      </c>
      <c r="P366" s="17">
        <f t="shared" si="353"/>
        <v>132000</v>
      </c>
    </row>
    <row r="367" spans="1:16" s="1" customFormat="1" ht="12.75" hidden="1" x14ac:dyDescent="0.25">
      <c r="A367" s="159" t="s">
        <v>287</v>
      </c>
      <c r="B367" s="160"/>
      <c r="C367" s="127"/>
      <c r="D367" s="127"/>
      <c r="E367" s="127"/>
      <c r="F367" s="16" t="s">
        <v>275</v>
      </c>
      <c r="G367" s="16" t="s">
        <v>15</v>
      </c>
      <c r="H367" s="16" t="s">
        <v>288</v>
      </c>
      <c r="I367" s="16"/>
      <c r="J367" s="17">
        <f t="shared" si="353"/>
        <v>132000</v>
      </c>
      <c r="K367" s="17">
        <f t="shared" si="353"/>
        <v>0</v>
      </c>
      <c r="L367" s="17">
        <f t="shared" si="353"/>
        <v>132000</v>
      </c>
      <c r="M367" s="17">
        <f t="shared" si="353"/>
        <v>0</v>
      </c>
      <c r="N367" s="17">
        <f t="shared" si="353"/>
        <v>132000</v>
      </c>
      <c r="O367" s="17">
        <f t="shared" si="353"/>
        <v>0</v>
      </c>
      <c r="P367" s="17">
        <f t="shared" si="353"/>
        <v>132000</v>
      </c>
    </row>
    <row r="368" spans="1:16" s="1" customFormat="1" ht="12.75" hidden="1" x14ac:dyDescent="0.25">
      <c r="A368" s="18"/>
      <c r="B368" s="128" t="s">
        <v>159</v>
      </c>
      <c r="C368" s="128"/>
      <c r="D368" s="128"/>
      <c r="E368" s="128"/>
      <c r="F368" s="16" t="s">
        <v>275</v>
      </c>
      <c r="G368" s="16" t="s">
        <v>15</v>
      </c>
      <c r="H368" s="16" t="s">
        <v>288</v>
      </c>
      <c r="I368" s="16" t="s">
        <v>160</v>
      </c>
      <c r="J368" s="17">
        <f t="shared" si="353"/>
        <v>132000</v>
      </c>
      <c r="K368" s="17">
        <f t="shared" si="353"/>
        <v>0</v>
      </c>
      <c r="L368" s="17">
        <f t="shared" si="353"/>
        <v>132000</v>
      </c>
      <c r="M368" s="17">
        <f t="shared" si="353"/>
        <v>0</v>
      </c>
      <c r="N368" s="17">
        <f t="shared" si="353"/>
        <v>132000</v>
      </c>
      <c r="O368" s="17">
        <f t="shared" si="353"/>
        <v>0</v>
      </c>
      <c r="P368" s="17">
        <f t="shared" si="353"/>
        <v>132000</v>
      </c>
    </row>
    <row r="369" spans="1:16" s="1" customFormat="1" ht="25.5" hidden="1" x14ac:dyDescent="0.25">
      <c r="A369" s="127"/>
      <c r="B369" s="128" t="s">
        <v>283</v>
      </c>
      <c r="C369" s="128"/>
      <c r="D369" s="128"/>
      <c r="E369" s="128"/>
      <c r="F369" s="16" t="s">
        <v>275</v>
      </c>
      <c r="G369" s="16" t="s">
        <v>15</v>
      </c>
      <c r="H369" s="16" t="s">
        <v>288</v>
      </c>
      <c r="I369" s="16" t="s">
        <v>162</v>
      </c>
      <c r="J369" s="17">
        <v>132000</v>
      </c>
      <c r="K369" s="17"/>
      <c r="L369" s="17">
        <f t="shared" si="312"/>
        <v>132000</v>
      </c>
      <c r="M369" s="17"/>
      <c r="N369" s="17">
        <f t="shared" ref="N369" si="354">L369+M369</f>
        <v>132000</v>
      </c>
      <c r="O369" s="17"/>
      <c r="P369" s="17">
        <f t="shared" ref="P369" si="355">N369+O369</f>
        <v>132000</v>
      </c>
    </row>
    <row r="370" spans="1:16" s="1" customFormat="1" ht="12.75" hidden="1" x14ac:dyDescent="0.25">
      <c r="A370" s="161" t="s">
        <v>289</v>
      </c>
      <c r="B370" s="162"/>
      <c r="C370" s="128"/>
      <c r="D370" s="128"/>
      <c r="E370" s="128"/>
      <c r="F370" s="16" t="s">
        <v>275</v>
      </c>
      <c r="G370" s="16" t="s">
        <v>15</v>
      </c>
      <c r="H370" s="16" t="s">
        <v>290</v>
      </c>
      <c r="I370" s="16"/>
      <c r="J370" s="17">
        <f t="shared" ref="J370:P371" si="356">J371</f>
        <v>153000</v>
      </c>
      <c r="K370" s="17">
        <f t="shared" si="356"/>
        <v>153000</v>
      </c>
      <c r="L370" s="17">
        <f t="shared" si="356"/>
        <v>306000</v>
      </c>
      <c r="M370" s="17">
        <f t="shared" si="356"/>
        <v>0</v>
      </c>
      <c r="N370" s="17">
        <f t="shared" si="356"/>
        <v>306000</v>
      </c>
      <c r="O370" s="17">
        <f t="shared" si="356"/>
        <v>0</v>
      </c>
      <c r="P370" s="17">
        <f t="shared" si="356"/>
        <v>306000</v>
      </c>
    </row>
    <row r="371" spans="1:16" s="1" customFormat="1" ht="12.75" hidden="1" customHeight="1" x14ac:dyDescent="0.25">
      <c r="A371" s="133"/>
      <c r="B371" s="128" t="s">
        <v>159</v>
      </c>
      <c r="C371" s="128"/>
      <c r="D371" s="128"/>
      <c r="E371" s="128"/>
      <c r="F371" s="16" t="s">
        <v>275</v>
      </c>
      <c r="G371" s="16" t="s">
        <v>15</v>
      </c>
      <c r="H371" s="16" t="s">
        <v>290</v>
      </c>
      <c r="I371" s="16" t="s">
        <v>160</v>
      </c>
      <c r="J371" s="17">
        <f t="shared" si="356"/>
        <v>153000</v>
      </c>
      <c r="K371" s="17">
        <f t="shared" si="356"/>
        <v>153000</v>
      </c>
      <c r="L371" s="17">
        <f t="shared" si="356"/>
        <v>306000</v>
      </c>
      <c r="M371" s="17">
        <f t="shared" si="356"/>
        <v>0</v>
      </c>
      <c r="N371" s="17">
        <f t="shared" si="356"/>
        <v>306000</v>
      </c>
      <c r="O371" s="17">
        <f t="shared" si="356"/>
        <v>0</v>
      </c>
      <c r="P371" s="17">
        <f t="shared" si="356"/>
        <v>306000</v>
      </c>
    </row>
    <row r="372" spans="1:16" s="1" customFormat="1" ht="12.75" hidden="1" x14ac:dyDescent="0.25">
      <c r="A372" s="133"/>
      <c r="B372" s="128" t="s">
        <v>291</v>
      </c>
      <c r="C372" s="128"/>
      <c r="D372" s="128"/>
      <c r="E372" s="128"/>
      <c r="F372" s="16" t="s">
        <v>275</v>
      </c>
      <c r="G372" s="16" t="s">
        <v>15</v>
      </c>
      <c r="H372" s="16" t="s">
        <v>290</v>
      </c>
      <c r="I372" s="16" t="s">
        <v>292</v>
      </c>
      <c r="J372" s="17">
        <v>153000</v>
      </c>
      <c r="K372" s="17">
        <v>153000</v>
      </c>
      <c r="L372" s="17">
        <f t="shared" si="312"/>
        <v>306000</v>
      </c>
      <c r="M372" s="17"/>
      <c r="N372" s="17">
        <f t="shared" ref="N372" si="357">L372+M372</f>
        <v>306000</v>
      </c>
      <c r="O372" s="17"/>
      <c r="P372" s="17">
        <f t="shared" ref="P372" si="358">N372+O372</f>
        <v>306000</v>
      </c>
    </row>
    <row r="373" spans="1:16" s="1" customFormat="1" ht="12.75" hidden="1" x14ac:dyDescent="0.25">
      <c r="A373" s="159" t="s">
        <v>293</v>
      </c>
      <c r="B373" s="160"/>
      <c r="C373" s="135"/>
      <c r="D373" s="135"/>
      <c r="E373" s="128"/>
      <c r="F373" s="16" t="s">
        <v>275</v>
      </c>
      <c r="G373" s="16" t="s">
        <v>15</v>
      </c>
      <c r="H373" s="16" t="s">
        <v>294</v>
      </c>
      <c r="I373" s="16"/>
      <c r="J373" s="17">
        <f>J374</f>
        <v>800000</v>
      </c>
      <c r="K373" s="17">
        <f t="shared" ref="K373:P374" si="359">K374</f>
        <v>0</v>
      </c>
      <c r="L373" s="17">
        <f t="shared" si="359"/>
        <v>800000</v>
      </c>
      <c r="M373" s="17">
        <f t="shared" si="359"/>
        <v>0</v>
      </c>
      <c r="N373" s="17">
        <f t="shared" si="359"/>
        <v>800000</v>
      </c>
      <c r="O373" s="17">
        <f t="shared" si="359"/>
        <v>0</v>
      </c>
      <c r="P373" s="17">
        <f t="shared" si="359"/>
        <v>800000</v>
      </c>
    </row>
    <row r="374" spans="1:16" s="1" customFormat="1" ht="12.75" hidden="1" x14ac:dyDescent="0.25">
      <c r="A374" s="133"/>
      <c r="B374" s="127" t="s">
        <v>135</v>
      </c>
      <c r="C374" s="127"/>
      <c r="D374" s="127"/>
      <c r="E374" s="128"/>
      <c r="F374" s="16" t="s">
        <v>275</v>
      </c>
      <c r="G374" s="16" t="s">
        <v>15</v>
      </c>
      <c r="H374" s="16" t="s">
        <v>294</v>
      </c>
      <c r="I374" s="16" t="s">
        <v>136</v>
      </c>
      <c r="J374" s="17">
        <f>J375</f>
        <v>800000</v>
      </c>
      <c r="K374" s="17">
        <f t="shared" si="359"/>
        <v>0</v>
      </c>
      <c r="L374" s="17">
        <f t="shared" si="359"/>
        <v>800000</v>
      </c>
      <c r="M374" s="17">
        <f t="shared" si="359"/>
        <v>0</v>
      </c>
      <c r="N374" s="17">
        <f t="shared" si="359"/>
        <v>800000</v>
      </c>
      <c r="O374" s="17">
        <f t="shared" si="359"/>
        <v>0</v>
      </c>
      <c r="P374" s="17">
        <f t="shared" si="359"/>
        <v>800000</v>
      </c>
    </row>
    <row r="375" spans="1:16" s="1" customFormat="1" ht="25.5" hidden="1" x14ac:dyDescent="0.25">
      <c r="A375" s="133"/>
      <c r="B375" s="128" t="s">
        <v>295</v>
      </c>
      <c r="C375" s="128"/>
      <c r="D375" s="128"/>
      <c r="E375" s="128"/>
      <c r="F375" s="16" t="s">
        <v>275</v>
      </c>
      <c r="G375" s="16" t="s">
        <v>15</v>
      </c>
      <c r="H375" s="16" t="s">
        <v>294</v>
      </c>
      <c r="I375" s="16" t="s">
        <v>296</v>
      </c>
      <c r="J375" s="17">
        <v>800000</v>
      </c>
      <c r="K375" s="17"/>
      <c r="L375" s="17">
        <f t="shared" si="312"/>
        <v>800000</v>
      </c>
      <c r="M375" s="17"/>
      <c r="N375" s="17">
        <f t="shared" ref="N375" si="360">L375+M375</f>
        <v>800000</v>
      </c>
      <c r="O375" s="17"/>
      <c r="P375" s="17">
        <f t="shared" ref="P375" si="361">N375+O375</f>
        <v>800000</v>
      </c>
    </row>
    <row r="376" spans="1:16" s="1" customFormat="1" ht="12.75" hidden="1" customHeight="1" x14ac:dyDescent="0.25">
      <c r="A376" s="168" t="s">
        <v>297</v>
      </c>
      <c r="B376" s="169"/>
      <c r="C376" s="130"/>
      <c r="D376" s="130"/>
      <c r="E376" s="130"/>
      <c r="F376" s="12" t="s">
        <v>275</v>
      </c>
      <c r="G376" s="12" t="s">
        <v>36</v>
      </c>
      <c r="H376" s="12"/>
      <c r="I376" s="12"/>
      <c r="J376" s="13">
        <f>J377+J388</f>
        <v>10858100</v>
      </c>
      <c r="K376" s="13">
        <f t="shared" ref="K376:P376" si="362">K377+K388</f>
        <v>0</v>
      </c>
      <c r="L376" s="13">
        <f t="shared" si="362"/>
        <v>10858100</v>
      </c>
      <c r="M376" s="13">
        <f t="shared" si="362"/>
        <v>0</v>
      </c>
      <c r="N376" s="13">
        <f t="shared" si="362"/>
        <v>10858100</v>
      </c>
      <c r="O376" s="13">
        <f t="shared" si="362"/>
        <v>0</v>
      </c>
      <c r="P376" s="13">
        <f t="shared" si="362"/>
        <v>10858100</v>
      </c>
    </row>
    <row r="377" spans="1:16" s="1" customFormat="1" ht="12.75" hidden="1" customHeight="1" x14ac:dyDescent="0.25">
      <c r="A377" s="172" t="s">
        <v>285</v>
      </c>
      <c r="B377" s="173"/>
      <c r="C377" s="133"/>
      <c r="D377" s="133"/>
      <c r="E377" s="133"/>
      <c r="F377" s="16" t="s">
        <v>275</v>
      </c>
      <c r="G377" s="16" t="s">
        <v>36</v>
      </c>
      <c r="H377" s="16" t="s">
        <v>286</v>
      </c>
      <c r="I377" s="16"/>
      <c r="J377" s="17">
        <f>J378+J382</f>
        <v>3676600</v>
      </c>
      <c r="K377" s="17">
        <f t="shared" ref="K377:M377" si="363">K378+K382</f>
        <v>0</v>
      </c>
      <c r="L377" s="17">
        <f t="shared" si="363"/>
        <v>3676600</v>
      </c>
      <c r="M377" s="17">
        <f t="shared" si="363"/>
        <v>0</v>
      </c>
      <c r="N377" s="17">
        <f>N378+N382+N385</f>
        <v>3676600</v>
      </c>
      <c r="O377" s="17">
        <f t="shared" ref="O377:P377" si="364">O378+O382+O385</f>
        <v>0</v>
      </c>
      <c r="P377" s="17">
        <f t="shared" si="364"/>
        <v>3676600</v>
      </c>
    </row>
    <row r="378" spans="1:16" s="1" customFormat="1" ht="12.75" hidden="1" customHeight="1" x14ac:dyDescent="0.25">
      <c r="A378" s="161" t="s">
        <v>298</v>
      </c>
      <c r="B378" s="162"/>
      <c r="C378" s="128"/>
      <c r="D378" s="128"/>
      <c r="E378" s="128"/>
      <c r="F378" s="16" t="s">
        <v>275</v>
      </c>
      <c r="G378" s="16" t="s">
        <v>36</v>
      </c>
      <c r="H378" s="16" t="s">
        <v>299</v>
      </c>
      <c r="I378" s="16"/>
      <c r="J378" s="17">
        <f t="shared" ref="J378:P380" si="365">J379</f>
        <v>132400</v>
      </c>
      <c r="K378" s="17">
        <f t="shared" si="365"/>
        <v>0</v>
      </c>
      <c r="L378" s="17">
        <f t="shared" si="365"/>
        <v>132400</v>
      </c>
      <c r="M378" s="17">
        <f t="shared" si="365"/>
        <v>0</v>
      </c>
      <c r="N378" s="17">
        <f t="shared" si="365"/>
        <v>132400</v>
      </c>
      <c r="O378" s="17">
        <f t="shared" si="365"/>
        <v>0</v>
      </c>
      <c r="P378" s="17">
        <f t="shared" si="365"/>
        <v>132400</v>
      </c>
    </row>
    <row r="379" spans="1:16" s="10" customFormat="1" ht="12.75" hidden="1" customHeight="1" x14ac:dyDescent="0.25">
      <c r="A379" s="159" t="s">
        <v>300</v>
      </c>
      <c r="B379" s="160"/>
      <c r="C379" s="127"/>
      <c r="D379" s="127"/>
      <c r="E379" s="127"/>
      <c r="F379" s="16" t="s">
        <v>275</v>
      </c>
      <c r="G379" s="16" t="s">
        <v>36</v>
      </c>
      <c r="H379" s="16" t="s">
        <v>301</v>
      </c>
      <c r="I379" s="16"/>
      <c r="J379" s="17">
        <f t="shared" si="365"/>
        <v>132400</v>
      </c>
      <c r="K379" s="17">
        <f t="shared" si="365"/>
        <v>0</v>
      </c>
      <c r="L379" s="17">
        <f t="shared" si="365"/>
        <v>132400</v>
      </c>
      <c r="M379" s="17">
        <f t="shared" si="365"/>
        <v>0</v>
      </c>
      <c r="N379" s="17">
        <f t="shared" si="365"/>
        <v>132400</v>
      </c>
      <c r="O379" s="17">
        <f t="shared" si="365"/>
        <v>0</v>
      </c>
      <c r="P379" s="17">
        <f t="shared" si="365"/>
        <v>132400</v>
      </c>
    </row>
    <row r="380" spans="1:16" s="1" customFormat="1" ht="12.75" hidden="1" customHeight="1" x14ac:dyDescent="0.25">
      <c r="A380" s="133"/>
      <c r="B380" s="128" t="s">
        <v>159</v>
      </c>
      <c r="C380" s="128"/>
      <c r="D380" s="128"/>
      <c r="E380" s="128"/>
      <c r="F380" s="16" t="s">
        <v>275</v>
      </c>
      <c r="G380" s="16" t="s">
        <v>36</v>
      </c>
      <c r="H380" s="16" t="s">
        <v>301</v>
      </c>
      <c r="I380" s="16" t="s">
        <v>160</v>
      </c>
      <c r="J380" s="17">
        <f t="shared" si="365"/>
        <v>132400</v>
      </c>
      <c r="K380" s="17">
        <f t="shared" si="365"/>
        <v>0</v>
      </c>
      <c r="L380" s="17">
        <f t="shared" si="365"/>
        <v>132400</v>
      </c>
      <c r="M380" s="17">
        <f t="shared" si="365"/>
        <v>0</v>
      </c>
      <c r="N380" s="17">
        <f t="shared" si="365"/>
        <v>132400</v>
      </c>
      <c r="O380" s="17">
        <f t="shared" si="365"/>
        <v>0</v>
      </c>
      <c r="P380" s="17">
        <f t="shared" si="365"/>
        <v>132400</v>
      </c>
    </row>
    <row r="381" spans="1:16" s="1" customFormat="1" ht="12.75" hidden="1" x14ac:dyDescent="0.25">
      <c r="A381" s="133"/>
      <c r="B381" s="128" t="s">
        <v>302</v>
      </c>
      <c r="C381" s="128"/>
      <c r="D381" s="128"/>
      <c r="E381" s="128"/>
      <c r="F381" s="16" t="s">
        <v>275</v>
      </c>
      <c r="G381" s="16" t="s">
        <v>36</v>
      </c>
      <c r="H381" s="16" t="s">
        <v>301</v>
      </c>
      <c r="I381" s="16" t="s">
        <v>303</v>
      </c>
      <c r="J381" s="17">
        <v>132400</v>
      </c>
      <c r="K381" s="17"/>
      <c r="L381" s="17">
        <f t="shared" si="312"/>
        <v>132400</v>
      </c>
      <c r="M381" s="17"/>
      <c r="N381" s="17">
        <f t="shared" ref="N381" si="366">L381+M381</f>
        <v>132400</v>
      </c>
      <c r="O381" s="17"/>
      <c r="P381" s="17">
        <f t="shared" ref="P381" si="367">N381+O381</f>
        <v>132400</v>
      </c>
    </row>
    <row r="382" spans="1:16" s="1" customFormat="1" ht="27" customHeight="1" x14ac:dyDescent="0.25">
      <c r="A382" s="159" t="s">
        <v>304</v>
      </c>
      <c r="B382" s="160"/>
      <c r="C382" s="135"/>
      <c r="D382" s="135"/>
      <c r="E382" s="135"/>
      <c r="F382" s="16" t="s">
        <v>275</v>
      </c>
      <c r="G382" s="16" t="s">
        <v>36</v>
      </c>
      <c r="H382" s="16" t="s">
        <v>305</v>
      </c>
      <c r="I382" s="16"/>
      <c r="J382" s="17">
        <f t="shared" ref="J382:P383" si="368">J383</f>
        <v>3544200</v>
      </c>
      <c r="K382" s="17">
        <f t="shared" si="368"/>
        <v>0</v>
      </c>
      <c r="L382" s="17">
        <f t="shared" si="368"/>
        <v>3544200</v>
      </c>
      <c r="M382" s="17">
        <f t="shared" si="368"/>
        <v>0</v>
      </c>
      <c r="N382" s="17">
        <f t="shared" si="368"/>
        <v>3544200</v>
      </c>
      <c r="O382" s="17">
        <f t="shared" si="368"/>
        <v>-3544200</v>
      </c>
      <c r="P382" s="17">
        <f t="shared" si="368"/>
        <v>0</v>
      </c>
    </row>
    <row r="383" spans="1:16" s="2" customFormat="1" ht="12.75" customHeight="1" x14ac:dyDescent="0.25">
      <c r="A383" s="159" t="s">
        <v>159</v>
      </c>
      <c r="B383" s="160"/>
      <c r="C383" s="135"/>
      <c r="D383" s="135"/>
      <c r="E383" s="128"/>
      <c r="F383" s="22" t="s">
        <v>275</v>
      </c>
      <c r="G383" s="22" t="s">
        <v>36</v>
      </c>
      <c r="H383" s="22" t="s">
        <v>305</v>
      </c>
      <c r="I383" s="22" t="s">
        <v>160</v>
      </c>
      <c r="J383" s="24">
        <f t="shared" si="368"/>
        <v>3544200</v>
      </c>
      <c r="K383" s="24">
        <f t="shared" si="368"/>
        <v>0</v>
      </c>
      <c r="L383" s="24">
        <f t="shared" si="368"/>
        <v>3544200</v>
      </c>
      <c r="M383" s="24">
        <f t="shared" si="368"/>
        <v>0</v>
      </c>
      <c r="N383" s="24">
        <f t="shared" si="368"/>
        <v>3544200</v>
      </c>
      <c r="O383" s="24">
        <f t="shared" si="368"/>
        <v>-3544200</v>
      </c>
      <c r="P383" s="24">
        <f t="shared" si="368"/>
        <v>0</v>
      </c>
    </row>
    <row r="384" spans="1:16" s="1" customFormat="1" ht="12.75" x14ac:dyDescent="0.25">
      <c r="A384" s="127"/>
      <c r="B384" s="127" t="s">
        <v>306</v>
      </c>
      <c r="C384" s="127"/>
      <c r="D384" s="127"/>
      <c r="E384" s="127"/>
      <c r="F384" s="16" t="s">
        <v>275</v>
      </c>
      <c r="G384" s="16" t="s">
        <v>36</v>
      </c>
      <c r="H384" s="16" t="s">
        <v>305</v>
      </c>
      <c r="I384" s="16" t="s">
        <v>307</v>
      </c>
      <c r="J384" s="17">
        <v>3544200</v>
      </c>
      <c r="K384" s="17"/>
      <c r="L384" s="17">
        <f t="shared" si="312"/>
        <v>3544200</v>
      </c>
      <c r="M384" s="17"/>
      <c r="N384" s="17">
        <f t="shared" ref="N384" si="369">L384+M384</f>
        <v>3544200</v>
      </c>
      <c r="O384" s="17">
        <v>-3544200</v>
      </c>
      <c r="P384" s="17">
        <f t="shared" ref="P384:P387" si="370">N384+O384</f>
        <v>0</v>
      </c>
    </row>
    <row r="385" spans="1:16" s="1" customFormat="1" ht="27" customHeight="1" x14ac:dyDescent="0.25">
      <c r="A385" s="159" t="s">
        <v>381</v>
      </c>
      <c r="B385" s="160"/>
      <c r="C385" s="127"/>
      <c r="D385" s="127"/>
      <c r="E385" s="127"/>
      <c r="F385" s="16" t="s">
        <v>275</v>
      </c>
      <c r="G385" s="16" t="s">
        <v>36</v>
      </c>
      <c r="H385" s="16" t="s">
        <v>382</v>
      </c>
      <c r="I385" s="16"/>
      <c r="J385" s="17"/>
      <c r="K385" s="17"/>
      <c r="L385" s="17"/>
      <c r="M385" s="17"/>
      <c r="N385" s="17">
        <f>N386</f>
        <v>0</v>
      </c>
      <c r="O385" s="17">
        <f t="shared" ref="O385:P386" si="371">O386</f>
        <v>3544200</v>
      </c>
      <c r="P385" s="17">
        <f t="shared" si="371"/>
        <v>3544200</v>
      </c>
    </row>
    <row r="386" spans="1:16" s="1" customFormat="1" ht="12.75" x14ac:dyDescent="0.25">
      <c r="A386" s="159" t="s">
        <v>159</v>
      </c>
      <c r="B386" s="160"/>
      <c r="C386" s="127"/>
      <c r="D386" s="127"/>
      <c r="E386" s="127"/>
      <c r="F386" s="16" t="s">
        <v>275</v>
      </c>
      <c r="G386" s="16" t="s">
        <v>36</v>
      </c>
      <c r="H386" s="16" t="s">
        <v>382</v>
      </c>
      <c r="I386" s="16" t="s">
        <v>160</v>
      </c>
      <c r="J386" s="17"/>
      <c r="K386" s="17"/>
      <c r="L386" s="17"/>
      <c r="M386" s="17"/>
      <c r="N386" s="17">
        <f>N387</f>
        <v>0</v>
      </c>
      <c r="O386" s="17">
        <f t="shared" si="371"/>
        <v>3544200</v>
      </c>
      <c r="P386" s="17">
        <f t="shared" si="371"/>
        <v>3544200</v>
      </c>
    </row>
    <row r="387" spans="1:16" s="1" customFormat="1" ht="12.75" x14ac:dyDescent="0.25">
      <c r="A387" s="127"/>
      <c r="B387" s="127" t="s">
        <v>306</v>
      </c>
      <c r="C387" s="127"/>
      <c r="D387" s="127"/>
      <c r="E387" s="127"/>
      <c r="F387" s="16" t="s">
        <v>275</v>
      </c>
      <c r="G387" s="16" t="s">
        <v>36</v>
      </c>
      <c r="H387" s="16" t="s">
        <v>383</v>
      </c>
      <c r="I387" s="16" t="s">
        <v>307</v>
      </c>
      <c r="J387" s="17"/>
      <c r="K387" s="17"/>
      <c r="L387" s="17"/>
      <c r="M387" s="17"/>
      <c r="N387" s="17"/>
      <c r="O387" s="17">
        <v>3544200</v>
      </c>
      <c r="P387" s="17">
        <f t="shared" si="370"/>
        <v>3544200</v>
      </c>
    </row>
    <row r="388" spans="1:16" s="1" customFormat="1" ht="12.75" hidden="1" customHeight="1" x14ac:dyDescent="0.25">
      <c r="A388" s="172" t="s">
        <v>205</v>
      </c>
      <c r="B388" s="173"/>
      <c r="C388" s="133"/>
      <c r="D388" s="133"/>
      <c r="E388" s="133"/>
      <c r="F388" s="16" t="s">
        <v>275</v>
      </c>
      <c r="G388" s="16" t="s">
        <v>36</v>
      </c>
      <c r="H388" s="16" t="s">
        <v>206</v>
      </c>
      <c r="I388" s="16"/>
      <c r="J388" s="17">
        <f t="shared" ref="J388:P388" si="372">J389+J393</f>
        <v>7181500</v>
      </c>
      <c r="K388" s="17">
        <f t="shared" si="372"/>
        <v>0</v>
      </c>
      <c r="L388" s="17">
        <f t="shared" si="372"/>
        <v>7181500</v>
      </c>
      <c r="M388" s="17">
        <f t="shared" si="372"/>
        <v>0</v>
      </c>
      <c r="N388" s="17">
        <f t="shared" si="372"/>
        <v>7181500</v>
      </c>
      <c r="O388" s="17">
        <f t="shared" si="372"/>
        <v>0</v>
      </c>
      <c r="P388" s="17">
        <f t="shared" si="372"/>
        <v>7181500</v>
      </c>
    </row>
    <row r="389" spans="1:16" s="1" customFormat="1" ht="12.75" hidden="1" customHeight="1" x14ac:dyDescent="0.25">
      <c r="A389" s="161" t="s">
        <v>308</v>
      </c>
      <c r="B389" s="162"/>
      <c r="C389" s="128"/>
      <c r="D389" s="128"/>
      <c r="E389" s="128"/>
      <c r="F389" s="16" t="s">
        <v>275</v>
      </c>
      <c r="G389" s="16" t="s">
        <v>36</v>
      </c>
      <c r="H389" s="16" t="s">
        <v>309</v>
      </c>
      <c r="I389" s="16"/>
      <c r="J389" s="17">
        <f t="shared" ref="J389:P389" si="373">J390</f>
        <v>652000</v>
      </c>
      <c r="K389" s="17">
        <f t="shared" si="373"/>
        <v>0</v>
      </c>
      <c r="L389" s="17">
        <f t="shared" si="373"/>
        <v>652000</v>
      </c>
      <c r="M389" s="17">
        <f t="shared" si="373"/>
        <v>0</v>
      </c>
      <c r="N389" s="17">
        <f t="shared" si="373"/>
        <v>652000</v>
      </c>
      <c r="O389" s="17">
        <f t="shared" si="373"/>
        <v>0</v>
      </c>
      <c r="P389" s="17">
        <f t="shared" si="373"/>
        <v>652000</v>
      </c>
    </row>
    <row r="390" spans="1:16" s="1" customFormat="1" ht="12.75" hidden="1" customHeight="1" x14ac:dyDescent="0.25">
      <c r="A390" s="133"/>
      <c r="B390" s="128" t="s">
        <v>159</v>
      </c>
      <c r="C390" s="128"/>
      <c r="D390" s="128"/>
      <c r="E390" s="128"/>
      <c r="F390" s="16" t="s">
        <v>275</v>
      </c>
      <c r="G390" s="16" t="s">
        <v>36</v>
      </c>
      <c r="H390" s="16" t="s">
        <v>309</v>
      </c>
      <c r="I390" s="16" t="s">
        <v>160</v>
      </c>
      <c r="J390" s="17">
        <f>J391+J392</f>
        <v>652000</v>
      </c>
      <c r="K390" s="17">
        <f t="shared" ref="K390:P390" si="374">K391+K392</f>
        <v>0</v>
      </c>
      <c r="L390" s="17">
        <f t="shared" si="374"/>
        <v>652000</v>
      </c>
      <c r="M390" s="17">
        <f t="shared" si="374"/>
        <v>0</v>
      </c>
      <c r="N390" s="17">
        <f t="shared" si="374"/>
        <v>652000</v>
      </c>
      <c r="O390" s="17">
        <f t="shared" si="374"/>
        <v>0</v>
      </c>
      <c r="P390" s="17">
        <f t="shared" si="374"/>
        <v>652000</v>
      </c>
    </row>
    <row r="391" spans="1:16" s="1" customFormat="1" ht="12.75" hidden="1" customHeight="1" x14ac:dyDescent="0.25">
      <c r="A391" s="133"/>
      <c r="B391" s="128" t="s">
        <v>302</v>
      </c>
      <c r="C391" s="128"/>
      <c r="D391" s="128"/>
      <c r="E391" s="128"/>
      <c r="F391" s="16" t="s">
        <v>275</v>
      </c>
      <c r="G391" s="16" t="s">
        <v>36</v>
      </c>
      <c r="H391" s="16" t="s">
        <v>309</v>
      </c>
      <c r="I391" s="16" t="s">
        <v>303</v>
      </c>
      <c r="J391" s="17">
        <v>652000</v>
      </c>
      <c r="K391" s="17">
        <v>-652000</v>
      </c>
      <c r="L391" s="17">
        <f t="shared" si="312"/>
        <v>0</v>
      </c>
      <c r="M391" s="17"/>
      <c r="N391" s="17">
        <f t="shared" ref="N391:N392" si="375">L391+M391</f>
        <v>0</v>
      </c>
      <c r="O391" s="17"/>
      <c r="P391" s="17">
        <f t="shared" ref="P391:P392" si="376">N391+O391</f>
        <v>0</v>
      </c>
    </row>
    <row r="392" spans="1:16" s="1" customFormat="1" ht="25.5" hidden="1" x14ac:dyDescent="0.25">
      <c r="A392" s="133"/>
      <c r="B392" s="128" t="s">
        <v>283</v>
      </c>
      <c r="C392" s="128"/>
      <c r="D392" s="128"/>
      <c r="E392" s="128"/>
      <c r="F392" s="16" t="s">
        <v>275</v>
      </c>
      <c r="G392" s="16" t="s">
        <v>36</v>
      </c>
      <c r="H392" s="16" t="s">
        <v>309</v>
      </c>
      <c r="I392" s="16" t="s">
        <v>162</v>
      </c>
      <c r="J392" s="17"/>
      <c r="K392" s="17">
        <v>652000</v>
      </c>
      <c r="L392" s="17">
        <f t="shared" si="312"/>
        <v>652000</v>
      </c>
      <c r="M392" s="17"/>
      <c r="N392" s="17">
        <f t="shared" si="375"/>
        <v>652000</v>
      </c>
      <c r="O392" s="17"/>
      <c r="P392" s="17">
        <f t="shared" si="376"/>
        <v>652000</v>
      </c>
    </row>
    <row r="393" spans="1:16" s="1" customFormat="1" ht="12.75" hidden="1" x14ac:dyDescent="0.25">
      <c r="A393" s="161" t="s">
        <v>310</v>
      </c>
      <c r="B393" s="162"/>
      <c r="C393" s="128"/>
      <c r="D393" s="128"/>
      <c r="E393" s="128"/>
      <c r="F393" s="16" t="s">
        <v>275</v>
      </c>
      <c r="G393" s="16" t="s">
        <v>36</v>
      </c>
      <c r="H393" s="16" t="s">
        <v>311</v>
      </c>
      <c r="I393" s="16"/>
      <c r="J393" s="17">
        <f>J394+J396</f>
        <v>6529500</v>
      </c>
      <c r="K393" s="17">
        <f t="shared" ref="K393:P393" si="377">K394+K396</f>
        <v>0</v>
      </c>
      <c r="L393" s="17">
        <f t="shared" si="377"/>
        <v>6529500</v>
      </c>
      <c r="M393" s="17">
        <f t="shared" si="377"/>
        <v>0</v>
      </c>
      <c r="N393" s="17">
        <f t="shared" si="377"/>
        <v>6529500</v>
      </c>
      <c r="O393" s="17">
        <f t="shared" si="377"/>
        <v>0</v>
      </c>
      <c r="P393" s="17">
        <f t="shared" si="377"/>
        <v>6529500</v>
      </c>
    </row>
    <row r="394" spans="1:16" s="1" customFormat="1" ht="12.75" hidden="1" customHeight="1" x14ac:dyDescent="0.25">
      <c r="A394" s="18"/>
      <c r="B394" s="128" t="s">
        <v>25</v>
      </c>
      <c r="C394" s="128"/>
      <c r="D394" s="128"/>
      <c r="E394" s="128"/>
      <c r="F394" s="16" t="s">
        <v>312</v>
      </c>
      <c r="G394" s="16" t="s">
        <v>36</v>
      </c>
      <c r="H394" s="16" t="s">
        <v>311</v>
      </c>
      <c r="I394" s="16" t="s">
        <v>26</v>
      </c>
      <c r="J394" s="17">
        <f>J395</f>
        <v>1559600</v>
      </c>
      <c r="K394" s="17">
        <f t="shared" ref="K394:P394" si="378">K395</f>
        <v>0</v>
      </c>
      <c r="L394" s="17">
        <f t="shared" si="378"/>
        <v>1559600</v>
      </c>
      <c r="M394" s="17">
        <f t="shared" si="378"/>
        <v>0</v>
      </c>
      <c r="N394" s="17">
        <f t="shared" si="378"/>
        <v>1559600</v>
      </c>
      <c r="O394" s="17">
        <f t="shared" si="378"/>
        <v>0</v>
      </c>
      <c r="P394" s="17">
        <f t="shared" si="378"/>
        <v>1559600</v>
      </c>
    </row>
    <row r="395" spans="1:16" s="1" customFormat="1" ht="12.75" hidden="1" customHeight="1" x14ac:dyDescent="0.25">
      <c r="A395" s="18"/>
      <c r="B395" s="127" t="s">
        <v>27</v>
      </c>
      <c r="C395" s="127"/>
      <c r="D395" s="127"/>
      <c r="E395" s="127"/>
      <c r="F395" s="16" t="s">
        <v>312</v>
      </c>
      <c r="G395" s="16" t="s">
        <v>36</v>
      </c>
      <c r="H395" s="16" t="s">
        <v>311</v>
      </c>
      <c r="I395" s="16" t="s">
        <v>28</v>
      </c>
      <c r="J395" s="17">
        <v>1559600</v>
      </c>
      <c r="K395" s="17"/>
      <c r="L395" s="17">
        <f t="shared" ref="L395:L439" si="379">J395+K395</f>
        <v>1559600</v>
      </c>
      <c r="M395" s="17"/>
      <c r="N395" s="17">
        <f t="shared" ref="N395" si="380">L395+M395</f>
        <v>1559600</v>
      </c>
      <c r="O395" s="17"/>
      <c r="P395" s="17">
        <f t="shared" ref="P395" si="381">N395+O395</f>
        <v>1559600</v>
      </c>
    </row>
    <row r="396" spans="1:16" s="1" customFormat="1" ht="12.75" hidden="1" customHeight="1" x14ac:dyDescent="0.25">
      <c r="A396" s="133"/>
      <c r="B396" s="128" t="s">
        <v>159</v>
      </c>
      <c r="C396" s="128"/>
      <c r="D396" s="128"/>
      <c r="E396" s="128"/>
      <c r="F396" s="16" t="s">
        <v>275</v>
      </c>
      <c r="G396" s="16" t="s">
        <v>36</v>
      </c>
      <c r="H396" s="16" t="s">
        <v>311</v>
      </c>
      <c r="I396" s="16" t="s">
        <v>160</v>
      </c>
      <c r="J396" s="17">
        <f>J397</f>
        <v>4969900</v>
      </c>
      <c r="K396" s="17">
        <f t="shared" ref="K396:P396" si="382">K397</f>
        <v>0</v>
      </c>
      <c r="L396" s="17">
        <f t="shared" si="382"/>
        <v>4969900</v>
      </c>
      <c r="M396" s="17">
        <f t="shared" si="382"/>
        <v>0</v>
      </c>
      <c r="N396" s="17">
        <f t="shared" si="382"/>
        <v>4969900</v>
      </c>
      <c r="O396" s="17">
        <f t="shared" si="382"/>
        <v>0</v>
      </c>
      <c r="P396" s="17">
        <f t="shared" si="382"/>
        <v>4969900</v>
      </c>
    </row>
    <row r="397" spans="1:16" s="1" customFormat="1" ht="12.75" hidden="1" customHeight="1" x14ac:dyDescent="0.25">
      <c r="A397" s="133"/>
      <c r="B397" s="128" t="s">
        <v>302</v>
      </c>
      <c r="C397" s="128"/>
      <c r="D397" s="128"/>
      <c r="E397" s="128"/>
      <c r="F397" s="16" t="s">
        <v>275</v>
      </c>
      <c r="G397" s="16" t="s">
        <v>36</v>
      </c>
      <c r="H397" s="16" t="s">
        <v>311</v>
      </c>
      <c r="I397" s="16" t="s">
        <v>303</v>
      </c>
      <c r="J397" s="17">
        <v>4969900</v>
      </c>
      <c r="K397" s="17"/>
      <c r="L397" s="17">
        <f t="shared" si="379"/>
        <v>4969900</v>
      </c>
      <c r="M397" s="17"/>
      <c r="N397" s="17">
        <f t="shared" ref="N397" si="383">L397+M397</f>
        <v>4969900</v>
      </c>
      <c r="O397" s="17"/>
      <c r="P397" s="17">
        <f t="shared" ref="P397" si="384">N397+O397</f>
        <v>4969900</v>
      </c>
    </row>
    <row r="398" spans="1:16" s="1" customFormat="1" ht="12.75" hidden="1" customHeight="1" x14ac:dyDescent="0.25">
      <c r="A398" s="168" t="s">
        <v>313</v>
      </c>
      <c r="B398" s="169"/>
      <c r="C398" s="130"/>
      <c r="D398" s="130"/>
      <c r="E398" s="130"/>
      <c r="F398" s="12" t="s">
        <v>275</v>
      </c>
      <c r="G398" s="12" t="s">
        <v>49</v>
      </c>
      <c r="H398" s="12"/>
      <c r="I398" s="12"/>
      <c r="J398" s="13">
        <f>J399+J411</f>
        <v>1349500</v>
      </c>
      <c r="K398" s="13">
        <f t="shared" ref="K398:P398" si="385">K399+K411</f>
        <v>0</v>
      </c>
      <c r="L398" s="13">
        <f t="shared" si="385"/>
        <v>1349500</v>
      </c>
      <c r="M398" s="13">
        <f t="shared" si="385"/>
        <v>0</v>
      </c>
      <c r="N398" s="13">
        <f t="shared" si="385"/>
        <v>1349500</v>
      </c>
      <c r="O398" s="13">
        <f t="shared" si="385"/>
        <v>0</v>
      </c>
      <c r="P398" s="13">
        <f t="shared" si="385"/>
        <v>1349500</v>
      </c>
    </row>
    <row r="399" spans="1:16" s="14" customFormat="1" ht="12.75" hidden="1" x14ac:dyDescent="0.25">
      <c r="A399" s="159" t="s">
        <v>69</v>
      </c>
      <c r="B399" s="160"/>
      <c r="C399" s="127"/>
      <c r="D399" s="127"/>
      <c r="E399" s="127"/>
      <c r="F399" s="16" t="s">
        <v>275</v>
      </c>
      <c r="G399" s="16" t="s">
        <v>49</v>
      </c>
      <c r="H399" s="16" t="s">
        <v>70</v>
      </c>
      <c r="I399" s="16"/>
      <c r="J399" s="17">
        <f>J400</f>
        <v>1004500</v>
      </c>
      <c r="K399" s="17">
        <f t="shared" ref="K399:P399" si="386">K400</f>
        <v>0</v>
      </c>
      <c r="L399" s="17">
        <f t="shared" si="386"/>
        <v>1004500</v>
      </c>
      <c r="M399" s="17">
        <f t="shared" si="386"/>
        <v>0</v>
      </c>
      <c r="N399" s="17">
        <f t="shared" si="386"/>
        <v>1004500</v>
      </c>
      <c r="O399" s="17">
        <f t="shared" si="386"/>
        <v>0</v>
      </c>
      <c r="P399" s="17">
        <f t="shared" si="386"/>
        <v>1004500</v>
      </c>
    </row>
    <row r="400" spans="1:16" s="1" customFormat="1" ht="12.75" hidden="1" x14ac:dyDescent="0.25">
      <c r="A400" s="159" t="s">
        <v>71</v>
      </c>
      <c r="B400" s="160"/>
      <c r="C400" s="127"/>
      <c r="D400" s="127"/>
      <c r="E400" s="127"/>
      <c r="F400" s="22" t="s">
        <v>275</v>
      </c>
      <c r="G400" s="22" t="s">
        <v>49</v>
      </c>
      <c r="H400" s="22" t="s">
        <v>72</v>
      </c>
      <c r="I400" s="22"/>
      <c r="J400" s="17">
        <f>J401+J406</f>
        <v>1004500</v>
      </c>
      <c r="K400" s="17">
        <f t="shared" ref="K400:P400" si="387">K401+K406</f>
        <v>0</v>
      </c>
      <c r="L400" s="17">
        <f t="shared" si="387"/>
        <v>1004500</v>
      </c>
      <c r="M400" s="17">
        <f t="shared" si="387"/>
        <v>0</v>
      </c>
      <c r="N400" s="17">
        <f t="shared" si="387"/>
        <v>1004500</v>
      </c>
      <c r="O400" s="17">
        <f t="shared" si="387"/>
        <v>0</v>
      </c>
      <c r="P400" s="17">
        <f t="shared" si="387"/>
        <v>1004500</v>
      </c>
    </row>
    <row r="401" spans="1:16" s="1" customFormat="1" ht="12.75" hidden="1" customHeight="1" x14ac:dyDescent="0.25">
      <c r="A401" s="159" t="s">
        <v>314</v>
      </c>
      <c r="B401" s="160"/>
      <c r="C401" s="127"/>
      <c r="D401" s="127"/>
      <c r="E401" s="127"/>
      <c r="F401" s="22" t="s">
        <v>275</v>
      </c>
      <c r="G401" s="22" t="s">
        <v>49</v>
      </c>
      <c r="H401" s="22" t="s">
        <v>315</v>
      </c>
      <c r="I401" s="22"/>
      <c r="J401" s="17">
        <f>J402+J404</f>
        <v>430500</v>
      </c>
      <c r="K401" s="17">
        <f t="shared" ref="K401:P401" si="388">K402+K404</f>
        <v>0</v>
      </c>
      <c r="L401" s="17">
        <f t="shared" si="388"/>
        <v>430500</v>
      </c>
      <c r="M401" s="17">
        <f t="shared" si="388"/>
        <v>0</v>
      </c>
      <c r="N401" s="17">
        <f t="shared" si="388"/>
        <v>430500</v>
      </c>
      <c r="O401" s="17">
        <f t="shared" si="388"/>
        <v>0</v>
      </c>
      <c r="P401" s="17">
        <f t="shared" si="388"/>
        <v>430500</v>
      </c>
    </row>
    <row r="402" spans="1:16" s="1" customFormat="1" ht="12.75" hidden="1" customHeight="1" x14ac:dyDescent="0.25">
      <c r="A402" s="127"/>
      <c r="B402" s="127" t="s">
        <v>20</v>
      </c>
      <c r="C402" s="127"/>
      <c r="D402" s="127"/>
      <c r="E402" s="127"/>
      <c r="F402" s="22" t="s">
        <v>275</v>
      </c>
      <c r="G402" s="22" t="s">
        <v>49</v>
      </c>
      <c r="H402" s="22" t="s">
        <v>315</v>
      </c>
      <c r="I402" s="16" t="s">
        <v>22</v>
      </c>
      <c r="J402" s="17">
        <f>J403</f>
        <v>347000</v>
      </c>
      <c r="K402" s="17">
        <f t="shared" ref="K402:P402" si="389">K403</f>
        <v>0</v>
      </c>
      <c r="L402" s="17">
        <f t="shared" si="389"/>
        <v>347000</v>
      </c>
      <c r="M402" s="17">
        <f t="shared" si="389"/>
        <v>0</v>
      </c>
      <c r="N402" s="17">
        <f t="shared" si="389"/>
        <v>347000</v>
      </c>
      <c r="O402" s="17">
        <f t="shared" si="389"/>
        <v>0</v>
      </c>
      <c r="P402" s="17">
        <f t="shared" si="389"/>
        <v>347000</v>
      </c>
    </row>
    <row r="403" spans="1:16" s="1" customFormat="1" ht="12.75" hidden="1" customHeight="1" x14ac:dyDescent="0.25">
      <c r="A403" s="18"/>
      <c r="B403" s="128" t="s">
        <v>23</v>
      </c>
      <c r="C403" s="128"/>
      <c r="D403" s="128"/>
      <c r="E403" s="128"/>
      <c r="F403" s="22" t="s">
        <v>275</v>
      </c>
      <c r="G403" s="22" t="s">
        <v>49</v>
      </c>
      <c r="H403" s="22" t="s">
        <v>315</v>
      </c>
      <c r="I403" s="16" t="s">
        <v>24</v>
      </c>
      <c r="J403" s="17">
        <f>347033-33</f>
        <v>347000</v>
      </c>
      <c r="K403" s="17"/>
      <c r="L403" s="17">
        <f t="shared" si="379"/>
        <v>347000</v>
      </c>
      <c r="M403" s="17"/>
      <c r="N403" s="17">
        <f t="shared" ref="N403" si="390">L403+M403</f>
        <v>347000</v>
      </c>
      <c r="O403" s="17"/>
      <c r="P403" s="17">
        <f t="shared" ref="P403" si="391">N403+O403</f>
        <v>347000</v>
      </c>
    </row>
    <row r="404" spans="1:16" s="1" customFormat="1" ht="12.75" hidden="1" customHeight="1" x14ac:dyDescent="0.25">
      <c r="A404" s="18"/>
      <c r="B404" s="128" t="s">
        <v>25</v>
      </c>
      <c r="C404" s="128"/>
      <c r="D404" s="128"/>
      <c r="E404" s="128"/>
      <c r="F404" s="22" t="s">
        <v>275</v>
      </c>
      <c r="G404" s="22" t="s">
        <v>49</v>
      </c>
      <c r="H404" s="22" t="s">
        <v>315</v>
      </c>
      <c r="I404" s="16" t="s">
        <v>26</v>
      </c>
      <c r="J404" s="17">
        <f>J405</f>
        <v>83500</v>
      </c>
      <c r="K404" s="17">
        <f t="shared" ref="K404:P404" si="392">K405</f>
        <v>0</v>
      </c>
      <c r="L404" s="17">
        <f t="shared" si="392"/>
        <v>83500</v>
      </c>
      <c r="M404" s="17">
        <f t="shared" si="392"/>
        <v>0</v>
      </c>
      <c r="N404" s="17">
        <f t="shared" si="392"/>
        <v>83500</v>
      </c>
      <c r="O404" s="17">
        <f t="shared" si="392"/>
        <v>0</v>
      </c>
      <c r="P404" s="17">
        <f t="shared" si="392"/>
        <v>83500</v>
      </c>
    </row>
    <row r="405" spans="1:16" s="1" customFormat="1" ht="12.75" hidden="1" customHeight="1" x14ac:dyDescent="0.25">
      <c r="A405" s="18"/>
      <c r="B405" s="127" t="s">
        <v>27</v>
      </c>
      <c r="C405" s="127"/>
      <c r="D405" s="127"/>
      <c r="E405" s="127"/>
      <c r="F405" s="22" t="s">
        <v>275</v>
      </c>
      <c r="G405" s="22" t="s">
        <v>49</v>
      </c>
      <c r="H405" s="22" t="s">
        <v>315</v>
      </c>
      <c r="I405" s="16" t="s">
        <v>28</v>
      </c>
      <c r="J405" s="17">
        <f>83467+33</f>
        <v>83500</v>
      </c>
      <c r="K405" s="17"/>
      <c r="L405" s="17">
        <f t="shared" si="379"/>
        <v>83500</v>
      </c>
      <c r="M405" s="17"/>
      <c r="N405" s="17">
        <f t="shared" ref="N405" si="393">L405+M405</f>
        <v>83500</v>
      </c>
      <c r="O405" s="17"/>
      <c r="P405" s="17">
        <f t="shared" ref="P405" si="394">N405+O405</f>
        <v>83500</v>
      </c>
    </row>
    <row r="406" spans="1:16" s="1" customFormat="1" ht="12.75" hidden="1" x14ac:dyDescent="0.25">
      <c r="A406" s="159" t="s">
        <v>316</v>
      </c>
      <c r="B406" s="160"/>
      <c r="C406" s="127"/>
      <c r="D406" s="127"/>
      <c r="E406" s="127"/>
      <c r="F406" s="16" t="s">
        <v>275</v>
      </c>
      <c r="G406" s="16" t="s">
        <v>49</v>
      </c>
      <c r="H406" s="16" t="s">
        <v>317</v>
      </c>
      <c r="I406" s="16"/>
      <c r="J406" s="17">
        <f>J407+J409</f>
        <v>574000</v>
      </c>
      <c r="K406" s="17">
        <f t="shared" ref="K406:P406" si="395">K407+K409</f>
        <v>0</v>
      </c>
      <c r="L406" s="17">
        <f t="shared" si="395"/>
        <v>574000</v>
      </c>
      <c r="M406" s="17">
        <f t="shared" si="395"/>
        <v>0</v>
      </c>
      <c r="N406" s="17">
        <f t="shared" si="395"/>
        <v>574000</v>
      </c>
      <c r="O406" s="17">
        <f t="shared" si="395"/>
        <v>0</v>
      </c>
      <c r="P406" s="17">
        <f t="shared" si="395"/>
        <v>574000</v>
      </c>
    </row>
    <row r="407" spans="1:16" s="1" customFormat="1" ht="25.5" hidden="1" x14ac:dyDescent="0.25">
      <c r="A407" s="127"/>
      <c r="B407" s="127" t="s">
        <v>20</v>
      </c>
      <c r="C407" s="127"/>
      <c r="D407" s="127"/>
      <c r="E407" s="127"/>
      <c r="F407" s="22" t="s">
        <v>275</v>
      </c>
      <c r="G407" s="22" t="s">
        <v>49</v>
      </c>
      <c r="H407" s="16" t="s">
        <v>317</v>
      </c>
      <c r="I407" s="16" t="s">
        <v>22</v>
      </c>
      <c r="J407" s="17">
        <f>J408</f>
        <v>340600</v>
      </c>
      <c r="K407" s="17">
        <f t="shared" ref="K407:P407" si="396">K408</f>
        <v>0</v>
      </c>
      <c r="L407" s="17">
        <f t="shared" si="396"/>
        <v>340600</v>
      </c>
      <c r="M407" s="17">
        <f t="shared" si="396"/>
        <v>0</v>
      </c>
      <c r="N407" s="17">
        <f t="shared" si="396"/>
        <v>340600</v>
      </c>
      <c r="O407" s="17">
        <f t="shared" si="396"/>
        <v>0</v>
      </c>
      <c r="P407" s="17">
        <f t="shared" si="396"/>
        <v>340600</v>
      </c>
    </row>
    <row r="408" spans="1:16" s="1" customFormat="1" ht="12.75" hidden="1" customHeight="1" x14ac:dyDescent="0.25">
      <c r="A408" s="18"/>
      <c r="B408" s="128" t="s">
        <v>23</v>
      </c>
      <c r="C408" s="128"/>
      <c r="D408" s="128"/>
      <c r="E408" s="128"/>
      <c r="F408" s="22" t="s">
        <v>275</v>
      </c>
      <c r="G408" s="22" t="s">
        <v>49</v>
      </c>
      <c r="H408" s="16" t="s">
        <v>317</v>
      </c>
      <c r="I408" s="16" t="s">
        <v>24</v>
      </c>
      <c r="J408" s="17">
        <f>340646-46</f>
        <v>340600</v>
      </c>
      <c r="K408" s="17"/>
      <c r="L408" s="17">
        <f t="shared" si="379"/>
        <v>340600</v>
      </c>
      <c r="M408" s="17"/>
      <c r="N408" s="17">
        <f t="shared" ref="N408" si="397">L408+M408</f>
        <v>340600</v>
      </c>
      <c r="O408" s="17"/>
      <c r="P408" s="17">
        <f t="shared" ref="P408" si="398">N408+O408</f>
        <v>340600</v>
      </c>
    </row>
    <row r="409" spans="1:16" s="1" customFormat="1" ht="12.75" hidden="1" customHeight="1" x14ac:dyDescent="0.25">
      <c r="A409" s="18"/>
      <c r="B409" s="128" t="s">
        <v>25</v>
      </c>
      <c r="C409" s="128"/>
      <c r="D409" s="128"/>
      <c r="E409" s="128"/>
      <c r="F409" s="22" t="s">
        <v>275</v>
      </c>
      <c r="G409" s="22" t="s">
        <v>49</v>
      </c>
      <c r="H409" s="16" t="s">
        <v>317</v>
      </c>
      <c r="I409" s="16" t="s">
        <v>26</v>
      </c>
      <c r="J409" s="17">
        <f>J410</f>
        <v>233400</v>
      </c>
      <c r="K409" s="17">
        <f t="shared" ref="K409:P409" si="399">K410</f>
        <v>0</v>
      </c>
      <c r="L409" s="17">
        <f t="shared" si="399"/>
        <v>233400</v>
      </c>
      <c r="M409" s="17">
        <f t="shared" si="399"/>
        <v>0</v>
      </c>
      <c r="N409" s="17">
        <f t="shared" si="399"/>
        <v>233400</v>
      </c>
      <c r="O409" s="17">
        <f t="shared" si="399"/>
        <v>0</v>
      </c>
      <c r="P409" s="17">
        <f t="shared" si="399"/>
        <v>233400</v>
      </c>
    </row>
    <row r="410" spans="1:16" s="1" customFormat="1" ht="12.75" hidden="1" customHeight="1" x14ac:dyDescent="0.25">
      <c r="A410" s="18"/>
      <c r="B410" s="127" t="s">
        <v>27</v>
      </c>
      <c r="C410" s="127"/>
      <c r="D410" s="127"/>
      <c r="E410" s="127"/>
      <c r="F410" s="22" t="s">
        <v>275</v>
      </c>
      <c r="G410" s="22" t="s">
        <v>49</v>
      </c>
      <c r="H410" s="16" t="s">
        <v>317</v>
      </c>
      <c r="I410" s="16" t="s">
        <v>28</v>
      </c>
      <c r="J410" s="17">
        <f>233354+46</f>
        <v>233400</v>
      </c>
      <c r="K410" s="17"/>
      <c r="L410" s="17">
        <f t="shared" si="379"/>
        <v>233400</v>
      </c>
      <c r="M410" s="17"/>
      <c r="N410" s="17">
        <f t="shared" ref="N410" si="400">L410+M410</f>
        <v>233400</v>
      </c>
      <c r="O410" s="17"/>
      <c r="P410" s="17">
        <f t="shared" ref="P410" si="401">N410+O410</f>
        <v>233400</v>
      </c>
    </row>
    <row r="411" spans="1:16" s="1" customFormat="1" ht="12.75" hidden="1" customHeight="1" x14ac:dyDescent="0.25">
      <c r="A411" s="159" t="s">
        <v>318</v>
      </c>
      <c r="B411" s="160"/>
      <c r="C411" s="127"/>
      <c r="D411" s="127"/>
      <c r="E411" s="127"/>
      <c r="F411" s="16" t="s">
        <v>275</v>
      </c>
      <c r="G411" s="16" t="s">
        <v>49</v>
      </c>
      <c r="H411" s="16" t="s">
        <v>319</v>
      </c>
      <c r="I411" s="16"/>
      <c r="J411" s="17">
        <f>J412+J414</f>
        <v>345000</v>
      </c>
      <c r="K411" s="17">
        <f t="shared" ref="K411:P411" si="402">K412+K414</f>
        <v>0</v>
      </c>
      <c r="L411" s="17">
        <f t="shared" si="402"/>
        <v>345000</v>
      </c>
      <c r="M411" s="17">
        <f t="shared" si="402"/>
        <v>0</v>
      </c>
      <c r="N411" s="17">
        <f t="shared" si="402"/>
        <v>345000</v>
      </c>
      <c r="O411" s="17">
        <f t="shared" si="402"/>
        <v>0</v>
      </c>
      <c r="P411" s="17">
        <f t="shared" si="402"/>
        <v>345000</v>
      </c>
    </row>
    <row r="412" spans="1:16" s="1" customFormat="1" ht="12.75" hidden="1" customHeight="1" x14ac:dyDescent="0.25">
      <c r="A412" s="18"/>
      <c r="B412" s="128" t="s">
        <v>25</v>
      </c>
      <c r="C412" s="128"/>
      <c r="D412" s="128"/>
      <c r="E412" s="128"/>
      <c r="F412" s="22" t="s">
        <v>275</v>
      </c>
      <c r="G412" s="16" t="s">
        <v>49</v>
      </c>
      <c r="H412" s="16" t="s">
        <v>319</v>
      </c>
      <c r="I412" s="16" t="s">
        <v>26</v>
      </c>
      <c r="J412" s="17">
        <f>J413</f>
        <v>145000</v>
      </c>
      <c r="K412" s="17">
        <f t="shared" ref="K412:P412" si="403">K413</f>
        <v>0</v>
      </c>
      <c r="L412" s="17">
        <f t="shared" si="403"/>
        <v>145000</v>
      </c>
      <c r="M412" s="17">
        <f t="shared" si="403"/>
        <v>0</v>
      </c>
      <c r="N412" s="17">
        <f t="shared" si="403"/>
        <v>145000</v>
      </c>
      <c r="O412" s="17">
        <f t="shared" si="403"/>
        <v>0</v>
      </c>
      <c r="P412" s="17">
        <f t="shared" si="403"/>
        <v>145000</v>
      </c>
    </row>
    <row r="413" spans="1:16" s="1" customFormat="1" ht="12.75" hidden="1" x14ac:dyDescent="0.25">
      <c r="A413" s="18"/>
      <c r="B413" s="127" t="s">
        <v>27</v>
      </c>
      <c r="C413" s="127"/>
      <c r="D413" s="127"/>
      <c r="E413" s="127"/>
      <c r="F413" s="22" t="s">
        <v>275</v>
      </c>
      <c r="G413" s="16" t="s">
        <v>49</v>
      </c>
      <c r="H413" s="16" t="s">
        <v>319</v>
      </c>
      <c r="I413" s="16" t="s">
        <v>28</v>
      </c>
      <c r="J413" s="17">
        <v>145000</v>
      </c>
      <c r="K413" s="17"/>
      <c r="L413" s="17">
        <f t="shared" si="379"/>
        <v>145000</v>
      </c>
      <c r="M413" s="17"/>
      <c r="N413" s="17">
        <f t="shared" ref="N413" si="404">L413+M413</f>
        <v>145000</v>
      </c>
      <c r="O413" s="17"/>
      <c r="P413" s="17">
        <f t="shared" ref="P413" si="405">N413+O413</f>
        <v>145000</v>
      </c>
    </row>
    <row r="414" spans="1:16" s="1" customFormat="1" ht="12.75" hidden="1" x14ac:dyDescent="0.25">
      <c r="A414" s="133"/>
      <c r="B414" s="128" t="s">
        <v>159</v>
      </c>
      <c r="C414" s="128"/>
      <c r="D414" s="128"/>
      <c r="E414" s="128"/>
      <c r="F414" s="16" t="s">
        <v>275</v>
      </c>
      <c r="G414" s="16" t="s">
        <v>49</v>
      </c>
      <c r="H414" s="16" t="s">
        <v>319</v>
      </c>
      <c r="I414" s="16" t="s">
        <v>160</v>
      </c>
      <c r="J414" s="17">
        <f>J415</f>
        <v>200000</v>
      </c>
      <c r="K414" s="17">
        <f t="shared" ref="K414:P414" si="406">K415</f>
        <v>0</v>
      </c>
      <c r="L414" s="17">
        <f t="shared" si="406"/>
        <v>200000</v>
      </c>
      <c r="M414" s="17">
        <f t="shared" si="406"/>
        <v>0</v>
      </c>
      <c r="N414" s="17">
        <f t="shared" si="406"/>
        <v>200000</v>
      </c>
      <c r="O414" s="17">
        <f t="shared" si="406"/>
        <v>0</v>
      </c>
      <c r="P414" s="17">
        <f t="shared" si="406"/>
        <v>200000</v>
      </c>
    </row>
    <row r="415" spans="1:16" s="1" customFormat="1" ht="12.75" hidden="1" customHeight="1" x14ac:dyDescent="0.25">
      <c r="A415" s="133"/>
      <c r="B415" s="128" t="s">
        <v>165</v>
      </c>
      <c r="C415" s="128"/>
      <c r="D415" s="128"/>
      <c r="E415" s="128"/>
      <c r="F415" s="16" t="s">
        <v>275</v>
      </c>
      <c r="G415" s="16" t="s">
        <v>49</v>
      </c>
      <c r="H415" s="16" t="s">
        <v>319</v>
      </c>
      <c r="I415" s="16" t="s">
        <v>166</v>
      </c>
      <c r="J415" s="17">
        <v>200000</v>
      </c>
      <c r="K415" s="17"/>
      <c r="L415" s="17">
        <f t="shared" si="379"/>
        <v>200000</v>
      </c>
      <c r="M415" s="17"/>
      <c r="N415" s="17">
        <f t="shared" ref="N415" si="407">L415+M415</f>
        <v>200000</v>
      </c>
      <c r="O415" s="17"/>
      <c r="P415" s="17">
        <f t="shared" ref="P415" si="408">N415+O415</f>
        <v>200000</v>
      </c>
    </row>
    <row r="416" spans="1:16" s="1" customFormat="1" ht="12.75" hidden="1" x14ac:dyDescent="0.25">
      <c r="A416" s="166" t="s">
        <v>320</v>
      </c>
      <c r="B416" s="167"/>
      <c r="C416" s="129"/>
      <c r="D416" s="129"/>
      <c r="E416" s="129"/>
      <c r="F416" s="8" t="s">
        <v>55</v>
      </c>
      <c r="G416" s="8"/>
      <c r="H416" s="8"/>
      <c r="I416" s="8"/>
      <c r="J416" s="9">
        <f>J417</f>
        <v>387000</v>
      </c>
      <c r="K416" s="9">
        <f t="shared" ref="K416:P416" si="409">K417</f>
        <v>0</v>
      </c>
      <c r="L416" s="9">
        <f t="shared" si="409"/>
        <v>387000</v>
      </c>
      <c r="M416" s="9">
        <f t="shared" si="409"/>
        <v>0</v>
      </c>
      <c r="N416" s="9">
        <f t="shared" si="409"/>
        <v>387000</v>
      </c>
      <c r="O416" s="9">
        <f t="shared" si="409"/>
        <v>0</v>
      </c>
      <c r="P416" s="9">
        <f t="shared" si="409"/>
        <v>387000</v>
      </c>
    </row>
    <row r="417" spans="1:16" s="1" customFormat="1" ht="12.75" hidden="1" x14ac:dyDescent="0.25">
      <c r="A417" s="174" t="s">
        <v>321</v>
      </c>
      <c r="B417" s="175"/>
      <c r="C417" s="132"/>
      <c r="D417" s="132"/>
      <c r="E417" s="132"/>
      <c r="F417" s="12" t="s">
        <v>55</v>
      </c>
      <c r="G417" s="12" t="s">
        <v>85</v>
      </c>
      <c r="H417" s="12"/>
      <c r="I417" s="12"/>
      <c r="J417" s="13">
        <f t="shared" ref="J417:P419" si="410">J418</f>
        <v>387000</v>
      </c>
      <c r="K417" s="13">
        <f t="shared" si="410"/>
        <v>0</v>
      </c>
      <c r="L417" s="13">
        <f t="shared" si="410"/>
        <v>387000</v>
      </c>
      <c r="M417" s="13">
        <f t="shared" si="410"/>
        <v>0</v>
      </c>
      <c r="N417" s="13">
        <f t="shared" si="410"/>
        <v>387000</v>
      </c>
      <c r="O417" s="13">
        <f t="shared" si="410"/>
        <v>0</v>
      </c>
      <c r="P417" s="13">
        <f t="shared" si="410"/>
        <v>387000</v>
      </c>
    </row>
    <row r="418" spans="1:16" s="14" customFormat="1" ht="12.75" hidden="1" customHeight="1" x14ac:dyDescent="0.25">
      <c r="A418" s="159" t="s">
        <v>322</v>
      </c>
      <c r="B418" s="160"/>
      <c r="C418" s="127"/>
      <c r="D418" s="127"/>
      <c r="E418" s="127"/>
      <c r="F418" s="16" t="s">
        <v>55</v>
      </c>
      <c r="G418" s="16" t="s">
        <v>85</v>
      </c>
      <c r="H418" s="16" t="s">
        <v>323</v>
      </c>
      <c r="I418" s="16"/>
      <c r="J418" s="17">
        <f t="shared" si="410"/>
        <v>387000</v>
      </c>
      <c r="K418" s="17">
        <f t="shared" si="410"/>
        <v>0</v>
      </c>
      <c r="L418" s="17">
        <f t="shared" si="410"/>
        <v>387000</v>
      </c>
      <c r="M418" s="17">
        <f t="shared" si="410"/>
        <v>0</v>
      </c>
      <c r="N418" s="17">
        <f t="shared" si="410"/>
        <v>387000</v>
      </c>
      <c r="O418" s="17">
        <f t="shared" si="410"/>
        <v>0</v>
      </c>
      <c r="P418" s="17">
        <f t="shared" si="410"/>
        <v>387000</v>
      </c>
    </row>
    <row r="419" spans="1:16" s="45" customFormat="1" ht="27.75" hidden="1" customHeight="1" x14ac:dyDescent="0.25">
      <c r="A419" s="159" t="s">
        <v>324</v>
      </c>
      <c r="B419" s="160"/>
      <c r="C419" s="127"/>
      <c r="D419" s="127"/>
      <c r="E419" s="127"/>
      <c r="F419" s="16" t="s">
        <v>55</v>
      </c>
      <c r="G419" s="16" t="s">
        <v>85</v>
      </c>
      <c r="H419" s="16" t="s">
        <v>325</v>
      </c>
      <c r="I419" s="16"/>
      <c r="J419" s="17">
        <f>J420</f>
        <v>387000</v>
      </c>
      <c r="K419" s="17">
        <f t="shared" si="410"/>
        <v>0</v>
      </c>
      <c r="L419" s="17">
        <f t="shared" si="410"/>
        <v>387000</v>
      </c>
      <c r="M419" s="17">
        <f t="shared" si="410"/>
        <v>0</v>
      </c>
      <c r="N419" s="17">
        <f t="shared" si="410"/>
        <v>387000</v>
      </c>
      <c r="O419" s="17">
        <f t="shared" si="410"/>
        <v>0</v>
      </c>
      <c r="P419" s="17">
        <f t="shared" si="410"/>
        <v>387000</v>
      </c>
    </row>
    <row r="420" spans="1:16" s="1" customFormat="1" ht="12.75" hidden="1" x14ac:dyDescent="0.25">
      <c r="A420" s="18"/>
      <c r="B420" s="128" t="s">
        <v>25</v>
      </c>
      <c r="C420" s="128"/>
      <c r="D420" s="128"/>
      <c r="E420" s="128"/>
      <c r="F420" s="16" t="s">
        <v>55</v>
      </c>
      <c r="G420" s="16" t="s">
        <v>85</v>
      </c>
      <c r="H420" s="16" t="s">
        <v>325</v>
      </c>
      <c r="I420" s="16" t="s">
        <v>26</v>
      </c>
      <c r="J420" s="17">
        <f t="shared" ref="J420:P420" si="411">J421</f>
        <v>387000</v>
      </c>
      <c r="K420" s="17">
        <f t="shared" si="411"/>
        <v>0</v>
      </c>
      <c r="L420" s="17">
        <f t="shared" si="411"/>
        <v>387000</v>
      </c>
      <c r="M420" s="17">
        <f t="shared" si="411"/>
        <v>0</v>
      </c>
      <c r="N420" s="17">
        <f t="shared" si="411"/>
        <v>387000</v>
      </c>
      <c r="O420" s="17">
        <f t="shared" si="411"/>
        <v>0</v>
      </c>
      <c r="P420" s="17">
        <f t="shared" si="411"/>
        <v>387000</v>
      </c>
    </row>
    <row r="421" spans="1:16" s="1" customFormat="1" ht="12.75" hidden="1" x14ac:dyDescent="0.25">
      <c r="A421" s="18"/>
      <c r="B421" s="127" t="s">
        <v>27</v>
      </c>
      <c r="C421" s="127"/>
      <c r="D421" s="127"/>
      <c r="E421" s="127"/>
      <c r="F421" s="16" t="s">
        <v>55</v>
      </c>
      <c r="G421" s="16" t="s">
        <v>85</v>
      </c>
      <c r="H421" s="16" t="s">
        <v>325</v>
      </c>
      <c r="I421" s="16" t="s">
        <v>28</v>
      </c>
      <c r="J421" s="17">
        <v>387000</v>
      </c>
      <c r="K421" s="17"/>
      <c r="L421" s="17">
        <f t="shared" si="379"/>
        <v>387000</v>
      </c>
      <c r="M421" s="17"/>
      <c r="N421" s="17">
        <f t="shared" ref="N421" si="412">L421+M421</f>
        <v>387000</v>
      </c>
      <c r="O421" s="17"/>
      <c r="P421" s="17">
        <f t="shared" ref="P421" si="413">N421+O421</f>
        <v>387000</v>
      </c>
    </row>
    <row r="422" spans="1:16" s="1" customFormat="1" ht="12.75" hidden="1" customHeight="1" x14ac:dyDescent="0.25">
      <c r="A422" s="166" t="s">
        <v>326</v>
      </c>
      <c r="B422" s="167"/>
      <c r="C422" s="129"/>
      <c r="D422" s="129"/>
      <c r="E422" s="129"/>
      <c r="F422" s="46" t="s">
        <v>327</v>
      </c>
      <c r="G422" s="46"/>
      <c r="H422" s="46"/>
      <c r="I422" s="46"/>
      <c r="J422" s="47">
        <f>J423+J429</f>
        <v>22471000</v>
      </c>
      <c r="K422" s="47">
        <f t="shared" ref="K422:P422" si="414">K423+K429</f>
        <v>0</v>
      </c>
      <c r="L422" s="47">
        <f t="shared" si="414"/>
        <v>22471000</v>
      </c>
      <c r="M422" s="47">
        <f t="shared" si="414"/>
        <v>0</v>
      </c>
      <c r="N422" s="47">
        <f t="shared" si="414"/>
        <v>22471000</v>
      </c>
      <c r="O422" s="47">
        <f t="shared" si="414"/>
        <v>0</v>
      </c>
      <c r="P422" s="47">
        <f t="shared" si="414"/>
        <v>22471000</v>
      </c>
    </row>
    <row r="423" spans="1:16" s="1" customFormat="1" ht="12.75" hidden="1" customHeight="1" x14ac:dyDescent="0.25">
      <c r="A423" s="168" t="s">
        <v>328</v>
      </c>
      <c r="B423" s="169"/>
      <c r="C423" s="130"/>
      <c r="D423" s="130"/>
      <c r="E423" s="130"/>
      <c r="F423" s="41" t="s">
        <v>327</v>
      </c>
      <c r="G423" s="41" t="s">
        <v>13</v>
      </c>
      <c r="H423" s="48"/>
      <c r="I423" s="41"/>
      <c r="J423" s="49">
        <f t="shared" ref="J423:P427" si="415">J424</f>
        <v>8781000</v>
      </c>
      <c r="K423" s="49">
        <f t="shared" si="415"/>
        <v>0</v>
      </c>
      <c r="L423" s="49">
        <f t="shared" si="415"/>
        <v>8781000</v>
      </c>
      <c r="M423" s="49">
        <f t="shared" si="415"/>
        <v>0</v>
      </c>
      <c r="N423" s="49">
        <f t="shared" si="415"/>
        <v>8781000</v>
      </c>
      <c r="O423" s="49">
        <f t="shared" si="415"/>
        <v>0</v>
      </c>
      <c r="P423" s="49">
        <f t="shared" si="415"/>
        <v>8781000</v>
      </c>
    </row>
    <row r="424" spans="1:16" s="1" customFormat="1" ht="12.75" hidden="1" customHeight="1" x14ac:dyDescent="0.25">
      <c r="A424" s="159" t="s">
        <v>69</v>
      </c>
      <c r="B424" s="160"/>
      <c r="C424" s="127"/>
      <c r="D424" s="127"/>
      <c r="E424" s="127"/>
      <c r="F424" s="16" t="s">
        <v>327</v>
      </c>
      <c r="G424" s="16" t="s">
        <v>13</v>
      </c>
      <c r="H424" s="16" t="s">
        <v>70</v>
      </c>
      <c r="I424" s="16"/>
      <c r="J424" s="17">
        <f t="shared" si="415"/>
        <v>8781000</v>
      </c>
      <c r="K424" s="17">
        <f t="shared" si="415"/>
        <v>0</v>
      </c>
      <c r="L424" s="17">
        <f t="shared" si="415"/>
        <v>8781000</v>
      </c>
      <c r="M424" s="17">
        <f t="shared" si="415"/>
        <v>0</v>
      </c>
      <c r="N424" s="17">
        <f t="shared" si="415"/>
        <v>8781000</v>
      </c>
      <c r="O424" s="17">
        <f t="shared" si="415"/>
        <v>0</v>
      </c>
      <c r="P424" s="17">
        <f t="shared" si="415"/>
        <v>8781000</v>
      </c>
    </row>
    <row r="425" spans="1:16" s="1" customFormat="1" ht="12.75" hidden="1" customHeight="1" x14ac:dyDescent="0.25">
      <c r="A425" s="159" t="s">
        <v>71</v>
      </c>
      <c r="B425" s="160"/>
      <c r="C425" s="127"/>
      <c r="D425" s="127"/>
      <c r="E425" s="127"/>
      <c r="F425" s="16" t="s">
        <v>327</v>
      </c>
      <c r="G425" s="16" t="s">
        <v>13</v>
      </c>
      <c r="H425" s="16" t="s">
        <v>72</v>
      </c>
      <c r="I425" s="16"/>
      <c r="J425" s="17">
        <f t="shared" si="415"/>
        <v>8781000</v>
      </c>
      <c r="K425" s="17">
        <f t="shared" si="415"/>
        <v>0</v>
      </c>
      <c r="L425" s="17">
        <f t="shared" si="415"/>
        <v>8781000</v>
      </c>
      <c r="M425" s="17">
        <f t="shared" si="415"/>
        <v>0</v>
      </c>
      <c r="N425" s="17">
        <f t="shared" si="415"/>
        <v>8781000</v>
      </c>
      <c r="O425" s="17">
        <f t="shared" si="415"/>
        <v>0</v>
      </c>
      <c r="P425" s="17">
        <f t="shared" si="415"/>
        <v>8781000</v>
      </c>
    </row>
    <row r="426" spans="1:16" s="1" customFormat="1" ht="12.75" hidden="1" customHeight="1" x14ac:dyDescent="0.25">
      <c r="A426" s="161" t="s">
        <v>329</v>
      </c>
      <c r="B426" s="162"/>
      <c r="C426" s="128"/>
      <c r="D426" s="128"/>
      <c r="E426" s="128"/>
      <c r="F426" s="16" t="s">
        <v>327</v>
      </c>
      <c r="G426" s="16" t="s">
        <v>13</v>
      </c>
      <c r="H426" s="16" t="s">
        <v>330</v>
      </c>
      <c r="I426" s="16"/>
      <c r="J426" s="17">
        <f t="shared" si="415"/>
        <v>8781000</v>
      </c>
      <c r="K426" s="17">
        <f t="shared" si="415"/>
        <v>0</v>
      </c>
      <c r="L426" s="17">
        <f t="shared" si="415"/>
        <v>8781000</v>
      </c>
      <c r="M426" s="17">
        <f t="shared" si="415"/>
        <v>0</v>
      </c>
      <c r="N426" s="17">
        <f t="shared" si="415"/>
        <v>8781000</v>
      </c>
      <c r="O426" s="17">
        <f t="shared" si="415"/>
        <v>0</v>
      </c>
      <c r="P426" s="17">
        <f t="shared" si="415"/>
        <v>8781000</v>
      </c>
    </row>
    <row r="427" spans="1:16" s="1" customFormat="1" ht="12.75" hidden="1" x14ac:dyDescent="0.25">
      <c r="A427" s="18"/>
      <c r="B427" s="128" t="s">
        <v>69</v>
      </c>
      <c r="C427" s="128"/>
      <c r="D427" s="128"/>
      <c r="E427" s="128"/>
      <c r="F427" s="16" t="s">
        <v>327</v>
      </c>
      <c r="G427" s="16" t="s">
        <v>13</v>
      </c>
      <c r="H427" s="16" t="s">
        <v>330</v>
      </c>
      <c r="I427" s="16" t="s">
        <v>77</v>
      </c>
      <c r="J427" s="17">
        <f t="shared" si="415"/>
        <v>8781000</v>
      </c>
      <c r="K427" s="17">
        <f t="shared" si="415"/>
        <v>0</v>
      </c>
      <c r="L427" s="17">
        <f t="shared" si="415"/>
        <v>8781000</v>
      </c>
      <c r="M427" s="17">
        <f t="shared" si="415"/>
        <v>0</v>
      </c>
      <c r="N427" s="17">
        <f t="shared" si="415"/>
        <v>8781000</v>
      </c>
      <c r="O427" s="17">
        <f t="shared" si="415"/>
        <v>0</v>
      </c>
      <c r="P427" s="17">
        <f t="shared" si="415"/>
        <v>8781000</v>
      </c>
    </row>
    <row r="428" spans="1:16" s="1" customFormat="1" ht="12.75" hidden="1" x14ac:dyDescent="0.25">
      <c r="A428" s="18"/>
      <c r="B428" s="127" t="s">
        <v>331</v>
      </c>
      <c r="C428" s="127"/>
      <c r="D428" s="127"/>
      <c r="E428" s="127"/>
      <c r="F428" s="16" t="s">
        <v>327</v>
      </c>
      <c r="G428" s="16" t="s">
        <v>13</v>
      </c>
      <c r="H428" s="16" t="s">
        <v>330</v>
      </c>
      <c r="I428" s="16" t="s">
        <v>332</v>
      </c>
      <c r="J428" s="17">
        <v>8781000</v>
      </c>
      <c r="K428" s="17"/>
      <c r="L428" s="17">
        <f t="shared" si="379"/>
        <v>8781000</v>
      </c>
      <c r="M428" s="17"/>
      <c r="N428" s="17">
        <f t="shared" ref="N428" si="416">L428+M428</f>
        <v>8781000</v>
      </c>
      <c r="O428" s="17"/>
      <c r="P428" s="17">
        <f t="shared" ref="P428" si="417">N428+O428</f>
        <v>8781000</v>
      </c>
    </row>
    <row r="429" spans="1:16" s="1" customFormat="1" ht="12.75" hidden="1" x14ac:dyDescent="0.25">
      <c r="A429" s="170" t="s">
        <v>333</v>
      </c>
      <c r="B429" s="171"/>
      <c r="C429" s="131"/>
      <c r="D429" s="131"/>
      <c r="E429" s="131"/>
      <c r="F429" s="12" t="s">
        <v>327</v>
      </c>
      <c r="G429" s="12" t="s">
        <v>85</v>
      </c>
      <c r="H429" s="12"/>
      <c r="I429" s="12"/>
      <c r="J429" s="13">
        <f>J430+J435</f>
        <v>13690000</v>
      </c>
      <c r="K429" s="13">
        <f t="shared" ref="K429:P429" si="418">K430+K435</f>
        <v>0</v>
      </c>
      <c r="L429" s="13">
        <f t="shared" si="418"/>
        <v>13690000</v>
      </c>
      <c r="M429" s="13">
        <f t="shared" si="418"/>
        <v>0</v>
      </c>
      <c r="N429" s="13">
        <f t="shared" si="418"/>
        <v>13690000</v>
      </c>
      <c r="O429" s="13">
        <f t="shared" si="418"/>
        <v>0</v>
      </c>
      <c r="P429" s="13">
        <f t="shared" si="418"/>
        <v>13690000</v>
      </c>
    </row>
    <row r="430" spans="1:16" s="1" customFormat="1" ht="12.75" hidden="1" customHeight="1" x14ac:dyDescent="0.25">
      <c r="A430" s="131"/>
      <c r="B430" s="133" t="s">
        <v>334</v>
      </c>
      <c r="C430" s="133"/>
      <c r="D430" s="133"/>
      <c r="E430" s="133"/>
      <c r="F430" s="16" t="s">
        <v>327</v>
      </c>
      <c r="G430" s="16" t="s">
        <v>85</v>
      </c>
      <c r="H430" s="16" t="s">
        <v>335</v>
      </c>
      <c r="I430" s="16"/>
      <c r="J430" s="17">
        <f>J431</f>
        <v>0</v>
      </c>
      <c r="K430" s="17">
        <f t="shared" ref="K430:P433" si="419">K431</f>
        <v>0</v>
      </c>
      <c r="L430" s="17">
        <f t="shared" si="419"/>
        <v>0</v>
      </c>
      <c r="M430" s="17">
        <f t="shared" si="419"/>
        <v>0</v>
      </c>
      <c r="N430" s="17">
        <f t="shared" si="419"/>
        <v>0</v>
      </c>
      <c r="O430" s="17">
        <f t="shared" si="419"/>
        <v>0</v>
      </c>
      <c r="P430" s="17">
        <f t="shared" si="419"/>
        <v>0</v>
      </c>
    </row>
    <row r="431" spans="1:16" s="1" customFormat="1" ht="25.5" hidden="1" customHeight="1" x14ac:dyDescent="0.25">
      <c r="A431" s="131"/>
      <c r="B431" s="127" t="s">
        <v>336</v>
      </c>
      <c r="C431" s="133"/>
      <c r="D431" s="133"/>
      <c r="E431" s="133"/>
      <c r="F431" s="16" t="s">
        <v>327</v>
      </c>
      <c r="G431" s="16" t="s">
        <v>85</v>
      </c>
      <c r="H431" s="16" t="s">
        <v>337</v>
      </c>
      <c r="I431" s="16"/>
      <c r="J431" s="17">
        <f>J432</f>
        <v>0</v>
      </c>
      <c r="K431" s="17">
        <f t="shared" si="419"/>
        <v>0</v>
      </c>
      <c r="L431" s="17">
        <f t="shared" si="419"/>
        <v>0</v>
      </c>
      <c r="M431" s="17">
        <f t="shared" si="419"/>
        <v>0</v>
      </c>
      <c r="N431" s="17">
        <f t="shared" si="419"/>
        <v>0</v>
      </c>
      <c r="O431" s="17">
        <f t="shared" si="419"/>
        <v>0</v>
      </c>
      <c r="P431" s="17">
        <f t="shared" si="419"/>
        <v>0</v>
      </c>
    </row>
    <row r="432" spans="1:16" s="1" customFormat="1" ht="39.75" hidden="1" customHeight="1" x14ac:dyDescent="0.25">
      <c r="A432" s="131"/>
      <c r="B432" s="127" t="s">
        <v>338</v>
      </c>
      <c r="C432" s="133"/>
      <c r="D432" s="133"/>
      <c r="E432" s="133"/>
      <c r="F432" s="16" t="s">
        <v>327</v>
      </c>
      <c r="G432" s="16" t="s">
        <v>85</v>
      </c>
      <c r="H432" s="16" t="s">
        <v>339</v>
      </c>
      <c r="I432" s="16"/>
      <c r="J432" s="17">
        <f>J433</f>
        <v>0</v>
      </c>
      <c r="K432" s="17">
        <f t="shared" si="419"/>
        <v>0</v>
      </c>
      <c r="L432" s="17">
        <f t="shared" si="419"/>
        <v>0</v>
      </c>
      <c r="M432" s="17">
        <f t="shared" si="419"/>
        <v>0</v>
      </c>
      <c r="N432" s="17">
        <f t="shared" si="419"/>
        <v>0</v>
      </c>
      <c r="O432" s="17">
        <f t="shared" si="419"/>
        <v>0</v>
      </c>
      <c r="P432" s="17">
        <f t="shared" si="419"/>
        <v>0</v>
      </c>
    </row>
    <row r="433" spans="1:16" s="1" customFormat="1" ht="12.75" hidden="1" x14ac:dyDescent="0.25">
      <c r="A433" s="131"/>
      <c r="B433" s="128" t="s">
        <v>69</v>
      </c>
      <c r="C433" s="133"/>
      <c r="D433" s="133"/>
      <c r="E433" s="133"/>
      <c r="F433" s="16" t="s">
        <v>327</v>
      </c>
      <c r="G433" s="16" t="s">
        <v>85</v>
      </c>
      <c r="H433" s="16" t="s">
        <v>339</v>
      </c>
      <c r="I433" s="16" t="s">
        <v>77</v>
      </c>
      <c r="J433" s="17">
        <f>J434</f>
        <v>0</v>
      </c>
      <c r="K433" s="17">
        <f t="shared" si="419"/>
        <v>0</v>
      </c>
      <c r="L433" s="17">
        <f t="shared" si="419"/>
        <v>0</v>
      </c>
      <c r="M433" s="17">
        <f t="shared" si="419"/>
        <v>0</v>
      </c>
      <c r="N433" s="17">
        <f t="shared" si="419"/>
        <v>0</v>
      </c>
      <c r="O433" s="17">
        <f t="shared" si="419"/>
        <v>0</v>
      </c>
      <c r="P433" s="17">
        <f t="shared" si="419"/>
        <v>0</v>
      </c>
    </row>
    <row r="434" spans="1:16" s="1" customFormat="1" ht="12.75" hidden="1" x14ac:dyDescent="0.25">
      <c r="A434" s="131"/>
      <c r="B434" s="127" t="s">
        <v>331</v>
      </c>
      <c r="C434" s="133"/>
      <c r="D434" s="133"/>
      <c r="E434" s="133"/>
      <c r="F434" s="16" t="s">
        <v>327</v>
      </c>
      <c r="G434" s="16" t="s">
        <v>85</v>
      </c>
      <c r="H434" s="16" t="s">
        <v>339</v>
      </c>
      <c r="I434" s="16" t="s">
        <v>332</v>
      </c>
      <c r="J434" s="17"/>
      <c r="K434" s="17">
        <v>0</v>
      </c>
      <c r="L434" s="17">
        <f>J434+K434</f>
        <v>0</v>
      </c>
      <c r="M434" s="17">
        <v>0</v>
      </c>
      <c r="N434" s="17">
        <f>L434+M434</f>
        <v>0</v>
      </c>
      <c r="O434" s="17">
        <v>0</v>
      </c>
      <c r="P434" s="17">
        <f>N434+O434</f>
        <v>0</v>
      </c>
    </row>
    <row r="435" spans="1:16" s="45" customFormat="1" ht="12.75" hidden="1" customHeight="1" x14ac:dyDescent="0.25">
      <c r="A435" s="159" t="s">
        <v>69</v>
      </c>
      <c r="B435" s="160"/>
      <c r="C435" s="127"/>
      <c r="D435" s="127"/>
      <c r="E435" s="127"/>
      <c r="F435" s="16" t="s">
        <v>327</v>
      </c>
      <c r="G435" s="16" t="s">
        <v>85</v>
      </c>
      <c r="H435" s="16" t="s">
        <v>70</v>
      </c>
      <c r="I435" s="16"/>
      <c r="J435" s="17">
        <f t="shared" ref="J435:P438" si="420">J436</f>
        <v>13690000</v>
      </c>
      <c r="K435" s="17">
        <f t="shared" si="420"/>
        <v>0</v>
      </c>
      <c r="L435" s="17">
        <f t="shared" si="420"/>
        <v>13690000</v>
      </c>
      <c r="M435" s="17">
        <f t="shared" si="420"/>
        <v>0</v>
      </c>
      <c r="N435" s="17">
        <f t="shared" si="420"/>
        <v>13690000</v>
      </c>
      <c r="O435" s="17">
        <f t="shared" si="420"/>
        <v>0</v>
      </c>
      <c r="P435" s="17">
        <f t="shared" si="420"/>
        <v>13690000</v>
      </c>
    </row>
    <row r="436" spans="1:16" s="14" customFormat="1" ht="12.75" hidden="1" customHeight="1" x14ac:dyDescent="0.25">
      <c r="A436" s="159" t="s">
        <v>71</v>
      </c>
      <c r="B436" s="160"/>
      <c r="C436" s="127"/>
      <c r="D436" s="127"/>
      <c r="E436" s="127"/>
      <c r="F436" s="16" t="s">
        <v>327</v>
      </c>
      <c r="G436" s="16" t="s">
        <v>85</v>
      </c>
      <c r="H436" s="16" t="s">
        <v>72</v>
      </c>
      <c r="I436" s="16"/>
      <c r="J436" s="17">
        <f t="shared" si="420"/>
        <v>13690000</v>
      </c>
      <c r="K436" s="17">
        <f t="shared" si="420"/>
        <v>0</v>
      </c>
      <c r="L436" s="17">
        <f t="shared" si="420"/>
        <v>13690000</v>
      </c>
      <c r="M436" s="17">
        <f t="shared" si="420"/>
        <v>0</v>
      </c>
      <c r="N436" s="17">
        <f t="shared" si="420"/>
        <v>13690000</v>
      </c>
      <c r="O436" s="17">
        <f t="shared" si="420"/>
        <v>0</v>
      </c>
      <c r="P436" s="17">
        <f t="shared" si="420"/>
        <v>13690000</v>
      </c>
    </row>
    <row r="437" spans="1:16" s="1" customFormat="1" ht="12.75" hidden="1" customHeight="1" x14ac:dyDescent="0.25">
      <c r="A437" s="161" t="s">
        <v>340</v>
      </c>
      <c r="B437" s="162"/>
      <c r="C437" s="128"/>
      <c r="D437" s="128"/>
      <c r="E437" s="128"/>
      <c r="F437" s="16" t="s">
        <v>327</v>
      </c>
      <c r="G437" s="16" t="s">
        <v>85</v>
      </c>
      <c r="H437" s="16" t="s">
        <v>341</v>
      </c>
      <c r="I437" s="16"/>
      <c r="J437" s="17">
        <f t="shared" si="420"/>
        <v>13690000</v>
      </c>
      <c r="K437" s="17">
        <f t="shared" si="420"/>
        <v>0</v>
      </c>
      <c r="L437" s="17">
        <f t="shared" si="420"/>
        <v>13690000</v>
      </c>
      <c r="M437" s="17">
        <f t="shared" si="420"/>
        <v>0</v>
      </c>
      <c r="N437" s="17">
        <f t="shared" si="420"/>
        <v>13690000</v>
      </c>
      <c r="O437" s="17">
        <f t="shared" si="420"/>
        <v>0</v>
      </c>
      <c r="P437" s="17">
        <f t="shared" si="420"/>
        <v>13690000</v>
      </c>
    </row>
    <row r="438" spans="1:16" s="1" customFormat="1" ht="12.75" hidden="1" x14ac:dyDescent="0.25">
      <c r="A438" s="18"/>
      <c r="B438" s="128" t="s">
        <v>69</v>
      </c>
      <c r="C438" s="128"/>
      <c r="D438" s="128"/>
      <c r="E438" s="128"/>
      <c r="F438" s="16" t="s">
        <v>327</v>
      </c>
      <c r="G438" s="16" t="s">
        <v>85</v>
      </c>
      <c r="H438" s="16" t="s">
        <v>341</v>
      </c>
      <c r="I438" s="16" t="s">
        <v>77</v>
      </c>
      <c r="J438" s="17">
        <f t="shared" si="420"/>
        <v>13690000</v>
      </c>
      <c r="K438" s="17">
        <f t="shared" si="420"/>
        <v>0</v>
      </c>
      <c r="L438" s="17">
        <f t="shared" si="379"/>
        <v>13690000</v>
      </c>
      <c r="M438" s="17">
        <f t="shared" si="420"/>
        <v>0</v>
      </c>
      <c r="N438" s="17">
        <f t="shared" ref="N438:N439" si="421">L438+M438</f>
        <v>13690000</v>
      </c>
      <c r="O438" s="17">
        <f t="shared" si="420"/>
        <v>0</v>
      </c>
      <c r="P438" s="17">
        <f t="shared" ref="P438:P439" si="422">N438+O438</f>
        <v>13690000</v>
      </c>
    </row>
    <row r="439" spans="1:16" s="1" customFormat="1" ht="12.75" hidden="1" x14ac:dyDescent="0.25">
      <c r="A439" s="18"/>
      <c r="B439" s="127" t="s">
        <v>331</v>
      </c>
      <c r="C439" s="127"/>
      <c r="D439" s="127"/>
      <c r="E439" s="127"/>
      <c r="F439" s="16" t="s">
        <v>327</v>
      </c>
      <c r="G439" s="16" t="s">
        <v>85</v>
      </c>
      <c r="H439" s="16" t="s">
        <v>341</v>
      </c>
      <c r="I439" s="16" t="s">
        <v>332</v>
      </c>
      <c r="J439" s="17">
        <v>13690000</v>
      </c>
      <c r="K439" s="17"/>
      <c r="L439" s="17">
        <f t="shared" si="379"/>
        <v>13690000</v>
      </c>
      <c r="M439" s="17"/>
      <c r="N439" s="17">
        <f t="shared" si="421"/>
        <v>13690000</v>
      </c>
      <c r="O439" s="17"/>
      <c r="P439" s="17">
        <f t="shared" si="422"/>
        <v>13690000</v>
      </c>
    </row>
    <row r="440" spans="1:16" s="1" customFormat="1" ht="12.75" x14ac:dyDescent="0.25">
      <c r="A440" s="132"/>
      <c r="B440" s="141" t="s">
        <v>342</v>
      </c>
      <c r="C440" s="141"/>
      <c r="D440" s="141"/>
      <c r="E440" s="141"/>
      <c r="F440" s="12"/>
      <c r="G440" s="12"/>
      <c r="H440" s="12"/>
      <c r="I440" s="12"/>
      <c r="J440" s="13">
        <f t="shared" ref="J440:P440" si="423">J8+J87+J94+J108+J134+J144+J298+J354+J416+J422</f>
        <v>188253289.22999999</v>
      </c>
      <c r="K440" s="13">
        <f t="shared" si="423"/>
        <v>12956061</v>
      </c>
      <c r="L440" s="13">
        <f t="shared" si="423"/>
        <v>201209350.22999999</v>
      </c>
      <c r="M440" s="13">
        <f t="shared" si="423"/>
        <v>0</v>
      </c>
      <c r="N440" s="13">
        <f t="shared" si="423"/>
        <v>201209350.22999999</v>
      </c>
      <c r="O440" s="13">
        <f t="shared" si="423"/>
        <v>0</v>
      </c>
      <c r="P440" s="13">
        <f t="shared" si="423"/>
        <v>201209350.22999999</v>
      </c>
    </row>
    <row r="441" spans="1:16" ht="12.75" customHeight="1" x14ac:dyDescent="0.25">
      <c r="F441"/>
      <c r="G441"/>
      <c r="H441" s="53"/>
      <c r="K441" s="50"/>
      <c r="L441" s="50"/>
    </row>
    <row r="442" spans="1:16" ht="12.75" customHeight="1" x14ac:dyDescent="0.25">
      <c r="F442"/>
      <c r="G442"/>
      <c r="H442" s="53"/>
      <c r="K442" s="50"/>
      <c r="L442" s="50"/>
    </row>
    <row r="443" spans="1:16" ht="12.75" customHeight="1" x14ac:dyDescent="0.25">
      <c r="F443"/>
      <c r="G443"/>
      <c r="H443" s="53"/>
      <c r="K443" s="50"/>
      <c r="L443" s="50"/>
    </row>
    <row r="444" spans="1:16" ht="12.75" customHeight="1" x14ac:dyDescent="0.25">
      <c r="F444"/>
      <c r="G444"/>
      <c r="H444" s="53"/>
      <c r="K444" s="50"/>
      <c r="L444" s="50"/>
    </row>
    <row r="445" spans="1:16" x14ac:dyDescent="0.25">
      <c r="F445"/>
      <c r="G445"/>
      <c r="H445" s="53"/>
      <c r="K445" s="50"/>
      <c r="L445" s="50"/>
    </row>
    <row r="446" spans="1:16" x14ac:dyDescent="0.25">
      <c r="F446"/>
      <c r="G446"/>
      <c r="H446" s="53"/>
      <c r="K446" s="50"/>
      <c r="L446" s="50"/>
    </row>
    <row r="447" spans="1:16" x14ac:dyDescent="0.25">
      <c r="F447"/>
      <c r="G447"/>
      <c r="H447" s="53"/>
    </row>
    <row r="448" spans="1:16" x14ac:dyDescent="0.25">
      <c r="F448"/>
      <c r="G448"/>
      <c r="H448" s="53"/>
    </row>
    <row r="449" spans="6:8" x14ac:dyDescent="0.25">
      <c r="F449"/>
      <c r="G449"/>
      <c r="H449" s="53"/>
    </row>
    <row r="450" spans="6:8" x14ac:dyDescent="0.25">
      <c r="F450"/>
      <c r="G450"/>
      <c r="H450" s="53"/>
    </row>
    <row r="451" spans="6:8" x14ac:dyDescent="0.25">
      <c r="H451" s="53"/>
    </row>
    <row r="452" spans="6:8" ht="12.75" customHeight="1" x14ac:dyDescent="0.25">
      <c r="H452" s="53"/>
    </row>
    <row r="453" spans="6:8" ht="12.75" customHeight="1" x14ac:dyDescent="0.25">
      <c r="H453" s="53"/>
    </row>
    <row r="454" spans="6:8" ht="12.75" customHeight="1" x14ac:dyDescent="0.25">
      <c r="H454" s="53"/>
    </row>
    <row r="455" spans="6:8" x14ac:dyDescent="0.25">
      <c r="H455" s="53"/>
    </row>
    <row r="456" spans="6:8" x14ac:dyDescent="0.25">
      <c r="H456" s="53"/>
    </row>
    <row r="457" spans="6:8" ht="12.75" customHeight="1" x14ac:dyDescent="0.25">
      <c r="H457" s="53"/>
    </row>
    <row r="458" spans="6:8" ht="12.75" customHeight="1" x14ac:dyDescent="0.25">
      <c r="F458"/>
      <c r="G458"/>
      <c r="H458" s="53"/>
    </row>
    <row r="459" spans="6:8" ht="12.75" customHeight="1" x14ac:dyDescent="0.25">
      <c r="F459"/>
      <c r="G459"/>
      <c r="H459" s="53"/>
    </row>
    <row r="460" spans="6:8" x14ac:dyDescent="0.25">
      <c r="F460"/>
      <c r="G460"/>
      <c r="H460" s="53"/>
    </row>
    <row r="461" spans="6:8" x14ac:dyDescent="0.25">
      <c r="F461"/>
      <c r="G461"/>
      <c r="H461" s="53"/>
    </row>
    <row r="462" spans="6:8" x14ac:dyDescent="0.25">
      <c r="F462"/>
      <c r="G462"/>
      <c r="H462" s="53"/>
    </row>
    <row r="463" spans="6:8" x14ac:dyDescent="0.25">
      <c r="F463"/>
      <c r="G463"/>
      <c r="H463" s="53"/>
    </row>
    <row r="464" spans="6:8" x14ac:dyDescent="0.25">
      <c r="F464"/>
      <c r="G464"/>
      <c r="H464" s="53"/>
    </row>
    <row r="465" spans="6:8" x14ac:dyDescent="0.25">
      <c r="F465"/>
      <c r="G465"/>
      <c r="H465" s="53"/>
    </row>
    <row r="466" spans="6:8" x14ac:dyDescent="0.25">
      <c r="F466"/>
      <c r="G466"/>
      <c r="H466" s="53"/>
    </row>
    <row r="467" spans="6:8" x14ac:dyDescent="0.25">
      <c r="F467"/>
      <c r="G467"/>
      <c r="H467" s="53"/>
    </row>
    <row r="468" spans="6:8" x14ac:dyDescent="0.25">
      <c r="F468"/>
      <c r="G468"/>
      <c r="H468" s="53"/>
    </row>
    <row r="469" spans="6:8" x14ac:dyDescent="0.25">
      <c r="F469"/>
      <c r="G469"/>
      <c r="H469" s="53"/>
    </row>
    <row r="470" spans="6:8" x14ac:dyDescent="0.25">
      <c r="F470"/>
      <c r="G470"/>
      <c r="H470" s="53"/>
    </row>
    <row r="471" spans="6:8" x14ac:dyDescent="0.25">
      <c r="F471"/>
      <c r="G471"/>
      <c r="H471" s="53"/>
    </row>
    <row r="472" spans="6:8" x14ac:dyDescent="0.25">
      <c r="F472"/>
      <c r="G472"/>
      <c r="H472" s="53"/>
    </row>
    <row r="473" spans="6:8" x14ac:dyDescent="0.25">
      <c r="F473"/>
      <c r="G473"/>
      <c r="H473" s="53"/>
    </row>
    <row r="474" spans="6:8" x14ac:dyDescent="0.25">
      <c r="F474"/>
      <c r="G474"/>
      <c r="H474" s="53"/>
    </row>
    <row r="475" spans="6:8" x14ac:dyDescent="0.25">
      <c r="F475"/>
      <c r="G475"/>
      <c r="H475" s="53"/>
    </row>
    <row r="476" spans="6:8" x14ac:dyDescent="0.25">
      <c r="H476" s="53"/>
    </row>
    <row r="477" spans="6:8" x14ac:dyDescent="0.25">
      <c r="H477" s="53"/>
    </row>
    <row r="478" spans="6:8" x14ac:dyDescent="0.25">
      <c r="H478" s="53"/>
    </row>
    <row r="479" spans="6:8" x14ac:dyDescent="0.25">
      <c r="H479" s="53"/>
    </row>
    <row r="480" spans="6:8" x14ac:dyDescent="0.25">
      <c r="H480" s="53"/>
    </row>
    <row r="481" spans="6:8" x14ac:dyDescent="0.25">
      <c r="H481" s="53"/>
    </row>
    <row r="482" spans="6:8" x14ac:dyDescent="0.25">
      <c r="H482" s="53"/>
    </row>
    <row r="483" spans="6:8" x14ac:dyDescent="0.25">
      <c r="H483" s="53"/>
    </row>
    <row r="484" spans="6:8" x14ac:dyDescent="0.25">
      <c r="F484"/>
      <c r="G484"/>
      <c r="H484" s="53"/>
    </row>
    <row r="485" spans="6:8" x14ac:dyDescent="0.25">
      <c r="F485"/>
      <c r="G485"/>
      <c r="H485" s="53"/>
    </row>
    <row r="486" spans="6:8" x14ac:dyDescent="0.25">
      <c r="F486"/>
      <c r="G486"/>
      <c r="H486" s="53"/>
    </row>
    <row r="487" spans="6:8" x14ac:dyDescent="0.25">
      <c r="F487"/>
      <c r="G487"/>
      <c r="H487" s="53"/>
    </row>
    <row r="488" spans="6:8" x14ac:dyDescent="0.25">
      <c r="F488"/>
      <c r="G488"/>
      <c r="H488" s="53"/>
    </row>
    <row r="489" spans="6:8" x14ac:dyDescent="0.25">
      <c r="F489"/>
      <c r="G489"/>
      <c r="H489" s="53"/>
    </row>
    <row r="490" spans="6:8" x14ac:dyDescent="0.25">
      <c r="H490" s="53"/>
    </row>
    <row r="491" spans="6:8" x14ac:dyDescent="0.25">
      <c r="F491"/>
      <c r="G491"/>
      <c r="H491" s="53"/>
    </row>
    <row r="492" spans="6:8" x14ac:dyDescent="0.25">
      <c r="H492" s="53"/>
    </row>
    <row r="493" spans="6:8" x14ac:dyDescent="0.25">
      <c r="H493" s="53"/>
    </row>
    <row r="494" spans="6:8" x14ac:dyDescent="0.25">
      <c r="F494"/>
      <c r="G494"/>
      <c r="H494" s="53"/>
    </row>
    <row r="495" spans="6:8" x14ac:dyDescent="0.25">
      <c r="H495" s="53"/>
    </row>
    <row r="496" spans="6:8" x14ac:dyDescent="0.25">
      <c r="F496"/>
      <c r="G496"/>
      <c r="H496" s="53"/>
    </row>
    <row r="497" spans="6:8" x14ac:dyDescent="0.25">
      <c r="H497" s="53"/>
    </row>
    <row r="498" spans="6:8" x14ac:dyDescent="0.25">
      <c r="F498"/>
      <c r="G498"/>
      <c r="H498" s="53"/>
    </row>
    <row r="499" spans="6:8" x14ac:dyDescent="0.25">
      <c r="H499" s="53"/>
    </row>
    <row r="500" spans="6:8" x14ac:dyDescent="0.25">
      <c r="H500" s="53"/>
    </row>
    <row r="501" spans="6:8" x14ac:dyDescent="0.25">
      <c r="H501" s="53"/>
    </row>
    <row r="502" spans="6:8" x14ac:dyDescent="0.25">
      <c r="H502" s="53"/>
    </row>
    <row r="503" spans="6:8" x14ac:dyDescent="0.25">
      <c r="H503" s="53"/>
    </row>
    <row r="504" spans="6:8" x14ac:dyDescent="0.25">
      <c r="H504" s="53"/>
    </row>
    <row r="505" spans="6:8" x14ac:dyDescent="0.25">
      <c r="F505"/>
      <c r="G505"/>
      <c r="H505" s="53"/>
    </row>
    <row r="506" spans="6:8" x14ac:dyDescent="0.25">
      <c r="H506" s="53"/>
    </row>
    <row r="507" spans="6:8" x14ac:dyDescent="0.25">
      <c r="H507" s="53"/>
    </row>
    <row r="508" spans="6:8" x14ac:dyDescent="0.25">
      <c r="H508" s="53"/>
    </row>
    <row r="509" spans="6:8" x14ac:dyDescent="0.25">
      <c r="H509" s="53"/>
    </row>
    <row r="510" spans="6:8" x14ac:dyDescent="0.25">
      <c r="H510" s="53"/>
    </row>
    <row r="511" spans="6:8" x14ac:dyDescent="0.25">
      <c r="H511" s="53"/>
    </row>
    <row r="512" spans="6:8" x14ac:dyDescent="0.25">
      <c r="H512" s="53"/>
    </row>
    <row r="517" spans="6:7" x14ac:dyDescent="0.25">
      <c r="F517"/>
      <c r="G517"/>
    </row>
    <row r="518" spans="6:7" x14ac:dyDescent="0.25">
      <c r="F518"/>
      <c r="G518"/>
    </row>
    <row r="519" spans="6:7" x14ac:dyDescent="0.25">
      <c r="F519"/>
      <c r="G519"/>
    </row>
    <row r="520" spans="6:7" x14ac:dyDescent="0.25">
      <c r="F520"/>
      <c r="G520"/>
    </row>
    <row r="521" spans="6:7" x14ac:dyDescent="0.25">
      <c r="F521"/>
      <c r="G521"/>
    </row>
  </sheetData>
  <mergeCells count="195">
    <mergeCell ref="A8:B8"/>
    <mergeCell ref="A7:B7"/>
    <mergeCell ref="A9:B9"/>
    <mergeCell ref="A10:B10"/>
    <mergeCell ref="A11:B11"/>
    <mergeCell ref="A175:B175"/>
    <mergeCell ref="A245:B245"/>
    <mergeCell ref="A73:B73"/>
    <mergeCell ref="A40:B40"/>
    <mergeCell ref="A41:B41"/>
    <mergeCell ref="A50:B50"/>
    <mergeCell ref="A19:B19"/>
    <mergeCell ref="A29:B29"/>
    <mergeCell ref="A32:B32"/>
    <mergeCell ref="A33:B33"/>
    <mergeCell ref="A37:B37"/>
    <mergeCell ref="A20:B20"/>
    <mergeCell ref="A21:B21"/>
    <mergeCell ref="A34:B34"/>
    <mergeCell ref="A42:B42"/>
    <mergeCell ref="A63:B63"/>
    <mergeCell ref="A68:B68"/>
    <mergeCell ref="A71:B71"/>
    <mergeCell ref="A72:B72"/>
    <mergeCell ref="A53:B53"/>
    <mergeCell ref="A58:B58"/>
    <mergeCell ref="A59:B59"/>
    <mergeCell ref="A64:B64"/>
    <mergeCell ref="A54:B54"/>
    <mergeCell ref="A55:B55"/>
    <mergeCell ref="A60:B60"/>
    <mergeCell ref="A65:B65"/>
    <mergeCell ref="A116:B116"/>
    <mergeCell ref="A78:B78"/>
    <mergeCell ref="A81:B81"/>
    <mergeCell ref="A84:B84"/>
    <mergeCell ref="A90:B90"/>
    <mergeCell ref="A91:B91"/>
    <mergeCell ref="A96:B96"/>
    <mergeCell ref="A97:B97"/>
    <mergeCell ref="A89:B89"/>
    <mergeCell ref="A94:B94"/>
    <mergeCell ref="A95:B95"/>
    <mergeCell ref="A87:B87"/>
    <mergeCell ref="A88:B88"/>
    <mergeCell ref="A117:B117"/>
    <mergeCell ref="A103:B103"/>
    <mergeCell ref="A108:B108"/>
    <mergeCell ref="A109:B109"/>
    <mergeCell ref="A113:B113"/>
    <mergeCell ref="A110:B110"/>
    <mergeCell ref="A118:B118"/>
    <mergeCell ref="A119:B119"/>
    <mergeCell ref="A141:B141"/>
    <mergeCell ref="A104:B104"/>
    <mergeCell ref="A105:B105"/>
    <mergeCell ref="A144:B144"/>
    <mergeCell ref="A145:B145"/>
    <mergeCell ref="A146:B146"/>
    <mergeCell ref="A122:B122"/>
    <mergeCell ref="A123:B123"/>
    <mergeCell ref="A130:B130"/>
    <mergeCell ref="A131:B131"/>
    <mergeCell ref="A136:B136"/>
    <mergeCell ref="A137:B137"/>
    <mergeCell ref="A124:B124"/>
    <mergeCell ref="A125:B125"/>
    <mergeCell ref="A249:B249"/>
    <mergeCell ref="A224:B224"/>
    <mergeCell ref="A205:B205"/>
    <mergeCell ref="A210:B210"/>
    <mergeCell ref="A213:B213"/>
    <mergeCell ref="A178:B178"/>
    <mergeCell ref="A179:B179"/>
    <mergeCell ref="A154:B154"/>
    <mergeCell ref="A181:B181"/>
    <mergeCell ref="A184:B184"/>
    <mergeCell ref="A187:B187"/>
    <mergeCell ref="A190:B190"/>
    <mergeCell ref="A193:B193"/>
    <mergeCell ref="A196:B196"/>
    <mergeCell ref="A199:B199"/>
    <mergeCell ref="A202:B202"/>
    <mergeCell ref="A206:B206"/>
    <mergeCell ref="A207:B207"/>
    <mergeCell ref="A252:B252"/>
    <mergeCell ref="A257:B257"/>
    <mergeCell ref="A260:B260"/>
    <mergeCell ref="A261:B261"/>
    <mergeCell ref="A265:B265"/>
    <mergeCell ref="A253:B253"/>
    <mergeCell ref="A254:B254"/>
    <mergeCell ref="A266:B266"/>
    <mergeCell ref="A271:B271"/>
    <mergeCell ref="A283:B283"/>
    <mergeCell ref="A282:B282"/>
    <mergeCell ref="A289:B289"/>
    <mergeCell ref="A292:B292"/>
    <mergeCell ref="A295:B295"/>
    <mergeCell ref="A284:B284"/>
    <mergeCell ref="A301:B301"/>
    <mergeCell ref="A302:B302"/>
    <mergeCell ref="A264:B264"/>
    <mergeCell ref="A269:B269"/>
    <mergeCell ref="A270:B270"/>
    <mergeCell ref="A274:B274"/>
    <mergeCell ref="A308:B308"/>
    <mergeCell ref="A315:B315"/>
    <mergeCell ref="A318:B318"/>
    <mergeCell ref="A319:B319"/>
    <mergeCell ref="A310:B310"/>
    <mergeCell ref="A320:B320"/>
    <mergeCell ref="A327:B327"/>
    <mergeCell ref="A299:B299"/>
    <mergeCell ref="A298:B298"/>
    <mergeCell ref="A300:B300"/>
    <mergeCell ref="A305:B305"/>
    <mergeCell ref="A347:B347"/>
    <mergeCell ref="A348:B348"/>
    <mergeCell ref="A340:B340"/>
    <mergeCell ref="A341:B341"/>
    <mergeCell ref="A325:B325"/>
    <mergeCell ref="A326:B326"/>
    <mergeCell ref="A332:B332"/>
    <mergeCell ref="A335:B335"/>
    <mergeCell ref="A309:B309"/>
    <mergeCell ref="A426:B426"/>
    <mergeCell ref="A416:B416"/>
    <mergeCell ref="A417:B417"/>
    <mergeCell ref="A399:B399"/>
    <mergeCell ref="A386:B386"/>
    <mergeCell ref="A389:B389"/>
    <mergeCell ref="A393:B393"/>
    <mergeCell ref="A388:B388"/>
    <mergeCell ref="A398:B398"/>
    <mergeCell ref="A400:B400"/>
    <mergeCell ref="A401:B401"/>
    <mergeCell ref="A406:B406"/>
    <mergeCell ref="A147:B147"/>
    <mergeCell ref="A148:B148"/>
    <mergeCell ref="A151:B151"/>
    <mergeCell ref="A155:B155"/>
    <mergeCell ref="A156:B156"/>
    <mergeCell ref="A161:B161"/>
    <mergeCell ref="A166:B166"/>
    <mergeCell ref="A169:B169"/>
    <mergeCell ref="A180:B180"/>
    <mergeCell ref="A385:B385"/>
    <mergeCell ref="A216:B216"/>
    <mergeCell ref="A220:B220"/>
    <mergeCell ref="A221:B221"/>
    <mergeCell ref="A225:B225"/>
    <mergeCell ref="A226:B226"/>
    <mergeCell ref="A229:B229"/>
    <mergeCell ref="A234:B234"/>
    <mergeCell ref="A239:B239"/>
    <mergeCell ref="A248:B248"/>
    <mergeCell ref="A373:B373"/>
    <mergeCell ref="A376:B376"/>
    <mergeCell ref="A377:B377"/>
    <mergeCell ref="A379:B379"/>
    <mergeCell ref="A361:B361"/>
    <mergeCell ref="A367:B367"/>
    <mergeCell ref="A370:B370"/>
    <mergeCell ref="A351:B351"/>
    <mergeCell ref="A354:B354"/>
    <mergeCell ref="A355:B355"/>
    <mergeCell ref="A356:B356"/>
    <mergeCell ref="A339:B339"/>
    <mergeCell ref="A338:B338"/>
    <mergeCell ref="A344:B344"/>
    <mergeCell ref="A436:B436"/>
    <mergeCell ref="A437:B437"/>
    <mergeCell ref="A5:P5"/>
    <mergeCell ref="F4:P4"/>
    <mergeCell ref="F3:P3"/>
    <mergeCell ref="F2:P2"/>
    <mergeCell ref="F1:P1"/>
    <mergeCell ref="A411:B411"/>
    <mergeCell ref="A418:B418"/>
    <mergeCell ref="A419:B419"/>
    <mergeCell ref="A422:B422"/>
    <mergeCell ref="A423:B423"/>
    <mergeCell ref="A424:B424"/>
    <mergeCell ref="A425:B425"/>
    <mergeCell ref="A429:B429"/>
    <mergeCell ref="A435:B435"/>
    <mergeCell ref="A357:B357"/>
    <mergeCell ref="A358:B358"/>
    <mergeCell ref="A362:B362"/>
    <mergeCell ref="A363:B363"/>
    <mergeCell ref="A366:B366"/>
    <mergeCell ref="A378:B378"/>
    <mergeCell ref="A382:B382"/>
    <mergeCell ref="A383:B383"/>
  </mergeCells>
  <pageMargins left="0.70866141732283472" right="0.51181102362204722" top="0.15748031496062992" bottom="0.15748031496062992"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7"/>
  <sheetViews>
    <sheetView topLeftCell="A221" workbookViewId="0">
      <selection activeCell="R257" sqref="R257:S285"/>
    </sheetView>
  </sheetViews>
  <sheetFormatPr defaultRowHeight="15" x14ac:dyDescent="0.25"/>
  <cols>
    <col min="1" max="1" width="1.42578125" customWidth="1"/>
    <col min="2" max="2" width="79.7109375" customWidth="1"/>
    <col min="3" max="4" width="4" hidden="1" customWidth="1"/>
    <col min="5" max="5" width="4.140625" style="53" customWidth="1"/>
    <col min="6" max="7" width="4.28515625" style="53" customWidth="1"/>
    <col min="8" max="8" width="11.42578125" customWidth="1"/>
    <col min="9" max="9" width="4" customWidth="1"/>
    <col min="10" max="10" width="14.5703125" hidden="1" customWidth="1"/>
    <col min="11" max="11" width="13.7109375" hidden="1" customWidth="1"/>
    <col min="12" max="12" width="14.42578125" hidden="1" customWidth="1"/>
    <col min="13" max="13" width="14.42578125" customWidth="1"/>
    <col min="14" max="14" width="14" hidden="1" customWidth="1"/>
    <col min="247" max="247" width="1.42578125" customWidth="1"/>
    <col min="248" max="248" width="59.5703125" customWidth="1"/>
    <col min="249" max="249" width="0" hidden="1" customWidth="1"/>
    <col min="250" max="251" width="3.85546875" customWidth="1"/>
    <col min="252" max="252" width="10.5703125" customWidth="1"/>
    <col min="253" max="253" width="3.85546875" customWidth="1"/>
    <col min="254" max="256" width="14.42578125" customWidth="1"/>
    <col min="257" max="257" width="4.140625" customWidth="1"/>
    <col min="258" max="258" width="15" customWidth="1"/>
    <col min="259" max="260" width="0" hidden="1" customWidth="1"/>
    <col min="261" max="261" width="11.5703125" customWidth="1"/>
    <col min="262" max="262" width="18.140625" customWidth="1"/>
    <col min="263" max="263" width="13.140625" customWidth="1"/>
    <col min="264" max="264" width="12.28515625" customWidth="1"/>
    <col min="503" max="503" width="1.42578125" customWidth="1"/>
    <col min="504" max="504" width="59.5703125" customWidth="1"/>
    <col min="505" max="505" width="0" hidden="1" customWidth="1"/>
    <col min="506" max="507" width="3.85546875" customWidth="1"/>
    <col min="508" max="508" width="10.5703125" customWidth="1"/>
    <col min="509" max="509" width="3.85546875" customWidth="1"/>
    <col min="510" max="512" width="14.42578125" customWidth="1"/>
    <col min="513" max="513" width="4.140625" customWidth="1"/>
    <col min="514" max="514" width="15" customWidth="1"/>
    <col min="515" max="516" width="0" hidden="1" customWidth="1"/>
    <col min="517" max="517" width="11.5703125" customWidth="1"/>
    <col min="518" max="518" width="18.140625" customWidth="1"/>
    <col min="519" max="519" width="13.140625" customWidth="1"/>
    <col min="520" max="520" width="12.28515625" customWidth="1"/>
    <col min="759" max="759" width="1.42578125" customWidth="1"/>
    <col min="760" max="760" width="59.5703125" customWidth="1"/>
    <col min="761" max="761" width="0" hidden="1" customWidth="1"/>
    <col min="762" max="763" width="3.85546875" customWidth="1"/>
    <col min="764" max="764" width="10.5703125" customWidth="1"/>
    <col min="765" max="765" width="3.85546875" customWidth="1"/>
    <col min="766" max="768" width="14.42578125" customWidth="1"/>
    <col min="769" max="769" width="4.140625" customWidth="1"/>
    <col min="770" max="770" width="15" customWidth="1"/>
    <col min="771" max="772" width="0" hidden="1" customWidth="1"/>
    <col min="773" max="773" width="11.5703125" customWidth="1"/>
    <col min="774" max="774" width="18.140625" customWidth="1"/>
    <col min="775" max="775" width="13.140625" customWidth="1"/>
    <col min="776" max="776" width="12.28515625" customWidth="1"/>
    <col min="1015" max="1015" width="1.42578125" customWidth="1"/>
    <col min="1016" max="1016" width="59.5703125" customWidth="1"/>
    <col min="1017" max="1017" width="0" hidden="1" customWidth="1"/>
    <col min="1018" max="1019" width="3.85546875" customWidth="1"/>
    <col min="1020" max="1020" width="10.5703125" customWidth="1"/>
    <col min="1021" max="1021" width="3.85546875" customWidth="1"/>
    <col min="1022" max="1024" width="14.42578125" customWidth="1"/>
    <col min="1025" max="1025" width="4.140625" customWidth="1"/>
    <col min="1026" max="1026" width="15" customWidth="1"/>
    <col min="1027" max="1028" width="0" hidden="1" customWidth="1"/>
    <col min="1029" max="1029" width="11.5703125" customWidth="1"/>
    <col min="1030" max="1030" width="18.140625" customWidth="1"/>
    <col min="1031" max="1031" width="13.140625" customWidth="1"/>
    <col min="1032" max="1032" width="12.28515625" customWidth="1"/>
    <col min="1271" max="1271" width="1.42578125" customWidth="1"/>
    <col min="1272" max="1272" width="59.5703125" customWidth="1"/>
    <col min="1273" max="1273" width="0" hidden="1" customWidth="1"/>
    <col min="1274" max="1275" width="3.85546875" customWidth="1"/>
    <col min="1276" max="1276" width="10.5703125" customWidth="1"/>
    <col min="1277" max="1277" width="3.85546875" customWidth="1"/>
    <col min="1278" max="1280" width="14.42578125" customWidth="1"/>
    <col min="1281" max="1281" width="4.140625" customWidth="1"/>
    <col min="1282" max="1282" width="15" customWidth="1"/>
    <col min="1283" max="1284" width="0" hidden="1" customWidth="1"/>
    <col min="1285" max="1285" width="11.5703125" customWidth="1"/>
    <col min="1286" max="1286" width="18.140625" customWidth="1"/>
    <col min="1287" max="1287" width="13.140625" customWidth="1"/>
    <col min="1288" max="1288" width="12.28515625" customWidth="1"/>
    <col min="1527" max="1527" width="1.42578125" customWidth="1"/>
    <col min="1528" max="1528" width="59.5703125" customWidth="1"/>
    <col min="1529" max="1529" width="0" hidden="1" customWidth="1"/>
    <col min="1530" max="1531" width="3.85546875" customWidth="1"/>
    <col min="1532" max="1532" width="10.5703125" customWidth="1"/>
    <col min="1533" max="1533" width="3.85546875" customWidth="1"/>
    <col min="1534" max="1536" width="14.42578125" customWidth="1"/>
    <col min="1537" max="1537" width="4.140625" customWidth="1"/>
    <col min="1538" max="1538" width="15" customWidth="1"/>
    <col min="1539" max="1540" width="0" hidden="1" customWidth="1"/>
    <col min="1541" max="1541" width="11.5703125" customWidth="1"/>
    <col min="1542" max="1542" width="18.140625" customWidth="1"/>
    <col min="1543" max="1543" width="13.140625" customWidth="1"/>
    <col min="1544" max="1544" width="12.28515625" customWidth="1"/>
    <col min="1783" max="1783" width="1.42578125" customWidth="1"/>
    <col min="1784" max="1784" width="59.5703125" customWidth="1"/>
    <col min="1785" max="1785" width="0" hidden="1" customWidth="1"/>
    <col min="1786" max="1787" width="3.85546875" customWidth="1"/>
    <col min="1788" max="1788" width="10.5703125" customWidth="1"/>
    <col min="1789" max="1789" width="3.85546875" customWidth="1"/>
    <col min="1790" max="1792" width="14.42578125" customWidth="1"/>
    <col min="1793" max="1793" width="4.140625" customWidth="1"/>
    <col min="1794" max="1794" width="15" customWidth="1"/>
    <col min="1795" max="1796" width="0" hidden="1" customWidth="1"/>
    <col min="1797" max="1797" width="11.5703125" customWidth="1"/>
    <col min="1798" max="1798" width="18.140625" customWidth="1"/>
    <col min="1799" max="1799" width="13.140625" customWidth="1"/>
    <col min="1800" max="1800" width="12.28515625" customWidth="1"/>
    <col min="2039" max="2039" width="1.42578125" customWidth="1"/>
    <col min="2040" max="2040" width="59.5703125" customWidth="1"/>
    <col min="2041" max="2041" width="0" hidden="1" customWidth="1"/>
    <col min="2042" max="2043" width="3.85546875" customWidth="1"/>
    <col min="2044" max="2044" width="10.5703125" customWidth="1"/>
    <col min="2045" max="2045" width="3.85546875" customWidth="1"/>
    <col min="2046" max="2048" width="14.42578125" customWidth="1"/>
    <col min="2049" max="2049" width="4.140625" customWidth="1"/>
    <col min="2050" max="2050" width="15" customWidth="1"/>
    <col min="2051" max="2052" width="0" hidden="1" customWidth="1"/>
    <col min="2053" max="2053" width="11.5703125" customWidth="1"/>
    <col min="2054" max="2054" width="18.140625" customWidth="1"/>
    <col min="2055" max="2055" width="13.140625" customWidth="1"/>
    <col min="2056" max="2056" width="12.28515625" customWidth="1"/>
    <col min="2295" max="2295" width="1.42578125" customWidth="1"/>
    <col min="2296" max="2296" width="59.5703125" customWidth="1"/>
    <col min="2297" max="2297" width="0" hidden="1" customWidth="1"/>
    <col min="2298" max="2299" width="3.85546875" customWidth="1"/>
    <col min="2300" max="2300" width="10.5703125" customWidth="1"/>
    <col min="2301" max="2301" width="3.85546875" customWidth="1"/>
    <col min="2302" max="2304" width="14.42578125" customWidth="1"/>
    <col min="2305" max="2305" width="4.140625" customWidth="1"/>
    <col min="2306" max="2306" width="15" customWidth="1"/>
    <col min="2307" max="2308" width="0" hidden="1" customWidth="1"/>
    <col min="2309" max="2309" width="11.5703125" customWidth="1"/>
    <col min="2310" max="2310" width="18.140625" customWidth="1"/>
    <col min="2311" max="2311" width="13.140625" customWidth="1"/>
    <col min="2312" max="2312" width="12.28515625" customWidth="1"/>
    <col min="2551" max="2551" width="1.42578125" customWidth="1"/>
    <col min="2552" max="2552" width="59.5703125" customWidth="1"/>
    <col min="2553" max="2553" width="0" hidden="1" customWidth="1"/>
    <col min="2554" max="2555" width="3.85546875" customWidth="1"/>
    <col min="2556" max="2556" width="10.5703125" customWidth="1"/>
    <col min="2557" max="2557" width="3.85546875" customWidth="1"/>
    <col min="2558" max="2560" width="14.42578125" customWidth="1"/>
    <col min="2561" max="2561" width="4.140625" customWidth="1"/>
    <col min="2562" max="2562" width="15" customWidth="1"/>
    <col min="2563" max="2564" width="0" hidden="1" customWidth="1"/>
    <col min="2565" max="2565" width="11.5703125" customWidth="1"/>
    <col min="2566" max="2566" width="18.140625" customWidth="1"/>
    <col min="2567" max="2567" width="13.140625" customWidth="1"/>
    <col min="2568" max="2568" width="12.28515625" customWidth="1"/>
    <col min="2807" max="2807" width="1.42578125" customWidth="1"/>
    <col min="2808" max="2808" width="59.5703125" customWidth="1"/>
    <col min="2809" max="2809" width="0" hidden="1" customWidth="1"/>
    <col min="2810" max="2811" width="3.85546875" customWidth="1"/>
    <col min="2812" max="2812" width="10.5703125" customWidth="1"/>
    <col min="2813" max="2813" width="3.85546875" customWidth="1"/>
    <col min="2814" max="2816" width="14.42578125" customWidth="1"/>
    <col min="2817" max="2817" width="4.140625" customWidth="1"/>
    <col min="2818" max="2818" width="15" customWidth="1"/>
    <col min="2819" max="2820" width="0" hidden="1" customWidth="1"/>
    <col min="2821" max="2821" width="11.5703125" customWidth="1"/>
    <col min="2822" max="2822" width="18.140625" customWidth="1"/>
    <col min="2823" max="2823" width="13.140625" customWidth="1"/>
    <col min="2824" max="2824" width="12.28515625" customWidth="1"/>
    <col min="3063" max="3063" width="1.42578125" customWidth="1"/>
    <col min="3064" max="3064" width="59.5703125" customWidth="1"/>
    <col min="3065" max="3065" width="0" hidden="1" customWidth="1"/>
    <col min="3066" max="3067" width="3.85546875" customWidth="1"/>
    <col min="3068" max="3068" width="10.5703125" customWidth="1"/>
    <col min="3069" max="3069" width="3.85546875" customWidth="1"/>
    <col min="3070" max="3072" width="14.42578125" customWidth="1"/>
    <col min="3073" max="3073" width="4.140625" customWidth="1"/>
    <col min="3074" max="3074" width="15" customWidth="1"/>
    <col min="3075" max="3076" width="0" hidden="1" customWidth="1"/>
    <col min="3077" max="3077" width="11.5703125" customWidth="1"/>
    <col min="3078" max="3078" width="18.140625" customWidth="1"/>
    <col min="3079" max="3079" width="13.140625" customWidth="1"/>
    <col min="3080" max="3080" width="12.28515625" customWidth="1"/>
    <col min="3319" max="3319" width="1.42578125" customWidth="1"/>
    <col min="3320" max="3320" width="59.5703125" customWidth="1"/>
    <col min="3321" max="3321" width="0" hidden="1" customWidth="1"/>
    <col min="3322" max="3323" width="3.85546875" customWidth="1"/>
    <col min="3324" max="3324" width="10.5703125" customWidth="1"/>
    <col min="3325" max="3325" width="3.85546875" customWidth="1"/>
    <col min="3326" max="3328" width="14.42578125" customWidth="1"/>
    <col min="3329" max="3329" width="4.140625" customWidth="1"/>
    <col min="3330" max="3330" width="15" customWidth="1"/>
    <col min="3331" max="3332" width="0" hidden="1" customWidth="1"/>
    <col min="3333" max="3333" width="11.5703125" customWidth="1"/>
    <col min="3334" max="3334" width="18.140625" customWidth="1"/>
    <col min="3335" max="3335" width="13.140625" customWidth="1"/>
    <col min="3336" max="3336" width="12.28515625" customWidth="1"/>
    <col min="3575" max="3575" width="1.42578125" customWidth="1"/>
    <col min="3576" max="3576" width="59.5703125" customWidth="1"/>
    <col min="3577" max="3577" width="0" hidden="1" customWidth="1"/>
    <col min="3578" max="3579" width="3.85546875" customWidth="1"/>
    <col min="3580" max="3580" width="10.5703125" customWidth="1"/>
    <col min="3581" max="3581" width="3.85546875" customWidth="1"/>
    <col min="3582" max="3584" width="14.42578125" customWidth="1"/>
    <col min="3585" max="3585" width="4.140625" customWidth="1"/>
    <col min="3586" max="3586" width="15" customWidth="1"/>
    <col min="3587" max="3588" width="0" hidden="1" customWidth="1"/>
    <col min="3589" max="3589" width="11.5703125" customWidth="1"/>
    <col min="3590" max="3590" width="18.140625" customWidth="1"/>
    <col min="3591" max="3591" width="13.140625" customWidth="1"/>
    <col min="3592" max="3592" width="12.28515625" customWidth="1"/>
    <col min="3831" max="3831" width="1.42578125" customWidth="1"/>
    <col min="3832" max="3832" width="59.5703125" customWidth="1"/>
    <col min="3833" max="3833" width="0" hidden="1" customWidth="1"/>
    <col min="3834" max="3835" width="3.85546875" customWidth="1"/>
    <col min="3836" max="3836" width="10.5703125" customWidth="1"/>
    <col min="3837" max="3837" width="3.85546875" customWidth="1"/>
    <col min="3838" max="3840" width="14.42578125" customWidth="1"/>
    <col min="3841" max="3841" width="4.140625" customWidth="1"/>
    <col min="3842" max="3842" width="15" customWidth="1"/>
    <col min="3843" max="3844" width="0" hidden="1" customWidth="1"/>
    <col min="3845" max="3845" width="11.5703125" customWidth="1"/>
    <col min="3846" max="3846" width="18.140625" customWidth="1"/>
    <col min="3847" max="3847" width="13.140625" customWidth="1"/>
    <col min="3848" max="3848" width="12.28515625" customWidth="1"/>
    <col min="4087" max="4087" width="1.42578125" customWidth="1"/>
    <col min="4088" max="4088" width="59.5703125" customWidth="1"/>
    <col min="4089" max="4089" width="0" hidden="1" customWidth="1"/>
    <col min="4090" max="4091" width="3.85546875" customWidth="1"/>
    <col min="4092" max="4092" width="10.5703125" customWidth="1"/>
    <col min="4093" max="4093" width="3.85546875" customWidth="1"/>
    <col min="4094" max="4096" width="14.42578125" customWidth="1"/>
    <col min="4097" max="4097" width="4.140625" customWidth="1"/>
    <col min="4098" max="4098" width="15" customWidth="1"/>
    <col min="4099" max="4100" width="0" hidden="1" customWidth="1"/>
    <col min="4101" max="4101" width="11.5703125" customWidth="1"/>
    <col min="4102" max="4102" width="18.140625" customWidth="1"/>
    <col min="4103" max="4103" width="13.140625" customWidth="1"/>
    <col min="4104" max="4104" width="12.28515625" customWidth="1"/>
    <col min="4343" max="4343" width="1.42578125" customWidth="1"/>
    <col min="4344" max="4344" width="59.5703125" customWidth="1"/>
    <col min="4345" max="4345" width="0" hidden="1" customWidth="1"/>
    <col min="4346" max="4347" width="3.85546875" customWidth="1"/>
    <col min="4348" max="4348" width="10.5703125" customWidth="1"/>
    <col min="4349" max="4349" width="3.85546875" customWidth="1"/>
    <col min="4350" max="4352" width="14.42578125" customWidth="1"/>
    <col min="4353" max="4353" width="4.140625" customWidth="1"/>
    <col min="4354" max="4354" width="15" customWidth="1"/>
    <col min="4355" max="4356" width="0" hidden="1" customWidth="1"/>
    <col min="4357" max="4357" width="11.5703125" customWidth="1"/>
    <col min="4358" max="4358" width="18.140625" customWidth="1"/>
    <col min="4359" max="4359" width="13.140625" customWidth="1"/>
    <col min="4360" max="4360" width="12.28515625" customWidth="1"/>
    <col min="4599" max="4599" width="1.42578125" customWidth="1"/>
    <col min="4600" max="4600" width="59.5703125" customWidth="1"/>
    <col min="4601" max="4601" width="0" hidden="1" customWidth="1"/>
    <col min="4602" max="4603" width="3.85546875" customWidth="1"/>
    <col min="4604" max="4604" width="10.5703125" customWidth="1"/>
    <col min="4605" max="4605" width="3.85546875" customWidth="1"/>
    <col min="4606" max="4608" width="14.42578125" customWidth="1"/>
    <col min="4609" max="4609" width="4.140625" customWidth="1"/>
    <col min="4610" max="4610" width="15" customWidth="1"/>
    <col min="4611" max="4612" width="0" hidden="1" customWidth="1"/>
    <col min="4613" max="4613" width="11.5703125" customWidth="1"/>
    <col min="4614" max="4614" width="18.140625" customWidth="1"/>
    <col min="4615" max="4615" width="13.140625" customWidth="1"/>
    <col min="4616" max="4616" width="12.28515625" customWidth="1"/>
    <col min="4855" max="4855" width="1.42578125" customWidth="1"/>
    <col min="4856" max="4856" width="59.5703125" customWidth="1"/>
    <col min="4857" max="4857" width="0" hidden="1" customWidth="1"/>
    <col min="4858" max="4859" width="3.85546875" customWidth="1"/>
    <col min="4860" max="4860" width="10.5703125" customWidth="1"/>
    <col min="4861" max="4861" width="3.85546875" customWidth="1"/>
    <col min="4862" max="4864" width="14.42578125" customWidth="1"/>
    <col min="4865" max="4865" width="4.140625" customWidth="1"/>
    <col min="4866" max="4866" width="15" customWidth="1"/>
    <col min="4867" max="4868" width="0" hidden="1" customWidth="1"/>
    <col min="4869" max="4869" width="11.5703125" customWidth="1"/>
    <col min="4870" max="4870" width="18.140625" customWidth="1"/>
    <col min="4871" max="4871" width="13.140625" customWidth="1"/>
    <col min="4872" max="4872" width="12.28515625" customWidth="1"/>
    <col min="5111" max="5111" width="1.42578125" customWidth="1"/>
    <col min="5112" max="5112" width="59.5703125" customWidth="1"/>
    <col min="5113" max="5113" width="0" hidden="1" customWidth="1"/>
    <col min="5114" max="5115" width="3.85546875" customWidth="1"/>
    <col min="5116" max="5116" width="10.5703125" customWidth="1"/>
    <col min="5117" max="5117" width="3.85546875" customWidth="1"/>
    <col min="5118" max="5120" width="14.42578125" customWidth="1"/>
    <col min="5121" max="5121" width="4.140625" customWidth="1"/>
    <col min="5122" max="5122" width="15" customWidth="1"/>
    <col min="5123" max="5124" width="0" hidden="1" customWidth="1"/>
    <col min="5125" max="5125" width="11.5703125" customWidth="1"/>
    <col min="5126" max="5126" width="18.140625" customWidth="1"/>
    <col min="5127" max="5127" width="13.140625" customWidth="1"/>
    <col min="5128" max="5128" width="12.28515625" customWidth="1"/>
    <col min="5367" max="5367" width="1.42578125" customWidth="1"/>
    <col min="5368" max="5368" width="59.5703125" customWidth="1"/>
    <col min="5369" max="5369" width="0" hidden="1" customWidth="1"/>
    <col min="5370" max="5371" width="3.85546875" customWidth="1"/>
    <col min="5372" max="5372" width="10.5703125" customWidth="1"/>
    <col min="5373" max="5373" width="3.85546875" customWidth="1"/>
    <col min="5374" max="5376" width="14.42578125" customWidth="1"/>
    <col min="5377" max="5377" width="4.140625" customWidth="1"/>
    <col min="5378" max="5378" width="15" customWidth="1"/>
    <col min="5379" max="5380" width="0" hidden="1" customWidth="1"/>
    <col min="5381" max="5381" width="11.5703125" customWidth="1"/>
    <col min="5382" max="5382" width="18.140625" customWidth="1"/>
    <col min="5383" max="5383" width="13.140625" customWidth="1"/>
    <col min="5384" max="5384" width="12.28515625" customWidth="1"/>
    <col min="5623" max="5623" width="1.42578125" customWidth="1"/>
    <col min="5624" max="5624" width="59.5703125" customWidth="1"/>
    <col min="5625" max="5625" width="0" hidden="1" customWidth="1"/>
    <col min="5626" max="5627" width="3.85546875" customWidth="1"/>
    <col min="5628" max="5628" width="10.5703125" customWidth="1"/>
    <col min="5629" max="5629" width="3.85546875" customWidth="1"/>
    <col min="5630" max="5632" width="14.42578125" customWidth="1"/>
    <col min="5633" max="5633" width="4.140625" customWidth="1"/>
    <col min="5634" max="5634" width="15" customWidth="1"/>
    <col min="5635" max="5636" width="0" hidden="1" customWidth="1"/>
    <col min="5637" max="5637" width="11.5703125" customWidth="1"/>
    <col min="5638" max="5638" width="18.140625" customWidth="1"/>
    <col min="5639" max="5639" width="13.140625" customWidth="1"/>
    <col min="5640" max="5640" width="12.28515625" customWidth="1"/>
    <col min="5879" max="5879" width="1.42578125" customWidth="1"/>
    <col min="5880" max="5880" width="59.5703125" customWidth="1"/>
    <col min="5881" max="5881" width="0" hidden="1" customWidth="1"/>
    <col min="5882" max="5883" width="3.85546875" customWidth="1"/>
    <col min="5884" max="5884" width="10.5703125" customWidth="1"/>
    <col min="5885" max="5885" width="3.85546875" customWidth="1"/>
    <col min="5886" max="5888" width="14.42578125" customWidth="1"/>
    <col min="5889" max="5889" width="4.140625" customWidth="1"/>
    <col min="5890" max="5890" width="15" customWidth="1"/>
    <col min="5891" max="5892" width="0" hidden="1" customWidth="1"/>
    <col min="5893" max="5893" width="11.5703125" customWidth="1"/>
    <col min="5894" max="5894" width="18.140625" customWidth="1"/>
    <col min="5895" max="5895" width="13.140625" customWidth="1"/>
    <col min="5896" max="5896" width="12.28515625" customWidth="1"/>
    <col min="6135" max="6135" width="1.42578125" customWidth="1"/>
    <col min="6136" max="6136" width="59.5703125" customWidth="1"/>
    <col min="6137" max="6137" width="0" hidden="1" customWidth="1"/>
    <col min="6138" max="6139" width="3.85546875" customWidth="1"/>
    <col min="6140" max="6140" width="10.5703125" customWidth="1"/>
    <col min="6141" max="6141" width="3.85546875" customWidth="1"/>
    <col min="6142" max="6144" width="14.42578125" customWidth="1"/>
    <col min="6145" max="6145" width="4.140625" customWidth="1"/>
    <col min="6146" max="6146" width="15" customWidth="1"/>
    <col min="6147" max="6148" width="0" hidden="1" customWidth="1"/>
    <col min="6149" max="6149" width="11.5703125" customWidth="1"/>
    <col min="6150" max="6150" width="18.140625" customWidth="1"/>
    <col min="6151" max="6151" width="13.140625" customWidth="1"/>
    <col min="6152" max="6152" width="12.28515625" customWidth="1"/>
    <col min="6391" max="6391" width="1.42578125" customWidth="1"/>
    <col min="6392" max="6392" width="59.5703125" customWidth="1"/>
    <col min="6393" max="6393" width="0" hidden="1" customWidth="1"/>
    <col min="6394" max="6395" width="3.85546875" customWidth="1"/>
    <col min="6396" max="6396" width="10.5703125" customWidth="1"/>
    <col min="6397" max="6397" width="3.85546875" customWidth="1"/>
    <col min="6398" max="6400" width="14.42578125" customWidth="1"/>
    <col min="6401" max="6401" width="4.140625" customWidth="1"/>
    <col min="6402" max="6402" width="15" customWidth="1"/>
    <col min="6403" max="6404" width="0" hidden="1" customWidth="1"/>
    <col min="6405" max="6405" width="11.5703125" customWidth="1"/>
    <col min="6406" max="6406" width="18.140625" customWidth="1"/>
    <col min="6407" max="6407" width="13.140625" customWidth="1"/>
    <col min="6408" max="6408" width="12.28515625" customWidth="1"/>
    <col min="6647" max="6647" width="1.42578125" customWidth="1"/>
    <col min="6648" max="6648" width="59.5703125" customWidth="1"/>
    <col min="6649" max="6649" width="0" hidden="1" customWidth="1"/>
    <col min="6650" max="6651" width="3.85546875" customWidth="1"/>
    <col min="6652" max="6652" width="10.5703125" customWidth="1"/>
    <col min="6653" max="6653" width="3.85546875" customWidth="1"/>
    <col min="6654" max="6656" width="14.42578125" customWidth="1"/>
    <col min="6657" max="6657" width="4.140625" customWidth="1"/>
    <col min="6658" max="6658" width="15" customWidth="1"/>
    <col min="6659" max="6660" width="0" hidden="1" customWidth="1"/>
    <col min="6661" max="6661" width="11.5703125" customWidth="1"/>
    <col min="6662" max="6662" width="18.140625" customWidth="1"/>
    <col min="6663" max="6663" width="13.140625" customWidth="1"/>
    <col min="6664" max="6664" width="12.28515625" customWidth="1"/>
    <col min="6903" max="6903" width="1.42578125" customWidth="1"/>
    <col min="6904" max="6904" width="59.5703125" customWidth="1"/>
    <col min="6905" max="6905" width="0" hidden="1" customWidth="1"/>
    <col min="6906" max="6907" width="3.85546875" customWidth="1"/>
    <col min="6908" max="6908" width="10.5703125" customWidth="1"/>
    <col min="6909" max="6909" width="3.85546875" customWidth="1"/>
    <col min="6910" max="6912" width="14.42578125" customWidth="1"/>
    <col min="6913" max="6913" width="4.140625" customWidth="1"/>
    <col min="6914" max="6914" width="15" customWidth="1"/>
    <col min="6915" max="6916" width="0" hidden="1" customWidth="1"/>
    <col min="6917" max="6917" width="11.5703125" customWidth="1"/>
    <col min="6918" max="6918" width="18.140625" customWidth="1"/>
    <col min="6919" max="6919" width="13.140625" customWidth="1"/>
    <col min="6920" max="6920" width="12.28515625" customWidth="1"/>
    <col min="7159" max="7159" width="1.42578125" customWidth="1"/>
    <col min="7160" max="7160" width="59.5703125" customWidth="1"/>
    <col min="7161" max="7161" width="0" hidden="1" customWidth="1"/>
    <col min="7162" max="7163" width="3.85546875" customWidth="1"/>
    <col min="7164" max="7164" width="10.5703125" customWidth="1"/>
    <col min="7165" max="7165" width="3.85546875" customWidth="1"/>
    <col min="7166" max="7168" width="14.42578125" customWidth="1"/>
    <col min="7169" max="7169" width="4.140625" customWidth="1"/>
    <col min="7170" max="7170" width="15" customWidth="1"/>
    <col min="7171" max="7172" width="0" hidden="1" customWidth="1"/>
    <col min="7173" max="7173" width="11.5703125" customWidth="1"/>
    <col min="7174" max="7174" width="18.140625" customWidth="1"/>
    <col min="7175" max="7175" width="13.140625" customWidth="1"/>
    <col min="7176" max="7176" width="12.28515625" customWidth="1"/>
    <col min="7415" max="7415" width="1.42578125" customWidth="1"/>
    <col min="7416" max="7416" width="59.5703125" customWidth="1"/>
    <col min="7417" max="7417" width="0" hidden="1" customWidth="1"/>
    <col min="7418" max="7419" width="3.85546875" customWidth="1"/>
    <col min="7420" max="7420" width="10.5703125" customWidth="1"/>
    <col min="7421" max="7421" width="3.85546875" customWidth="1"/>
    <col min="7422" max="7424" width="14.42578125" customWidth="1"/>
    <col min="7425" max="7425" width="4.140625" customWidth="1"/>
    <col min="7426" max="7426" width="15" customWidth="1"/>
    <col min="7427" max="7428" width="0" hidden="1" customWidth="1"/>
    <col min="7429" max="7429" width="11.5703125" customWidth="1"/>
    <col min="7430" max="7430" width="18.140625" customWidth="1"/>
    <col min="7431" max="7431" width="13.140625" customWidth="1"/>
    <col min="7432" max="7432" width="12.28515625" customWidth="1"/>
    <col min="7671" max="7671" width="1.42578125" customWidth="1"/>
    <col min="7672" max="7672" width="59.5703125" customWidth="1"/>
    <col min="7673" max="7673" width="0" hidden="1" customWidth="1"/>
    <col min="7674" max="7675" width="3.85546875" customWidth="1"/>
    <col min="7676" max="7676" width="10.5703125" customWidth="1"/>
    <col min="7677" max="7677" width="3.85546875" customWidth="1"/>
    <col min="7678" max="7680" width="14.42578125" customWidth="1"/>
    <col min="7681" max="7681" width="4.140625" customWidth="1"/>
    <col min="7682" max="7682" width="15" customWidth="1"/>
    <col min="7683" max="7684" width="0" hidden="1" customWidth="1"/>
    <col min="7685" max="7685" width="11.5703125" customWidth="1"/>
    <col min="7686" max="7686" width="18.140625" customWidth="1"/>
    <col min="7687" max="7687" width="13.140625" customWidth="1"/>
    <col min="7688" max="7688" width="12.28515625" customWidth="1"/>
    <col min="7927" max="7927" width="1.42578125" customWidth="1"/>
    <col min="7928" max="7928" width="59.5703125" customWidth="1"/>
    <col min="7929" max="7929" width="0" hidden="1" customWidth="1"/>
    <col min="7930" max="7931" width="3.85546875" customWidth="1"/>
    <col min="7932" max="7932" width="10.5703125" customWidth="1"/>
    <col min="7933" max="7933" width="3.85546875" customWidth="1"/>
    <col min="7934" max="7936" width="14.42578125" customWidth="1"/>
    <col min="7937" max="7937" width="4.140625" customWidth="1"/>
    <col min="7938" max="7938" width="15" customWidth="1"/>
    <col min="7939" max="7940" width="0" hidden="1" customWidth="1"/>
    <col min="7941" max="7941" width="11.5703125" customWidth="1"/>
    <col min="7942" max="7942" width="18.140625" customWidth="1"/>
    <col min="7943" max="7943" width="13.140625" customWidth="1"/>
    <col min="7944" max="7944" width="12.28515625" customWidth="1"/>
    <col min="8183" max="8183" width="1.42578125" customWidth="1"/>
    <col min="8184" max="8184" width="59.5703125" customWidth="1"/>
    <col min="8185" max="8185" width="0" hidden="1" customWidth="1"/>
    <col min="8186" max="8187" width="3.85546875" customWidth="1"/>
    <col min="8188" max="8188" width="10.5703125" customWidth="1"/>
    <col min="8189" max="8189" width="3.85546875" customWidth="1"/>
    <col min="8190" max="8192" width="14.42578125" customWidth="1"/>
    <col min="8193" max="8193" width="4.140625" customWidth="1"/>
    <col min="8194" max="8194" width="15" customWidth="1"/>
    <col min="8195" max="8196" width="0" hidden="1" customWidth="1"/>
    <col min="8197" max="8197" width="11.5703125" customWidth="1"/>
    <col min="8198" max="8198" width="18.140625" customWidth="1"/>
    <col min="8199" max="8199" width="13.140625" customWidth="1"/>
    <col min="8200" max="8200" width="12.28515625" customWidth="1"/>
    <col min="8439" max="8439" width="1.42578125" customWidth="1"/>
    <col min="8440" max="8440" width="59.5703125" customWidth="1"/>
    <col min="8441" max="8441" width="0" hidden="1" customWidth="1"/>
    <col min="8442" max="8443" width="3.85546875" customWidth="1"/>
    <col min="8444" max="8444" width="10.5703125" customWidth="1"/>
    <col min="8445" max="8445" width="3.85546875" customWidth="1"/>
    <col min="8446" max="8448" width="14.42578125" customWidth="1"/>
    <col min="8449" max="8449" width="4.140625" customWidth="1"/>
    <col min="8450" max="8450" width="15" customWidth="1"/>
    <col min="8451" max="8452" width="0" hidden="1" customWidth="1"/>
    <col min="8453" max="8453" width="11.5703125" customWidth="1"/>
    <col min="8454" max="8454" width="18.140625" customWidth="1"/>
    <col min="8455" max="8455" width="13.140625" customWidth="1"/>
    <col min="8456" max="8456" width="12.28515625" customWidth="1"/>
    <col min="8695" max="8695" width="1.42578125" customWidth="1"/>
    <col min="8696" max="8696" width="59.5703125" customWidth="1"/>
    <col min="8697" max="8697" width="0" hidden="1" customWidth="1"/>
    <col min="8698" max="8699" width="3.85546875" customWidth="1"/>
    <col min="8700" max="8700" width="10.5703125" customWidth="1"/>
    <col min="8701" max="8701" width="3.85546875" customWidth="1"/>
    <col min="8702" max="8704" width="14.42578125" customWidth="1"/>
    <col min="8705" max="8705" width="4.140625" customWidth="1"/>
    <col min="8706" max="8706" width="15" customWidth="1"/>
    <col min="8707" max="8708" width="0" hidden="1" customWidth="1"/>
    <col min="8709" max="8709" width="11.5703125" customWidth="1"/>
    <col min="8710" max="8710" width="18.140625" customWidth="1"/>
    <col min="8711" max="8711" width="13.140625" customWidth="1"/>
    <col min="8712" max="8712" width="12.28515625" customWidth="1"/>
    <col min="8951" max="8951" width="1.42578125" customWidth="1"/>
    <col min="8952" max="8952" width="59.5703125" customWidth="1"/>
    <col min="8953" max="8953" width="0" hidden="1" customWidth="1"/>
    <col min="8954" max="8955" width="3.85546875" customWidth="1"/>
    <col min="8956" max="8956" width="10.5703125" customWidth="1"/>
    <col min="8957" max="8957" width="3.85546875" customWidth="1"/>
    <col min="8958" max="8960" width="14.42578125" customWidth="1"/>
    <col min="8961" max="8961" width="4.140625" customWidth="1"/>
    <col min="8962" max="8962" width="15" customWidth="1"/>
    <col min="8963" max="8964" width="0" hidden="1" customWidth="1"/>
    <col min="8965" max="8965" width="11.5703125" customWidth="1"/>
    <col min="8966" max="8966" width="18.140625" customWidth="1"/>
    <col min="8967" max="8967" width="13.140625" customWidth="1"/>
    <col min="8968" max="8968" width="12.28515625" customWidth="1"/>
    <col min="9207" max="9207" width="1.42578125" customWidth="1"/>
    <col min="9208" max="9208" width="59.5703125" customWidth="1"/>
    <col min="9209" max="9209" width="0" hidden="1" customWidth="1"/>
    <col min="9210" max="9211" width="3.85546875" customWidth="1"/>
    <col min="9212" max="9212" width="10.5703125" customWidth="1"/>
    <col min="9213" max="9213" width="3.85546875" customWidth="1"/>
    <col min="9214" max="9216" width="14.42578125" customWidth="1"/>
    <col min="9217" max="9217" width="4.140625" customWidth="1"/>
    <col min="9218" max="9218" width="15" customWidth="1"/>
    <col min="9219" max="9220" width="0" hidden="1" customWidth="1"/>
    <col min="9221" max="9221" width="11.5703125" customWidth="1"/>
    <col min="9222" max="9222" width="18.140625" customWidth="1"/>
    <col min="9223" max="9223" width="13.140625" customWidth="1"/>
    <col min="9224" max="9224" width="12.28515625" customWidth="1"/>
    <col min="9463" max="9463" width="1.42578125" customWidth="1"/>
    <col min="9464" max="9464" width="59.5703125" customWidth="1"/>
    <col min="9465" max="9465" width="0" hidden="1" customWidth="1"/>
    <col min="9466" max="9467" width="3.85546875" customWidth="1"/>
    <col min="9468" max="9468" width="10.5703125" customWidth="1"/>
    <col min="9469" max="9469" width="3.85546875" customWidth="1"/>
    <col min="9470" max="9472" width="14.42578125" customWidth="1"/>
    <col min="9473" max="9473" width="4.140625" customWidth="1"/>
    <col min="9474" max="9474" width="15" customWidth="1"/>
    <col min="9475" max="9476" width="0" hidden="1" customWidth="1"/>
    <col min="9477" max="9477" width="11.5703125" customWidth="1"/>
    <col min="9478" max="9478" width="18.140625" customWidth="1"/>
    <col min="9479" max="9479" width="13.140625" customWidth="1"/>
    <col min="9480" max="9480" width="12.28515625" customWidth="1"/>
    <col min="9719" max="9719" width="1.42578125" customWidth="1"/>
    <col min="9720" max="9720" width="59.5703125" customWidth="1"/>
    <col min="9721" max="9721" width="0" hidden="1" customWidth="1"/>
    <col min="9722" max="9723" width="3.85546875" customWidth="1"/>
    <col min="9724" max="9724" width="10.5703125" customWidth="1"/>
    <col min="9725" max="9725" width="3.85546875" customWidth="1"/>
    <col min="9726" max="9728" width="14.42578125" customWidth="1"/>
    <col min="9729" max="9729" width="4.140625" customWidth="1"/>
    <col min="9730" max="9730" width="15" customWidth="1"/>
    <col min="9731" max="9732" width="0" hidden="1" customWidth="1"/>
    <col min="9733" max="9733" width="11.5703125" customWidth="1"/>
    <col min="9734" max="9734" width="18.140625" customWidth="1"/>
    <col min="9735" max="9735" width="13.140625" customWidth="1"/>
    <col min="9736" max="9736" width="12.28515625" customWidth="1"/>
    <col min="9975" max="9975" width="1.42578125" customWidth="1"/>
    <col min="9976" max="9976" width="59.5703125" customWidth="1"/>
    <col min="9977" max="9977" width="0" hidden="1" customWidth="1"/>
    <col min="9978" max="9979" width="3.85546875" customWidth="1"/>
    <col min="9980" max="9980" width="10.5703125" customWidth="1"/>
    <col min="9981" max="9981" width="3.85546875" customWidth="1"/>
    <col min="9982" max="9984" width="14.42578125" customWidth="1"/>
    <col min="9985" max="9985" width="4.140625" customWidth="1"/>
    <col min="9986" max="9986" width="15" customWidth="1"/>
    <col min="9987" max="9988" width="0" hidden="1" customWidth="1"/>
    <col min="9989" max="9989" width="11.5703125" customWidth="1"/>
    <col min="9990" max="9990" width="18.140625" customWidth="1"/>
    <col min="9991" max="9991" width="13.140625" customWidth="1"/>
    <col min="9992" max="9992" width="12.28515625" customWidth="1"/>
    <col min="10231" max="10231" width="1.42578125" customWidth="1"/>
    <col min="10232" max="10232" width="59.5703125" customWidth="1"/>
    <col min="10233" max="10233" width="0" hidden="1" customWidth="1"/>
    <col min="10234" max="10235" width="3.85546875" customWidth="1"/>
    <col min="10236" max="10236" width="10.5703125" customWidth="1"/>
    <col min="10237" max="10237" width="3.85546875" customWidth="1"/>
    <col min="10238" max="10240" width="14.42578125" customWidth="1"/>
    <col min="10241" max="10241" width="4.140625" customWidth="1"/>
    <col min="10242" max="10242" width="15" customWidth="1"/>
    <col min="10243" max="10244" width="0" hidden="1" customWidth="1"/>
    <col min="10245" max="10245" width="11.5703125" customWidth="1"/>
    <col min="10246" max="10246" width="18.140625" customWidth="1"/>
    <col min="10247" max="10247" width="13.140625" customWidth="1"/>
    <col min="10248" max="10248" width="12.28515625" customWidth="1"/>
    <col min="10487" max="10487" width="1.42578125" customWidth="1"/>
    <col min="10488" max="10488" width="59.5703125" customWidth="1"/>
    <col min="10489" max="10489" width="0" hidden="1" customWidth="1"/>
    <col min="10490" max="10491" width="3.85546875" customWidth="1"/>
    <col min="10492" max="10492" width="10.5703125" customWidth="1"/>
    <col min="10493" max="10493" width="3.85546875" customWidth="1"/>
    <col min="10494" max="10496" width="14.42578125" customWidth="1"/>
    <col min="10497" max="10497" width="4.140625" customWidth="1"/>
    <col min="10498" max="10498" width="15" customWidth="1"/>
    <col min="10499" max="10500" width="0" hidden="1" customWidth="1"/>
    <col min="10501" max="10501" width="11.5703125" customWidth="1"/>
    <col min="10502" max="10502" width="18.140625" customWidth="1"/>
    <col min="10503" max="10503" width="13.140625" customWidth="1"/>
    <col min="10504" max="10504" width="12.28515625" customWidth="1"/>
    <col min="10743" max="10743" width="1.42578125" customWidth="1"/>
    <col min="10744" max="10744" width="59.5703125" customWidth="1"/>
    <col min="10745" max="10745" width="0" hidden="1" customWidth="1"/>
    <col min="10746" max="10747" width="3.85546875" customWidth="1"/>
    <col min="10748" max="10748" width="10.5703125" customWidth="1"/>
    <col min="10749" max="10749" width="3.85546875" customWidth="1"/>
    <col min="10750" max="10752" width="14.42578125" customWidth="1"/>
    <col min="10753" max="10753" width="4.140625" customWidth="1"/>
    <col min="10754" max="10754" width="15" customWidth="1"/>
    <col min="10755" max="10756" width="0" hidden="1" customWidth="1"/>
    <col min="10757" max="10757" width="11.5703125" customWidth="1"/>
    <col min="10758" max="10758" width="18.140625" customWidth="1"/>
    <col min="10759" max="10759" width="13.140625" customWidth="1"/>
    <col min="10760" max="10760" width="12.28515625" customWidth="1"/>
    <col min="10999" max="10999" width="1.42578125" customWidth="1"/>
    <col min="11000" max="11000" width="59.5703125" customWidth="1"/>
    <col min="11001" max="11001" width="0" hidden="1" customWidth="1"/>
    <col min="11002" max="11003" width="3.85546875" customWidth="1"/>
    <col min="11004" max="11004" width="10.5703125" customWidth="1"/>
    <col min="11005" max="11005" width="3.85546875" customWidth="1"/>
    <col min="11006" max="11008" width="14.42578125" customWidth="1"/>
    <col min="11009" max="11009" width="4.140625" customWidth="1"/>
    <col min="11010" max="11010" width="15" customWidth="1"/>
    <col min="11011" max="11012" width="0" hidden="1" customWidth="1"/>
    <col min="11013" max="11013" width="11.5703125" customWidth="1"/>
    <col min="11014" max="11014" width="18.140625" customWidth="1"/>
    <col min="11015" max="11015" width="13.140625" customWidth="1"/>
    <col min="11016" max="11016" width="12.28515625" customWidth="1"/>
    <col min="11255" max="11255" width="1.42578125" customWidth="1"/>
    <col min="11256" max="11256" width="59.5703125" customWidth="1"/>
    <col min="11257" max="11257" width="0" hidden="1" customWidth="1"/>
    <col min="11258" max="11259" width="3.85546875" customWidth="1"/>
    <col min="11260" max="11260" width="10.5703125" customWidth="1"/>
    <col min="11261" max="11261" width="3.85546875" customWidth="1"/>
    <col min="11262" max="11264" width="14.42578125" customWidth="1"/>
    <col min="11265" max="11265" width="4.140625" customWidth="1"/>
    <col min="11266" max="11266" width="15" customWidth="1"/>
    <col min="11267" max="11268" width="0" hidden="1" customWidth="1"/>
    <col min="11269" max="11269" width="11.5703125" customWidth="1"/>
    <col min="11270" max="11270" width="18.140625" customWidth="1"/>
    <col min="11271" max="11271" width="13.140625" customWidth="1"/>
    <col min="11272" max="11272" width="12.28515625" customWidth="1"/>
    <col min="11511" max="11511" width="1.42578125" customWidth="1"/>
    <col min="11512" max="11512" width="59.5703125" customWidth="1"/>
    <col min="11513" max="11513" width="0" hidden="1" customWidth="1"/>
    <col min="11514" max="11515" width="3.85546875" customWidth="1"/>
    <col min="11516" max="11516" width="10.5703125" customWidth="1"/>
    <col min="11517" max="11517" width="3.85546875" customWidth="1"/>
    <col min="11518" max="11520" width="14.42578125" customWidth="1"/>
    <col min="11521" max="11521" width="4.140625" customWidth="1"/>
    <col min="11522" max="11522" width="15" customWidth="1"/>
    <col min="11523" max="11524" width="0" hidden="1" customWidth="1"/>
    <col min="11525" max="11525" width="11.5703125" customWidth="1"/>
    <col min="11526" max="11526" width="18.140625" customWidth="1"/>
    <col min="11527" max="11527" width="13.140625" customWidth="1"/>
    <col min="11528" max="11528" width="12.28515625" customWidth="1"/>
    <col min="11767" max="11767" width="1.42578125" customWidth="1"/>
    <col min="11768" max="11768" width="59.5703125" customWidth="1"/>
    <col min="11769" max="11769" width="0" hidden="1" customWidth="1"/>
    <col min="11770" max="11771" width="3.85546875" customWidth="1"/>
    <col min="11772" max="11772" width="10.5703125" customWidth="1"/>
    <col min="11773" max="11773" width="3.85546875" customWidth="1"/>
    <col min="11774" max="11776" width="14.42578125" customWidth="1"/>
    <col min="11777" max="11777" width="4.140625" customWidth="1"/>
    <col min="11778" max="11778" width="15" customWidth="1"/>
    <col min="11779" max="11780" width="0" hidden="1" customWidth="1"/>
    <col min="11781" max="11781" width="11.5703125" customWidth="1"/>
    <col min="11782" max="11782" width="18.140625" customWidth="1"/>
    <col min="11783" max="11783" width="13.140625" customWidth="1"/>
    <col min="11784" max="11784" width="12.28515625" customWidth="1"/>
    <col min="12023" max="12023" width="1.42578125" customWidth="1"/>
    <col min="12024" max="12024" width="59.5703125" customWidth="1"/>
    <col min="12025" max="12025" width="0" hidden="1" customWidth="1"/>
    <col min="12026" max="12027" width="3.85546875" customWidth="1"/>
    <col min="12028" max="12028" width="10.5703125" customWidth="1"/>
    <col min="12029" max="12029" width="3.85546875" customWidth="1"/>
    <col min="12030" max="12032" width="14.42578125" customWidth="1"/>
    <col min="12033" max="12033" width="4.140625" customWidth="1"/>
    <col min="12034" max="12034" width="15" customWidth="1"/>
    <col min="12035" max="12036" width="0" hidden="1" customWidth="1"/>
    <col min="12037" max="12037" width="11.5703125" customWidth="1"/>
    <col min="12038" max="12038" width="18.140625" customWidth="1"/>
    <col min="12039" max="12039" width="13.140625" customWidth="1"/>
    <col min="12040" max="12040" width="12.28515625" customWidth="1"/>
    <col min="12279" max="12279" width="1.42578125" customWidth="1"/>
    <col min="12280" max="12280" width="59.5703125" customWidth="1"/>
    <col min="12281" max="12281" width="0" hidden="1" customWidth="1"/>
    <col min="12282" max="12283" width="3.85546875" customWidth="1"/>
    <col min="12284" max="12284" width="10.5703125" customWidth="1"/>
    <col min="12285" max="12285" width="3.85546875" customWidth="1"/>
    <col min="12286" max="12288" width="14.42578125" customWidth="1"/>
    <col min="12289" max="12289" width="4.140625" customWidth="1"/>
    <col min="12290" max="12290" width="15" customWidth="1"/>
    <col min="12291" max="12292" width="0" hidden="1" customWidth="1"/>
    <col min="12293" max="12293" width="11.5703125" customWidth="1"/>
    <col min="12294" max="12294" width="18.140625" customWidth="1"/>
    <col min="12295" max="12295" width="13.140625" customWidth="1"/>
    <col min="12296" max="12296" width="12.28515625" customWidth="1"/>
    <col min="12535" max="12535" width="1.42578125" customWidth="1"/>
    <col min="12536" max="12536" width="59.5703125" customWidth="1"/>
    <col min="12537" max="12537" width="0" hidden="1" customWidth="1"/>
    <col min="12538" max="12539" width="3.85546875" customWidth="1"/>
    <col min="12540" max="12540" width="10.5703125" customWidth="1"/>
    <col min="12541" max="12541" width="3.85546875" customWidth="1"/>
    <col min="12542" max="12544" width="14.42578125" customWidth="1"/>
    <col min="12545" max="12545" width="4.140625" customWidth="1"/>
    <col min="12546" max="12546" width="15" customWidth="1"/>
    <col min="12547" max="12548" width="0" hidden="1" customWidth="1"/>
    <col min="12549" max="12549" width="11.5703125" customWidth="1"/>
    <col min="12550" max="12550" width="18.140625" customWidth="1"/>
    <col min="12551" max="12551" width="13.140625" customWidth="1"/>
    <col min="12552" max="12552" width="12.28515625" customWidth="1"/>
    <col min="12791" max="12791" width="1.42578125" customWidth="1"/>
    <col min="12792" max="12792" width="59.5703125" customWidth="1"/>
    <col min="12793" max="12793" width="0" hidden="1" customWidth="1"/>
    <col min="12794" max="12795" width="3.85546875" customWidth="1"/>
    <col min="12796" max="12796" width="10.5703125" customWidth="1"/>
    <col min="12797" max="12797" width="3.85546875" customWidth="1"/>
    <col min="12798" max="12800" width="14.42578125" customWidth="1"/>
    <col min="12801" max="12801" width="4.140625" customWidth="1"/>
    <col min="12802" max="12802" width="15" customWidth="1"/>
    <col min="12803" max="12804" width="0" hidden="1" customWidth="1"/>
    <col min="12805" max="12805" width="11.5703125" customWidth="1"/>
    <col min="12806" max="12806" width="18.140625" customWidth="1"/>
    <col min="12807" max="12807" width="13.140625" customWidth="1"/>
    <col min="12808" max="12808" width="12.28515625" customWidth="1"/>
    <col min="13047" max="13047" width="1.42578125" customWidth="1"/>
    <col min="13048" max="13048" width="59.5703125" customWidth="1"/>
    <col min="13049" max="13049" width="0" hidden="1" customWidth="1"/>
    <col min="13050" max="13051" width="3.85546875" customWidth="1"/>
    <col min="13052" max="13052" width="10.5703125" customWidth="1"/>
    <col min="13053" max="13053" width="3.85546875" customWidth="1"/>
    <col min="13054" max="13056" width="14.42578125" customWidth="1"/>
    <col min="13057" max="13057" width="4.140625" customWidth="1"/>
    <col min="13058" max="13058" width="15" customWidth="1"/>
    <col min="13059" max="13060" width="0" hidden="1" customWidth="1"/>
    <col min="13061" max="13061" width="11.5703125" customWidth="1"/>
    <col min="13062" max="13062" width="18.140625" customWidth="1"/>
    <col min="13063" max="13063" width="13.140625" customWidth="1"/>
    <col min="13064" max="13064" width="12.28515625" customWidth="1"/>
    <col min="13303" max="13303" width="1.42578125" customWidth="1"/>
    <col min="13304" max="13304" width="59.5703125" customWidth="1"/>
    <col min="13305" max="13305" width="0" hidden="1" customWidth="1"/>
    <col min="13306" max="13307" width="3.85546875" customWidth="1"/>
    <col min="13308" max="13308" width="10.5703125" customWidth="1"/>
    <col min="13309" max="13309" width="3.85546875" customWidth="1"/>
    <col min="13310" max="13312" width="14.42578125" customWidth="1"/>
    <col min="13313" max="13313" width="4.140625" customWidth="1"/>
    <col min="13314" max="13314" width="15" customWidth="1"/>
    <col min="13315" max="13316" width="0" hidden="1" customWidth="1"/>
    <col min="13317" max="13317" width="11.5703125" customWidth="1"/>
    <col min="13318" max="13318" width="18.140625" customWidth="1"/>
    <col min="13319" max="13319" width="13.140625" customWidth="1"/>
    <col min="13320" max="13320" width="12.28515625" customWidth="1"/>
    <col min="13559" max="13559" width="1.42578125" customWidth="1"/>
    <col min="13560" max="13560" width="59.5703125" customWidth="1"/>
    <col min="13561" max="13561" width="0" hidden="1" customWidth="1"/>
    <col min="13562" max="13563" width="3.85546875" customWidth="1"/>
    <col min="13564" max="13564" width="10.5703125" customWidth="1"/>
    <col min="13565" max="13565" width="3.85546875" customWidth="1"/>
    <col min="13566" max="13568" width="14.42578125" customWidth="1"/>
    <col min="13569" max="13569" width="4.140625" customWidth="1"/>
    <col min="13570" max="13570" width="15" customWidth="1"/>
    <col min="13571" max="13572" width="0" hidden="1" customWidth="1"/>
    <col min="13573" max="13573" width="11.5703125" customWidth="1"/>
    <col min="13574" max="13574" width="18.140625" customWidth="1"/>
    <col min="13575" max="13575" width="13.140625" customWidth="1"/>
    <col min="13576" max="13576" width="12.28515625" customWidth="1"/>
    <col min="13815" max="13815" width="1.42578125" customWidth="1"/>
    <col min="13816" max="13816" width="59.5703125" customWidth="1"/>
    <col min="13817" max="13817" width="0" hidden="1" customWidth="1"/>
    <col min="13818" max="13819" width="3.85546875" customWidth="1"/>
    <col min="13820" max="13820" width="10.5703125" customWidth="1"/>
    <col min="13821" max="13821" width="3.85546875" customWidth="1"/>
    <col min="13822" max="13824" width="14.42578125" customWidth="1"/>
    <col min="13825" max="13825" width="4.140625" customWidth="1"/>
    <col min="13826" max="13826" width="15" customWidth="1"/>
    <col min="13827" max="13828" width="0" hidden="1" customWidth="1"/>
    <col min="13829" max="13829" width="11.5703125" customWidth="1"/>
    <col min="13830" max="13830" width="18.140625" customWidth="1"/>
    <col min="13831" max="13831" width="13.140625" customWidth="1"/>
    <col min="13832" max="13832" width="12.28515625" customWidth="1"/>
    <col min="14071" max="14071" width="1.42578125" customWidth="1"/>
    <col min="14072" max="14072" width="59.5703125" customWidth="1"/>
    <col min="14073" max="14073" width="0" hidden="1" customWidth="1"/>
    <col min="14074" max="14075" width="3.85546875" customWidth="1"/>
    <col min="14076" max="14076" width="10.5703125" customWidth="1"/>
    <col min="14077" max="14077" width="3.85546875" customWidth="1"/>
    <col min="14078" max="14080" width="14.42578125" customWidth="1"/>
    <col min="14081" max="14081" width="4.140625" customWidth="1"/>
    <col min="14082" max="14082" width="15" customWidth="1"/>
    <col min="14083" max="14084" width="0" hidden="1" customWidth="1"/>
    <col min="14085" max="14085" width="11.5703125" customWidth="1"/>
    <col min="14086" max="14086" width="18.140625" customWidth="1"/>
    <col min="14087" max="14087" width="13.140625" customWidth="1"/>
    <col min="14088" max="14088" width="12.28515625" customWidth="1"/>
    <col min="14327" max="14327" width="1.42578125" customWidth="1"/>
    <col min="14328" max="14328" width="59.5703125" customWidth="1"/>
    <col min="14329" max="14329" width="0" hidden="1" customWidth="1"/>
    <col min="14330" max="14331" width="3.85546875" customWidth="1"/>
    <col min="14332" max="14332" width="10.5703125" customWidth="1"/>
    <col min="14333" max="14333" width="3.85546875" customWidth="1"/>
    <col min="14334" max="14336" width="14.42578125" customWidth="1"/>
    <col min="14337" max="14337" width="4.140625" customWidth="1"/>
    <col min="14338" max="14338" width="15" customWidth="1"/>
    <col min="14339" max="14340" width="0" hidden="1" customWidth="1"/>
    <col min="14341" max="14341" width="11.5703125" customWidth="1"/>
    <col min="14342" max="14342" width="18.140625" customWidth="1"/>
    <col min="14343" max="14343" width="13.140625" customWidth="1"/>
    <col min="14344" max="14344" width="12.28515625" customWidth="1"/>
    <col min="14583" max="14583" width="1.42578125" customWidth="1"/>
    <col min="14584" max="14584" width="59.5703125" customWidth="1"/>
    <col min="14585" max="14585" width="0" hidden="1" customWidth="1"/>
    <col min="14586" max="14587" width="3.85546875" customWidth="1"/>
    <col min="14588" max="14588" width="10.5703125" customWidth="1"/>
    <col min="14589" max="14589" width="3.85546875" customWidth="1"/>
    <col min="14590" max="14592" width="14.42578125" customWidth="1"/>
    <col min="14593" max="14593" width="4.140625" customWidth="1"/>
    <col min="14594" max="14594" width="15" customWidth="1"/>
    <col min="14595" max="14596" width="0" hidden="1" customWidth="1"/>
    <col min="14597" max="14597" width="11.5703125" customWidth="1"/>
    <col min="14598" max="14598" width="18.140625" customWidth="1"/>
    <col min="14599" max="14599" width="13.140625" customWidth="1"/>
    <col min="14600" max="14600" width="12.28515625" customWidth="1"/>
    <col min="14839" max="14839" width="1.42578125" customWidth="1"/>
    <col min="14840" max="14840" width="59.5703125" customWidth="1"/>
    <col min="14841" max="14841" width="0" hidden="1" customWidth="1"/>
    <col min="14842" max="14843" width="3.85546875" customWidth="1"/>
    <col min="14844" max="14844" width="10.5703125" customWidth="1"/>
    <col min="14845" max="14845" width="3.85546875" customWidth="1"/>
    <col min="14846" max="14848" width="14.42578125" customWidth="1"/>
    <col min="14849" max="14849" width="4.140625" customWidth="1"/>
    <col min="14850" max="14850" width="15" customWidth="1"/>
    <col min="14851" max="14852" width="0" hidden="1" customWidth="1"/>
    <col min="14853" max="14853" width="11.5703125" customWidth="1"/>
    <col min="14854" max="14854" width="18.140625" customWidth="1"/>
    <col min="14855" max="14855" width="13.140625" customWidth="1"/>
    <col min="14856" max="14856" width="12.28515625" customWidth="1"/>
    <col min="15095" max="15095" width="1.42578125" customWidth="1"/>
    <col min="15096" max="15096" width="59.5703125" customWidth="1"/>
    <col min="15097" max="15097" width="0" hidden="1" customWidth="1"/>
    <col min="15098" max="15099" width="3.85546875" customWidth="1"/>
    <col min="15100" max="15100" width="10.5703125" customWidth="1"/>
    <col min="15101" max="15101" width="3.85546875" customWidth="1"/>
    <col min="15102" max="15104" width="14.42578125" customWidth="1"/>
    <col min="15105" max="15105" width="4.140625" customWidth="1"/>
    <col min="15106" max="15106" width="15" customWidth="1"/>
    <col min="15107" max="15108" width="0" hidden="1" customWidth="1"/>
    <col min="15109" max="15109" width="11.5703125" customWidth="1"/>
    <col min="15110" max="15110" width="18.140625" customWidth="1"/>
    <col min="15111" max="15111" width="13.140625" customWidth="1"/>
    <col min="15112" max="15112" width="12.28515625" customWidth="1"/>
    <col min="15351" max="15351" width="1.42578125" customWidth="1"/>
    <col min="15352" max="15352" width="59.5703125" customWidth="1"/>
    <col min="15353" max="15353" width="0" hidden="1" customWidth="1"/>
    <col min="15354" max="15355" width="3.85546875" customWidth="1"/>
    <col min="15356" max="15356" width="10.5703125" customWidth="1"/>
    <col min="15357" max="15357" width="3.85546875" customWidth="1"/>
    <col min="15358" max="15360" width="14.42578125" customWidth="1"/>
    <col min="15361" max="15361" width="4.140625" customWidth="1"/>
    <col min="15362" max="15362" width="15" customWidth="1"/>
    <col min="15363" max="15364" width="0" hidden="1" customWidth="1"/>
    <col min="15365" max="15365" width="11.5703125" customWidth="1"/>
    <col min="15366" max="15366" width="18.140625" customWidth="1"/>
    <col min="15367" max="15367" width="13.140625" customWidth="1"/>
    <col min="15368" max="15368" width="12.28515625" customWidth="1"/>
    <col min="15607" max="15607" width="1.42578125" customWidth="1"/>
    <col min="15608" max="15608" width="59.5703125" customWidth="1"/>
    <col min="15609" max="15609" width="0" hidden="1" customWidth="1"/>
    <col min="15610" max="15611" width="3.85546875" customWidth="1"/>
    <col min="15612" max="15612" width="10.5703125" customWidth="1"/>
    <col min="15613" max="15613" width="3.85546875" customWidth="1"/>
    <col min="15614" max="15616" width="14.42578125" customWidth="1"/>
    <col min="15617" max="15617" width="4.140625" customWidth="1"/>
    <col min="15618" max="15618" width="15" customWidth="1"/>
    <col min="15619" max="15620" width="0" hidden="1" customWidth="1"/>
    <col min="15621" max="15621" width="11.5703125" customWidth="1"/>
    <col min="15622" max="15622" width="18.140625" customWidth="1"/>
    <col min="15623" max="15623" width="13.140625" customWidth="1"/>
    <col min="15624" max="15624" width="12.28515625" customWidth="1"/>
    <col min="15863" max="15863" width="1.42578125" customWidth="1"/>
    <col min="15864" max="15864" width="59.5703125" customWidth="1"/>
    <col min="15865" max="15865" width="0" hidden="1" customWidth="1"/>
    <col min="15866" max="15867" width="3.85546875" customWidth="1"/>
    <col min="15868" max="15868" width="10.5703125" customWidth="1"/>
    <col min="15869" max="15869" width="3.85546875" customWidth="1"/>
    <col min="15870" max="15872" width="14.42578125" customWidth="1"/>
    <col min="15873" max="15873" width="4.140625" customWidth="1"/>
    <col min="15874" max="15874" width="15" customWidth="1"/>
    <col min="15875" max="15876" width="0" hidden="1" customWidth="1"/>
    <col min="15877" max="15877" width="11.5703125" customWidth="1"/>
    <col min="15878" max="15878" width="18.140625" customWidth="1"/>
    <col min="15879" max="15879" width="13.140625" customWidth="1"/>
    <col min="15880" max="15880" width="12.28515625" customWidth="1"/>
    <col min="16119" max="16119" width="1.42578125" customWidth="1"/>
    <col min="16120" max="16120" width="59.5703125" customWidth="1"/>
    <col min="16121" max="16121" width="0" hidden="1" customWidth="1"/>
    <col min="16122" max="16123" width="3.85546875" customWidth="1"/>
    <col min="16124" max="16124" width="10.5703125" customWidth="1"/>
    <col min="16125" max="16125" width="3.85546875" customWidth="1"/>
    <col min="16126" max="16128" width="14.42578125" customWidth="1"/>
    <col min="16129" max="16129" width="4.140625" customWidth="1"/>
    <col min="16130" max="16130" width="15" customWidth="1"/>
    <col min="16131" max="16132" width="0" hidden="1" customWidth="1"/>
    <col min="16133" max="16133" width="11.5703125" customWidth="1"/>
    <col min="16134" max="16134" width="18.140625" customWidth="1"/>
    <col min="16135" max="16135" width="13.140625" customWidth="1"/>
    <col min="16136" max="16136" width="12.28515625" customWidth="1"/>
  </cols>
  <sheetData>
    <row r="1" spans="1:15" ht="12" customHeight="1" x14ac:dyDescent="0.25">
      <c r="F1" s="165" t="s">
        <v>0</v>
      </c>
      <c r="G1" s="165"/>
      <c r="H1" s="165"/>
      <c r="I1" s="165"/>
      <c r="J1" s="165"/>
      <c r="K1" s="165"/>
      <c r="L1" s="165"/>
      <c r="M1" s="165"/>
      <c r="N1" s="165"/>
    </row>
    <row r="2" spans="1:15" ht="56.25" customHeight="1" x14ac:dyDescent="0.25">
      <c r="F2" s="164" t="s">
        <v>1</v>
      </c>
      <c r="G2" s="164"/>
      <c r="H2" s="164"/>
      <c r="I2" s="164"/>
      <c r="J2" s="164"/>
      <c r="K2" s="164"/>
      <c r="L2" s="164"/>
      <c r="M2" s="164"/>
      <c r="N2" s="164"/>
    </row>
    <row r="3" spans="1:15" s="1" customFormat="1" ht="12.75" customHeight="1" x14ac:dyDescent="0.25">
      <c r="B3" s="2"/>
      <c r="C3" s="2"/>
      <c r="D3" s="2"/>
      <c r="E3" s="54"/>
      <c r="F3" s="165" t="s">
        <v>386</v>
      </c>
      <c r="G3" s="165"/>
      <c r="H3" s="165"/>
      <c r="I3" s="165"/>
      <c r="J3" s="165"/>
      <c r="K3" s="165"/>
      <c r="L3" s="165"/>
      <c r="M3" s="165"/>
      <c r="N3" s="165"/>
    </row>
    <row r="4" spans="1:15" s="1" customFormat="1" ht="47.25" customHeight="1" x14ac:dyDescent="0.25">
      <c r="B4" s="2"/>
      <c r="C4" s="2"/>
      <c r="D4" s="2"/>
      <c r="E4" s="54"/>
      <c r="F4" s="164" t="s">
        <v>343</v>
      </c>
      <c r="G4" s="164"/>
      <c r="H4" s="164"/>
      <c r="I4" s="164"/>
      <c r="J4" s="164"/>
      <c r="K4" s="164"/>
      <c r="L4" s="164"/>
      <c r="M4" s="164"/>
      <c r="N4" s="164"/>
    </row>
    <row r="5" spans="1:15" s="1" customFormat="1" ht="54.75" customHeight="1" x14ac:dyDescent="0.25">
      <c r="A5" s="163" t="s">
        <v>344</v>
      </c>
      <c r="B5" s="163"/>
      <c r="C5" s="163"/>
      <c r="D5" s="163"/>
      <c r="E5" s="163"/>
      <c r="F5" s="163"/>
      <c r="G5" s="163"/>
      <c r="H5" s="163"/>
      <c r="I5" s="163"/>
      <c r="J5" s="163"/>
      <c r="K5" s="163"/>
      <c r="L5" s="163"/>
      <c r="M5" s="163"/>
      <c r="N5" s="163"/>
    </row>
    <row r="6" spans="1:15" s="1" customFormat="1" ht="7.5" customHeight="1" x14ac:dyDescent="0.25">
      <c r="A6" s="3"/>
      <c r="B6" s="3"/>
      <c r="C6" s="3"/>
      <c r="D6" s="3"/>
      <c r="E6" s="4"/>
      <c r="F6" s="4"/>
      <c r="G6" s="4"/>
      <c r="H6" s="3"/>
      <c r="I6" s="3"/>
      <c r="K6" s="5" t="s">
        <v>4</v>
      </c>
      <c r="L6" s="4"/>
    </row>
    <row r="7" spans="1:15" s="7" customFormat="1" ht="15" customHeight="1" x14ac:dyDescent="0.25">
      <c r="A7" s="201" t="s">
        <v>5</v>
      </c>
      <c r="B7" s="201"/>
      <c r="C7" s="142"/>
      <c r="D7" s="142"/>
      <c r="E7" s="142"/>
      <c r="F7" s="6" t="s">
        <v>6</v>
      </c>
      <c r="G7" s="6" t="s">
        <v>7</v>
      </c>
      <c r="H7" s="6" t="s">
        <v>8</v>
      </c>
      <c r="I7" s="6" t="s">
        <v>9</v>
      </c>
      <c r="J7" s="142" t="s">
        <v>10</v>
      </c>
      <c r="K7" s="152" t="s">
        <v>385</v>
      </c>
      <c r="L7" s="142" t="s">
        <v>378</v>
      </c>
      <c r="M7" s="155" t="s">
        <v>389</v>
      </c>
      <c r="N7" s="142" t="s">
        <v>380</v>
      </c>
    </row>
    <row r="8" spans="1:15" s="7" customFormat="1" ht="12.75" x14ac:dyDescent="0.25">
      <c r="A8" s="202" t="s">
        <v>345</v>
      </c>
      <c r="B8" s="202"/>
      <c r="C8" s="147"/>
      <c r="D8" s="147"/>
      <c r="E8" s="147">
        <v>851</v>
      </c>
      <c r="F8" s="59"/>
      <c r="G8" s="59"/>
      <c r="H8" s="59"/>
      <c r="I8" s="59"/>
      <c r="J8" s="60">
        <f>J9+J57+J71+J91+J101+J119+J163+J192</f>
        <v>29239540</v>
      </c>
      <c r="K8" s="60">
        <f>K9+K57+K71+K91+K101+K119+K163+K192</f>
        <v>9908141</v>
      </c>
      <c r="L8" s="60">
        <f>L9+L57+L71+L91+L101+L119+L163+L192</f>
        <v>39147681</v>
      </c>
      <c r="M8" s="60">
        <f>M9+M57+M71+M91+M101+M119+M163+M192</f>
        <v>-187536</v>
      </c>
      <c r="N8" s="60">
        <f>N9+N57+N71+N91+N101+N119+N163+N192</f>
        <v>38960145</v>
      </c>
      <c r="O8" s="61"/>
    </row>
    <row r="9" spans="1:15" s="10" customFormat="1" ht="12.75" customHeight="1" x14ac:dyDescent="0.25">
      <c r="A9" s="190" t="s">
        <v>12</v>
      </c>
      <c r="B9" s="190"/>
      <c r="C9" s="129"/>
      <c r="D9" s="129"/>
      <c r="E9" s="32">
        <v>851</v>
      </c>
      <c r="F9" s="8" t="s">
        <v>13</v>
      </c>
      <c r="G9" s="8"/>
      <c r="H9" s="8"/>
      <c r="I9" s="8"/>
      <c r="J9" s="9">
        <f>J10+J31+J36</f>
        <v>12704700</v>
      </c>
      <c r="K9" s="9">
        <f t="shared" ref="K9:N9" si="0">K10+K31+K36</f>
        <v>2044100</v>
      </c>
      <c r="L9" s="9">
        <f t="shared" si="0"/>
        <v>14748800</v>
      </c>
      <c r="M9" s="9">
        <f t="shared" si="0"/>
        <v>-4000</v>
      </c>
      <c r="N9" s="9">
        <f t="shared" si="0"/>
        <v>14744800</v>
      </c>
    </row>
    <row r="10" spans="1:15" s="14" customFormat="1" ht="12.75" hidden="1" customHeight="1" x14ac:dyDescent="0.25">
      <c r="A10" s="185" t="s">
        <v>35</v>
      </c>
      <c r="B10" s="185"/>
      <c r="C10" s="130"/>
      <c r="D10" s="130"/>
      <c r="E10" s="32">
        <v>851</v>
      </c>
      <c r="F10" s="12" t="s">
        <v>13</v>
      </c>
      <c r="G10" s="12" t="s">
        <v>36</v>
      </c>
      <c r="H10" s="12"/>
      <c r="I10" s="12"/>
      <c r="J10" s="13">
        <f>J11+J23</f>
        <v>10257700</v>
      </c>
      <c r="K10" s="13">
        <f t="shared" ref="K10:N10" si="1">K11+K23</f>
        <v>1494100</v>
      </c>
      <c r="L10" s="13">
        <f t="shared" si="1"/>
        <v>11751800</v>
      </c>
      <c r="M10" s="13">
        <f t="shared" si="1"/>
        <v>0</v>
      </c>
      <c r="N10" s="13">
        <f t="shared" si="1"/>
        <v>11751800</v>
      </c>
    </row>
    <row r="11" spans="1:15" s="1" customFormat="1" ht="12.75" hidden="1" customHeight="1" x14ac:dyDescent="0.25">
      <c r="A11" s="184" t="s">
        <v>16</v>
      </c>
      <c r="B11" s="184"/>
      <c r="C11" s="127"/>
      <c r="D11" s="127"/>
      <c r="E11" s="32">
        <v>851</v>
      </c>
      <c r="F11" s="16" t="s">
        <v>13</v>
      </c>
      <c r="G11" s="16" t="s">
        <v>36</v>
      </c>
      <c r="H11" s="16" t="s">
        <v>37</v>
      </c>
      <c r="I11" s="16"/>
      <c r="J11" s="17">
        <f>J12+J20</f>
        <v>10238700</v>
      </c>
      <c r="K11" s="17">
        <f t="shared" ref="K11:N11" si="2">K12+K20</f>
        <v>1494100</v>
      </c>
      <c r="L11" s="17">
        <f t="shared" si="2"/>
        <v>11732800</v>
      </c>
      <c r="M11" s="17">
        <f t="shared" si="2"/>
        <v>0</v>
      </c>
      <c r="N11" s="17">
        <f t="shared" si="2"/>
        <v>11732800</v>
      </c>
    </row>
    <row r="12" spans="1:15" s="1" customFormat="1" ht="12.75" hidden="1" customHeight="1" x14ac:dyDescent="0.25">
      <c r="A12" s="184" t="s">
        <v>18</v>
      </c>
      <c r="B12" s="184"/>
      <c r="C12" s="127"/>
      <c r="D12" s="127"/>
      <c r="E12" s="32">
        <v>851</v>
      </c>
      <c r="F12" s="16" t="s">
        <v>13</v>
      </c>
      <c r="G12" s="16" t="s">
        <v>36</v>
      </c>
      <c r="H12" s="16" t="s">
        <v>19</v>
      </c>
      <c r="I12" s="16"/>
      <c r="J12" s="17">
        <f>J13+J15+J17</f>
        <v>9520900</v>
      </c>
      <c r="K12" s="17">
        <f t="shared" ref="K12:N12" si="3">K13+K15+K17</f>
        <v>1266000</v>
      </c>
      <c r="L12" s="17">
        <f t="shared" si="3"/>
        <v>10786900</v>
      </c>
      <c r="M12" s="17">
        <f t="shared" si="3"/>
        <v>0</v>
      </c>
      <c r="N12" s="17">
        <f t="shared" si="3"/>
        <v>10786900</v>
      </c>
    </row>
    <row r="13" spans="1:15" s="1" customFormat="1" ht="25.5" hidden="1" x14ac:dyDescent="0.25">
      <c r="A13" s="127"/>
      <c r="B13" s="127" t="s">
        <v>20</v>
      </c>
      <c r="C13" s="127"/>
      <c r="D13" s="127"/>
      <c r="E13" s="32">
        <v>851</v>
      </c>
      <c r="F13" s="16" t="s">
        <v>21</v>
      </c>
      <c r="G13" s="16" t="s">
        <v>36</v>
      </c>
      <c r="H13" s="16" t="s">
        <v>19</v>
      </c>
      <c r="I13" s="16" t="s">
        <v>22</v>
      </c>
      <c r="J13" s="17">
        <f>J14</f>
        <v>6346500</v>
      </c>
      <c r="K13" s="17">
        <f t="shared" ref="K13:N13" si="4">K14</f>
        <v>924000</v>
      </c>
      <c r="L13" s="17">
        <f t="shared" si="4"/>
        <v>7270500</v>
      </c>
      <c r="M13" s="17">
        <f t="shared" si="4"/>
        <v>0</v>
      </c>
      <c r="N13" s="17">
        <f t="shared" si="4"/>
        <v>7270500</v>
      </c>
    </row>
    <row r="14" spans="1:15" s="1" customFormat="1" ht="12.75" hidden="1" x14ac:dyDescent="0.25">
      <c r="A14" s="18"/>
      <c r="B14" s="128" t="s">
        <v>23</v>
      </c>
      <c r="C14" s="128"/>
      <c r="D14" s="128"/>
      <c r="E14" s="32">
        <v>851</v>
      </c>
      <c r="F14" s="16" t="s">
        <v>13</v>
      </c>
      <c r="G14" s="16" t="s">
        <v>36</v>
      </c>
      <c r="H14" s="16" t="s">
        <v>19</v>
      </c>
      <c r="I14" s="16" t="s">
        <v>24</v>
      </c>
      <c r="J14" s="17">
        <f>6346456+44</f>
        <v>6346500</v>
      </c>
      <c r="K14" s="17">
        <v>924000</v>
      </c>
      <c r="L14" s="17">
        <f t="shared" ref="L14:L78" si="5">J14+K14</f>
        <v>7270500</v>
      </c>
      <c r="M14" s="17"/>
      <c r="N14" s="17">
        <f t="shared" ref="N14" si="6">L14+M14</f>
        <v>7270500</v>
      </c>
    </row>
    <row r="15" spans="1:15" s="1" customFormat="1" ht="12.75" hidden="1" x14ac:dyDescent="0.25">
      <c r="A15" s="18"/>
      <c r="B15" s="128" t="s">
        <v>25</v>
      </c>
      <c r="C15" s="128"/>
      <c r="D15" s="128"/>
      <c r="E15" s="32">
        <v>851</v>
      </c>
      <c r="F15" s="16" t="s">
        <v>13</v>
      </c>
      <c r="G15" s="16" t="s">
        <v>36</v>
      </c>
      <c r="H15" s="16" t="s">
        <v>19</v>
      </c>
      <c r="I15" s="16" t="s">
        <v>26</v>
      </c>
      <c r="J15" s="17">
        <f>J16</f>
        <v>2929800</v>
      </c>
      <c r="K15" s="17">
        <f t="shared" ref="K15:N15" si="7">K16</f>
        <v>342000</v>
      </c>
      <c r="L15" s="17">
        <f t="shared" si="7"/>
        <v>3271800</v>
      </c>
      <c r="M15" s="17">
        <f t="shared" si="7"/>
        <v>0</v>
      </c>
      <c r="N15" s="17">
        <f t="shared" si="7"/>
        <v>3271800</v>
      </c>
    </row>
    <row r="16" spans="1:15" s="1" customFormat="1" ht="12.75" hidden="1" x14ac:dyDescent="0.25">
      <c r="A16" s="18"/>
      <c r="B16" s="127" t="s">
        <v>27</v>
      </c>
      <c r="C16" s="127"/>
      <c r="D16" s="127"/>
      <c r="E16" s="32">
        <v>851</v>
      </c>
      <c r="F16" s="16" t="s">
        <v>13</v>
      </c>
      <c r="G16" s="16" t="s">
        <v>36</v>
      </c>
      <c r="H16" s="16" t="s">
        <v>19</v>
      </c>
      <c r="I16" s="16" t="s">
        <v>28</v>
      </c>
      <c r="J16" s="17">
        <f>2929767+33</f>
        <v>2929800</v>
      </c>
      <c r="K16" s="17">
        <v>342000</v>
      </c>
      <c r="L16" s="17">
        <f t="shared" si="5"/>
        <v>3271800</v>
      </c>
      <c r="M16" s="17"/>
      <c r="N16" s="17">
        <f t="shared" ref="N16" si="8">L16+M16</f>
        <v>3271800</v>
      </c>
    </row>
    <row r="17" spans="1:14" s="1" customFormat="1" ht="12.75" hidden="1" x14ac:dyDescent="0.25">
      <c r="A17" s="18"/>
      <c r="B17" s="127" t="s">
        <v>29</v>
      </c>
      <c r="C17" s="127"/>
      <c r="D17" s="127"/>
      <c r="E17" s="32">
        <v>851</v>
      </c>
      <c r="F17" s="16" t="s">
        <v>13</v>
      </c>
      <c r="G17" s="16" t="s">
        <v>36</v>
      </c>
      <c r="H17" s="16" t="s">
        <v>19</v>
      </c>
      <c r="I17" s="16" t="s">
        <v>30</v>
      </c>
      <c r="J17" s="17">
        <f>J18+J19</f>
        <v>244600</v>
      </c>
      <c r="K17" s="17">
        <f t="shared" ref="K17:N17" si="9">K18+K19</f>
        <v>0</v>
      </c>
      <c r="L17" s="17">
        <f t="shared" si="9"/>
        <v>244600</v>
      </c>
      <c r="M17" s="17">
        <f t="shared" si="9"/>
        <v>0</v>
      </c>
      <c r="N17" s="17">
        <f t="shared" si="9"/>
        <v>244600</v>
      </c>
    </row>
    <row r="18" spans="1:14" s="1" customFormat="1" ht="12.75" hidden="1" x14ac:dyDescent="0.25">
      <c r="A18" s="18"/>
      <c r="B18" s="127" t="s">
        <v>31</v>
      </c>
      <c r="C18" s="127"/>
      <c r="D18" s="127"/>
      <c r="E18" s="32">
        <v>851</v>
      </c>
      <c r="F18" s="16" t="s">
        <v>13</v>
      </c>
      <c r="G18" s="16" t="s">
        <v>36</v>
      </c>
      <c r="H18" s="16" t="s">
        <v>19</v>
      </c>
      <c r="I18" s="16" t="s">
        <v>32</v>
      </c>
      <c r="J18" s="17">
        <v>150000</v>
      </c>
      <c r="K18" s="17"/>
      <c r="L18" s="17">
        <f t="shared" si="5"/>
        <v>150000</v>
      </c>
      <c r="M18" s="17"/>
      <c r="N18" s="17">
        <f t="shared" ref="N18:N19" si="10">L18+M18</f>
        <v>150000</v>
      </c>
    </row>
    <row r="19" spans="1:14" s="1" customFormat="1" ht="12.75" hidden="1" x14ac:dyDescent="0.25">
      <c r="A19" s="18"/>
      <c r="B19" s="127" t="s">
        <v>33</v>
      </c>
      <c r="C19" s="127"/>
      <c r="D19" s="127"/>
      <c r="E19" s="32">
        <v>851</v>
      </c>
      <c r="F19" s="16" t="s">
        <v>13</v>
      </c>
      <c r="G19" s="16" t="s">
        <v>36</v>
      </c>
      <c r="H19" s="16" t="s">
        <v>19</v>
      </c>
      <c r="I19" s="16" t="s">
        <v>34</v>
      </c>
      <c r="J19" s="17">
        <v>94600</v>
      </c>
      <c r="K19" s="17"/>
      <c r="L19" s="17">
        <f t="shared" si="5"/>
        <v>94600</v>
      </c>
      <c r="M19" s="17"/>
      <c r="N19" s="17">
        <f t="shared" si="10"/>
        <v>94600</v>
      </c>
    </row>
    <row r="20" spans="1:14" s="1" customFormat="1" ht="12.75" hidden="1" customHeight="1" x14ac:dyDescent="0.25">
      <c r="A20" s="184" t="s">
        <v>38</v>
      </c>
      <c r="B20" s="184"/>
      <c r="C20" s="127"/>
      <c r="D20" s="127"/>
      <c r="E20" s="32">
        <v>851</v>
      </c>
      <c r="F20" s="16" t="s">
        <v>13</v>
      </c>
      <c r="G20" s="16" t="s">
        <v>36</v>
      </c>
      <c r="H20" s="16" t="s">
        <v>39</v>
      </c>
      <c r="I20" s="16"/>
      <c r="J20" s="17">
        <f t="shared" ref="J20:N21" si="11">J21</f>
        <v>717800</v>
      </c>
      <c r="K20" s="17">
        <f t="shared" si="11"/>
        <v>228100</v>
      </c>
      <c r="L20" s="17">
        <f t="shared" si="11"/>
        <v>945900</v>
      </c>
      <c r="M20" s="17">
        <f t="shared" si="11"/>
        <v>0</v>
      </c>
      <c r="N20" s="17">
        <f t="shared" si="11"/>
        <v>945900</v>
      </c>
    </row>
    <row r="21" spans="1:14" s="1" customFormat="1" ht="25.5" hidden="1" x14ac:dyDescent="0.25">
      <c r="A21" s="127"/>
      <c r="B21" s="127" t="s">
        <v>20</v>
      </c>
      <c r="C21" s="127"/>
      <c r="D21" s="127"/>
      <c r="E21" s="32">
        <v>851</v>
      </c>
      <c r="F21" s="16" t="s">
        <v>21</v>
      </c>
      <c r="G21" s="16" t="s">
        <v>36</v>
      </c>
      <c r="H21" s="16" t="s">
        <v>39</v>
      </c>
      <c r="I21" s="16" t="s">
        <v>22</v>
      </c>
      <c r="J21" s="17">
        <f t="shared" si="11"/>
        <v>717800</v>
      </c>
      <c r="K21" s="17">
        <f t="shared" si="11"/>
        <v>228100</v>
      </c>
      <c r="L21" s="17">
        <f t="shared" si="11"/>
        <v>945900</v>
      </c>
      <c r="M21" s="17">
        <f t="shared" si="11"/>
        <v>0</v>
      </c>
      <c r="N21" s="17">
        <f t="shared" si="11"/>
        <v>945900</v>
      </c>
    </row>
    <row r="22" spans="1:14" s="1" customFormat="1" ht="12.75" hidden="1" x14ac:dyDescent="0.25">
      <c r="A22" s="18"/>
      <c r="B22" s="128" t="s">
        <v>23</v>
      </c>
      <c r="C22" s="128"/>
      <c r="D22" s="128"/>
      <c r="E22" s="32">
        <v>851</v>
      </c>
      <c r="F22" s="16" t="s">
        <v>13</v>
      </c>
      <c r="G22" s="16" t="s">
        <v>36</v>
      </c>
      <c r="H22" s="16" t="s">
        <v>39</v>
      </c>
      <c r="I22" s="16" t="s">
        <v>24</v>
      </c>
      <c r="J22" s="17">
        <f>717741+59</f>
        <v>717800</v>
      </c>
      <c r="K22" s="17">
        <v>228100</v>
      </c>
      <c r="L22" s="17">
        <f t="shared" si="5"/>
        <v>945900</v>
      </c>
      <c r="M22" s="17"/>
      <c r="N22" s="17">
        <f t="shared" ref="N22" si="12">L22+M22</f>
        <v>945900</v>
      </c>
    </row>
    <row r="23" spans="1:14" s="1" customFormat="1" ht="12.75" hidden="1" customHeight="1" x14ac:dyDescent="0.25">
      <c r="A23" s="184" t="s">
        <v>40</v>
      </c>
      <c r="B23" s="184"/>
      <c r="C23" s="127"/>
      <c r="D23" s="127"/>
      <c r="E23" s="32">
        <v>851</v>
      </c>
      <c r="F23" s="16" t="s">
        <v>13</v>
      </c>
      <c r="G23" s="16" t="s">
        <v>36</v>
      </c>
      <c r="H23" s="16" t="s">
        <v>41</v>
      </c>
      <c r="I23" s="16"/>
      <c r="J23" s="17">
        <f>J24</f>
        <v>19000</v>
      </c>
      <c r="K23" s="17">
        <f t="shared" ref="K23:N23" si="13">K24</f>
        <v>0</v>
      </c>
      <c r="L23" s="17">
        <f t="shared" si="13"/>
        <v>19000</v>
      </c>
      <c r="M23" s="17">
        <f t="shared" si="13"/>
        <v>0</v>
      </c>
      <c r="N23" s="17">
        <f t="shared" si="13"/>
        <v>19000</v>
      </c>
    </row>
    <row r="24" spans="1:14" s="1" customFormat="1" ht="12.75" hidden="1" customHeight="1" x14ac:dyDescent="0.25">
      <c r="A24" s="159" t="s">
        <v>42</v>
      </c>
      <c r="B24" s="160"/>
      <c r="C24" s="135"/>
      <c r="D24" s="135"/>
      <c r="E24" s="32">
        <v>851</v>
      </c>
      <c r="F24" s="16" t="s">
        <v>13</v>
      </c>
      <c r="G24" s="16" t="s">
        <v>36</v>
      </c>
      <c r="H24" s="16" t="s">
        <v>43</v>
      </c>
      <c r="I24" s="16"/>
      <c r="J24" s="17">
        <f>J25+J28</f>
        <v>19000</v>
      </c>
      <c r="K24" s="17">
        <f t="shared" ref="K24:N24" si="14">K25+K28</f>
        <v>0</v>
      </c>
      <c r="L24" s="17">
        <f t="shared" si="14"/>
        <v>19000</v>
      </c>
      <c r="M24" s="17">
        <f t="shared" si="14"/>
        <v>0</v>
      </c>
      <c r="N24" s="17">
        <f t="shared" si="14"/>
        <v>19000</v>
      </c>
    </row>
    <row r="25" spans="1:14" s="1" customFormat="1" ht="12.75" hidden="1" customHeight="1" x14ac:dyDescent="0.25">
      <c r="A25" s="184" t="s">
        <v>44</v>
      </c>
      <c r="B25" s="184"/>
      <c r="C25" s="127"/>
      <c r="D25" s="127"/>
      <c r="E25" s="32">
        <v>851</v>
      </c>
      <c r="F25" s="16" t="s">
        <v>13</v>
      </c>
      <c r="G25" s="16" t="s">
        <v>36</v>
      </c>
      <c r="H25" s="16" t="s">
        <v>45</v>
      </c>
      <c r="I25" s="16"/>
      <c r="J25" s="17">
        <f>J26</f>
        <v>15500</v>
      </c>
      <c r="K25" s="17">
        <f t="shared" ref="K25:N26" si="15">K26</f>
        <v>0</v>
      </c>
      <c r="L25" s="17">
        <f t="shared" si="15"/>
        <v>15500</v>
      </c>
      <c r="M25" s="17">
        <f t="shared" si="15"/>
        <v>0</v>
      </c>
      <c r="N25" s="17">
        <f t="shared" si="15"/>
        <v>15500</v>
      </c>
    </row>
    <row r="26" spans="1:14" s="1" customFormat="1" ht="12.75" hidden="1" x14ac:dyDescent="0.25">
      <c r="A26" s="18"/>
      <c r="B26" s="128" t="s">
        <v>25</v>
      </c>
      <c r="C26" s="128"/>
      <c r="D26" s="128"/>
      <c r="E26" s="32">
        <v>851</v>
      </c>
      <c r="F26" s="16" t="s">
        <v>13</v>
      </c>
      <c r="G26" s="16" t="s">
        <v>36</v>
      </c>
      <c r="H26" s="16" t="s">
        <v>45</v>
      </c>
      <c r="I26" s="16" t="s">
        <v>26</v>
      </c>
      <c r="J26" s="17">
        <f>J27</f>
        <v>15500</v>
      </c>
      <c r="K26" s="17">
        <f t="shared" si="15"/>
        <v>0</v>
      </c>
      <c r="L26" s="17">
        <f t="shared" si="15"/>
        <v>15500</v>
      </c>
      <c r="M26" s="17">
        <f t="shared" si="15"/>
        <v>0</v>
      </c>
      <c r="N26" s="17">
        <f t="shared" si="15"/>
        <v>15500</v>
      </c>
    </row>
    <row r="27" spans="1:14" s="1" customFormat="1" ht="12.75" hidden="1" x14ac:dyDescent="0.25">
      <c r="A27" s="18"/>
      <c r="B27" s="127" t="s">
        <v>27</v>
      </c>
      <c r="C27" s="127"/>
      <c r="D27" s="127"/>
      <c r="E27" s="32">
        <v>851</v>
      </c>
      <c r="F27" s="16" t="s">
        <v>13</v>
      </c>
      <c r="G27" s="16" t="s">
        <v>36</v>
      </c>
      <c r="H27" s="16" t="s">
        <v>45</v>
      </c>
      <c r="I27" s="16" t="s">
        <v>28</v>
      </c>
      <c r="J27" s="17">
        <v>15500</v>
      </c>
      <c r="K27" s="17"/>
      <c r="L27" s="17">
        <f t="shared" si="5"/>
        <v>15500</v>
      </c>
      <c r="M27" s="17"/>
      <c r="N27" s="17">
        <f t="shared" ref="N27" si="16">L27+M27</f>
        <v>15500</v>
      </c>
    </row>
    <row r="28" spans="1:14" s="1" customFormat="1" ht="12.75" hidden="1" customHeight="1" x14ac:dyDescent="0.25">
      <c r="A28" s="184" t="s">
        <v>46</v>
      </c>
      <c r="B28" s="184"/>
      <c r="C28" s="127"/>
      <c r="D28" s="127"/>
      <c r="E28" s="32">
        <v>851</v>
      </c>
      <c r="F28" s="16" t="s">
        <v>13</v>
      </c>
      <c r="G28" s="16" t="s">
        <v>36</v>
      </c>
      <c r="H28" s="16" t="s">
        <v>47</v>
      </c>
      <c r="I28" s="16"/>
      <c r="J28" s="17">
        <f t="shared" ref="J28:N29" si="17">J29</f>
        <v>3500</v>
      </c>
      <c r="K28" s="17">
        <f t="shared" si="17"/>
        <v>0</v>
      </c>
      <c r="L28" s="17">
        <f t="shared" si="17"/>
        <v>3500</v>
      </c>
      <c r="M28" s="17">
        <f t="shared" si="17"/>
        <v>0</v>
      </c>
      <c r="N28" s="17">
        <f t="shared" si="17"/>
        <v>3500</v>
      </c>
    </row>
    <row r="29" spans="1:14" s="1" customFormat="1" ht="12.75" hidden="1" x14ac:dyDescent="0.25">
      <c r="A29" s="18"/>
      <c r="B29" s="128" t="s">
        <v>25</v>
      </c>
      <c r="C29" s="128"/>
      <c r="D29" s="128"/>
      <c r="E29" s="32">
        <v>851</v>
      </c>
      <c r="F29" s="16" t="s">
        <v>13</v>
      </c>
      <c r="G29" s="16" t="s">
        <v>36</v>
      </c>
      <c r="H29" s="16" t="s">
        <v>47</v>
      </c>
      <c r="I29" s="16" t="s">
        <v>26</v>
      </c>
      <c r="J29" s="17">
        <f t="shared" si="17"/>
        <v>3500</v>
      </c>
      <c r="K29" s="17">
        <f t="shared" si="17"/>
        <v>0</v>
      </c>
      <c r="L29" s="17">
        <f t="shared" si="17"/>
        <v>3500</v>
      </c>
      <c r="M29" s="17">
        <f t="shared" si="17"/>
        <v>0</v>
      </c>
      <c r="N29" s="17">
        <f t="shared" si="17"/>
        <v>3500</v>
      </c>
    </row>
    <row r="30" spans="1:14" s="1" customFormat="1" ht="12.75" hidden="1" x14ac:dyDescent="0.25">
      <c r="A30" s="18"/>
      <c r="B30" s="127" t="s">
        <v>27</v>
      </c>
      <c r="C30" s="127"/>
      <c r="D30" s="127"/>
      <c r="E30" s="32">
        <v>851</v>
      </c>
      <c r="F30" s="16" t="s">
        <v>13</v>
      </c>
      <c r="G30" s="16" t="s">
        <v>36</v>
      </c>
      <c r="H30" s="16" t="s">
        <v>47</v>
      </c>
      <c r="I30" s="16" t="s">
        <v>28</v>
      </c>
      <c r="J30" s="17">
        <v>3500</v>
      </c>
      <c r="K30" s="17"/>
      <c r="L30" s="17">
        <f t="shared" si="5"/>
        <v>3500</v>
      </c>
      <c r="M30" s="17"/>
      <c r="N30" s="17">
        <f t="shared" ref="N30" si="18">L30+M30</f>
        <v>3500</v>
      </c>
    </row>
    <row r="31" spans="1:14" s="14" customFormat="1" ht="12.75" customHeight="1" x14ac:dyDescent="0.25">
      <c r="A31" s="185" t="s">
        <v>54</v>
      </c>
      <c r="B31" s="185"/>
      <c r="C31" s="130"/>
      <c r="D31" s="130"/>
      <c r="E31" s="32">
        <v>851</v>
      </c>
      <c r="F31" s="12" t="s">
        <v>13</v>
      </c>
      <c r="G31" s="12" t="s">
        <v>55</v>
      </c>
      <c r="H31" s="12"/>
      <c r="I31" s="12"/>
      <c r="J31" s="13">
        <f t="shared" ref="J31:N34" si="19">J32</f>
        <v>100000</v>
      </c>
      <c r="K31" s="13">
        <f t="shared" si="19"/>
        <v>0</v>
      </c>
      <c r="L31" s="13">
        <f t="shared" si="19"/>
        <v>100000</v>
      </c>
      <c r="M31" s="13">
        <f t="shared" si="19"/>
        <v>-4000</v>
      </c>
      <c r="N31" s="13">
        <f t="shared" si="19"/>
        <v>96000</v>
      </c>
    </row>
    <row r="32" spans="1:14" s="1" customFormat="1" ht="12.75" customHeight="1" x14ac:dyDescent="0.25">
      <c r="A32" s="184" t="s">
        <v>54</v>
      </c>
      <c r="B32" s="184"/>
      <c r="C32" s="127"/>
      <c r="D32" s="127"/>
      <c r="E32" s="32">
        <v>851</v>
      </c>
      <c r="F32" s="16" t="s">
        <v>13</v>
      </c>
      <c r="G32" s="16" t="s">
        <v>55</v>
      </c>
      <c r="H32" s="16" t="s">
        <v>56</v>
      </c>
      <c r="I32" s="16"/>
      <c r="J32" s="17">
        <f t="shared" si="19"/>
        <v>100000</v>
      </c>
      <c r="K32" s="17">
        <f t="shared" si="19"/>
        <v>0</v>
      </c>
      <c r="L32" s="17">
        <f t="shared" si="19"/>
        <v>100000</v>
      </c>
      <c r="M32" s="17">
        <f t="shared" si="19"/>
        <v>-4000</v>
      </c>
      <c r="N32" s="17">
        <f t="shared" si="19"/>
        <v>96000</v>
      </c>
    </row>
    <row r="33" spans="1:14" s="1" customFormat="1" ht="12.75" customHeight="1" x14ac:dyDescent="0.25">
      <c r="A33" s="184" t="s">
        <v>57</v>
      </c>
      <c r="B33" s="184"/>
      <c r="C33" s="127"/>
      <c r="D33" s="127"/>
      <c r="E33" s="32">
        <v>851</v>
      </c>
      <c r="F33" s="16" t="s">
        <v>13</v>
      </c>
      <c r="G33" s="16" t="s">
        <v>55</v>
      </c>
      <c r="H33" s="16" t="s">
        <v>58</v>
      </c>
      <c r="I33" s="16"/>
      <c r="J33" s="17">
        <f t="shared" si="19"/>
        <v>100000</v>
      </c>
      <c r="K33" s="17">
        <f t="shared" si="19"/>
        <v>0</v>
      </c>
      <c r="L33" s="17">
        <f t="shared" si="19"/>
        <v>100000</v>
      </c>
      <c r="M33" s="17">
        <f t="shared" si="19"/>
        <v>-4000</v>
      </c>
      <c r="N33" s="17">
        <f t="shared" si="19"/>
        <v>96000</v>
      </c>
    </row>
    <row r="34" spans="1:14" s="1" customFormat="1" ht="12.75" x14ac:dyDescent="0.25">
      <c r="A34" s="18"/>
      <c r="B34" s="127" t="s">
        <v>29</v>
      </c>
      <c r="C34" s="127"/>
      <c r="D34" s="127"/>
      <c r="E34" s="32">
        <v>851</v>
      </c>
      <c r="F34" s="16" t="s">
        <v>13</v>
      </c>
      <c r="G34" s="16" t="s">
        <v>55</v>
      </c>
      <c r="H34" s="16" t="s">
        <v>58</v>
      </c>
      <c r="I34" s="16" t="s">
        <v>30</v>
      </c>
      <c r="J34" s="17">
        <f t="shared" si="19"/>
        <v>100000</v>
      </c>
      <c r="K34" s="17">
        <f t="shared" si="19"/>
        <v>0</v>
      </c>
      <c r="L34" s="17">
        <f t="shared" si="19"/>
        <v>100000</v>
      </c>
      <c r="M34" s="17">
        <f t="shared" si="19"/>
        <v>-4000</v>
      </c>
      <c r="N34" s="17">
        <f t="shared" si="19"/>
        <v>96000</v>
      </c>
    </row>
    <row r="35" spans="1:14" s="1" customFormat="1" ht="12.75" x14ac:dyDescent="0.25">
      <c r="A35" s="18"/>
      <c r="B35" s="128" t="s">
        <v>59</v>
      </c>
      <c r="C35" s="128"/>
      <c r="D35" s="128"/>
      <c r="E35" s="32">
        <v>851</v>
      </c>
      <c r="F35" s="16" t="s">
        <v>13</v>
      </c>
      <c r="G35" s="16" t="s">
        <v>55</v>
      </c>
      <c r="H35" s="16" t="s">
        <v>58</v>
      </c>
      <c r="I35" s="16" t="s">
        <v>60</v>
      </c>
      <c r="J35" s="17">
        <v>100000</v>
      </c>
      <c r="K35" s="17"/>
      <c r="L35" s="17">
        <f t="shared" si="5"/>
        <v>100000</v>
      </c>
      <c r="M35" s="17">
        <v>-4000</v>
      </c>
      <c r="N35" s="17">
        <f t="shared" ref="N35" si="20">L35+M35</f>
        <v>96000</v>
      </c>
    </row>
    <row r="36" spans="1:14" s="14" customFormat="1" ht="12.75" hidden="1" customHeight="1" x14ac:dyDescent="0.25">
      <c r="A36" s="185" t="s">
        <v>61</v>
      </c>
      <c r="B36" s="185"/>
      <c r="C36" s="130"/>
      <c r="D36" s="130"/>
      <c r="E36" s="32">
        <v>851</v>
      </c>
      <c r="F36" s="12" t="s">
        <v>13</v>
      </c>
      <c r="G36" s="12" t="s">
        <v>62</v>
      </c>
      <c r="H36" s="12"/>
      <c r="I36" s="12"/>
      <c r="J36" s="13">
        <f>J37+J44+J51+J54</f>
        <v>2347000</v>
      </c>
      <c r="K36" s="13">
        <f t="shared" ref="K36:N36" si="21">K37+K44+K51+K54</f>
        <v>550000</v>
      </c>
      <c r="L36" s="13">
        <f t="shared" si="21"/>
        <v>2897000</v>
      </c>
      <c r="M36" s="13">
        <f t="shared" si="21"/>
        <v>0</v>
      </c>
      <c r="N36" s="13">
        <f t="shared" si="21"/>
        <v>2897000</v>
      </c>
    </row>
    <row r="37" spans="1:14" s="1" customFormat="1" ht="12.75" hidden="1" customHeight="1" x14ac:dyDescent="0.25">
      <c r="A37" s="184" t="s">
        <v>63</v>
      </c>
      <c r="B37" s="184"/>
      <c r="C37" s="127"/>
      <c r="D37" s="127"/>
      <c r="E37" s="32">
        <v>851</v>
      </c>
      <c r="F37" s="16" t="s">
        <v>13</v>
      </c>
      <c r="G37" s="16" t="s">
        <v>62</v>
      </c>
      <c r="H37" s="16" t="s">
        <v>64</v>
      </c>
      <c r="I37" s="16"/>
      <c r="J37" s="17">
        <f>J38+J41</f>
        <v>325000</v>
      </c>
      <c r="K37" s="17">
        <f t="shared" ref="K37:N37" si="22">K38+K41</f>
        <v>0</v>
      </c>
      <c r="L37" s="17">
        <f t="shared" si="22"/>
        <v>325000</v>
      </c>
      <c r="M37" s="17">
        <f t="shared" si="22"/>
        <v>0</v>
      </c>
      <c r="N37" s="17">
        <f t="shared" si="22"/>
        <v>325000</v>
      </c>
    </row>
    <row r="38" spans="1:14" s="1" customFormat="1" ht="12.75" hidden="1" customHeight="1" x14ac:dyDescent="0.25">
      <c r="A38" s="159" t="s">
        <v>65</v>
      </c>
      <c r="B38" s="160"/>
      <c r="C38" s="135"/>
      <c r="D38" s="135"/>
      <c r="E38" s="32">
        <v>851</v>
      </c>
      <c r="F38" s="16" t="s">
        <v>13</v>
      </c>
      <c r="G38" s="16" t="s">
        <v>62</v>
      </c>
      <c r="H38" s="16" t="s">
        <v>66</v>
      </c>
      <c r="I38" s="16"/>
      <c r="J38" s="17">
        <f>J39</f>
        <v>75000</v>
      </c>
      <c r="K38" s="17">
        <f t="shared" ref="K38:N38" si="23">K39</f>
        <v>0</v>
      </c>
      <c r="L38" s="17">
        <f t="shared" si="23"/>
        <v>75000</v>
      </c>
      <c r="M38" s="17">
        <f t="shared" si="23"/>
        <v>0</v>
      </c>
      <c r="N38" s="17">
        <f t="shared" si="23"/>
        <v>75000</v>
      </c>
    </row>
    <row r="39" spans="1:14" s="1" customFormat="1" ht="12.75" hidden="1" x14ac:dyDescent="0.25">
      <c r="A39" s="18"/>
      <c r="B39" s="128" t="s">
        <v>25</v>
      </c>
      <c r="C39" s="128"/>
      <c r="D39" s="128"/>
      <c r="E39" s="32">
        <v>851</v>
      </c>
      <c r="F39" s="16" t="s">
        <v>13</v>
      </c>
      <c r="G39" s="16" t="s">
        <v>62</v>
      </c>
      <c r="H39" s="16" t="s">
        <v>66</v>
      </c>
      <c r="I39" s="16" t="s">
        <v>26</v>
      </c>
      <c r="J39" s="17">
        <f t="shared" ref="J39:N42" si="24">J40</f>
        <v>75000</v>
      </c>
      <c r="K39" s="17">
        <f t="shared" si="24"/>
        <v>0</v>
      </c>
      <c r="L39" s="17">
        <f t="shared" si="24"/>
        <v>75000</v>
      </c>
      <c r="M39" s="17">
        <f t="shared" si="24"/>
        <v>0</v>
      </c>
      <c r="N39" s="17">
        <f t="shared" si="24"/>
        <v>75000</v>
      </c>
    </row>
    <row r="40" spans="1:14" s="1" customFormat="1" ht="12.75" hidden="1" x14ac:dyDescent="0.25">
      <c r="A40" s="18"/>
      <c r="B40" s="127" t="s">
        <v>27</v>
      </c>
      <c r="C40" s="127"/>
      <c r="D40" s="127"/>
      <c r="E40" s="32">
        <v>851</v>
      </c>
      <c r="F40" s="16" t="s">
        <v>13</v>
      </c>
      <c r="G40" s="16" t="s">
        <v>62</v>
      </c>
      <c r="H40" s="16" t="s">
        <v>66</v>
      </c>
      <c r="I40" s="16" t="s">
        <v>28</v>
      </c>
      <c r="J40" s="17">
        <v>75000</v>
      </c>
      <c r="K40" s="17"/>
      <c r="L40" s="17">
        <f t="shared" si="5"/>
        <v>75000</v>
      </c>
      <c r="M40" s="17"/>
      <c r="N40" s="17">
        <f t="shared" ref="N40" si="25">L40+M40</f>
        <v>75000</v>
      </c>
    </row>
    <row r="41" spans="1:14" s="1" customFormat="1" ht="12.75" hidden="1" customHeight="1" x14ac:dyDescent="0.25">
      <c r="A41" s="184" t="s">
        <v>67</v>
      </c>
      <c r="B41" s="184"/>
      <c r="C41" s="127"/>
      <c r="D41" s="127"/>
      <c r="E41" s="32">
        <v>851</v>
      </c>
      <c r="F41" s="16" t="s">
        <v>21</v>
      </c>
      <c r="G41" s="16" t="s">
        <v>62</v>
      </c>
      <c r="H41" s="16" t="s">
        <v>68</v>
      </c>
      <c r="I41" s="16"/>
      <c r="J41" s="17">
        <f t="shared" si="24"/>
        <v>250000</v>
      </c>
      <c r="K41" s="17">
        <f t="shared" si="24"/>
        <v>0</v>
      </c>
      <c r="L41" s="17">
        <f t="shared" si="24"/>
        <v>250000</v>
      </c>
      <c r="M41" s="17">
        <f t="shared" si="24"/>
        <v>0</v>
      </c>
      <c r="N41" s="17">
        <f t="shared" si="24"/>
        <v>250000</v>
      </c>
    </row>
    <row r="42" spans="1:14" s="1" customFormat="1" ht="12.75" hidden="1" x14ac:dyDescent="0.25">
      <c r="A42" s="18"/>
      <c r="B42" s="128" t="s">
        <v>25</v>
      </c>
      <c r="C42" s="128"/>
      <c r="D42" s="128"/>
      <c r="E42" s="32">
        <v>851</v>
      </c>
      <c r="F42" s="16" t="s">
        <v>13</v>
      </c>
      <c r="G42" s="16" t="s">
        <v>62</v>
      </c>
      <c r="H42" s="16" t="s">
        <v>68</v>
      </c>
      <c r="I42" s="16" t="s">
        <v>26</v>
      </c>
      <c r="J42" s="17">
        <f t="shared" si="24"/>
        <v>250000</v>
      </c>
      <c r="K42" s="17">
        <f t="shared" si="24"/>
        <v>0</v>
      </c>
      <c r="L42" s="17">
        <f t="shared" si="24"/>
        <v>250000</v>
      </c>
      <c r="M42" s="17">
        <f t="shared" si="24"/>
        <v>0</v>
      </c>
      <c r="N42" s="17">
        <f t="shared" si="24"/>
        <v>250000</v>
      </c>
    </row>
    <row r="43" spans="1:14" s="1" customFormat="1" ht="12.75" hidden="1" x14ac:dyDescent="0.25">
      <c r="A43" s="18"/>
      <c r="B43" s="127" t="s">
        <v>27</v>
      </c>
      <c r="C43" s="127"/>
      <c r="D43" s="127"/>
      <c r="E43" s="32">
        <v>851</v>
      </c>
      <c r="F43" s="16" t="s">
        <v>13</v>
      </c>
      <c r="G43" s="16" t="s">
        <v>62</v>
      </c>
      <c r="H43" s="16" t="s">
        <v>68</v>
      </c>
      <c r="I43" s="16" t="s">
        <v>28</v>
      </c>
      <c r="J43" s="17">
        <v>250000</v>
      </c>
      <c r="K43" s="17"/>
      <c r="L43" s="17">
        <f t="shared" si="5"/>
        <v>250000</v>
      </c>
      <c r="M43" s="17"/>
      <c r="N43" s="17">
        <f t="shared" ref="N43" si="26">L43+M43</f>
        <v>250000</v>
      </c>
    </row>
    <row r="44" spans="1:14" s="21" customFormat="1" ht="12.75" hidden="1" customHeight="1" x14ac:dyDescent="0.25">
      <c r="A44" s="184" t="s">
        <v>69</v>
      </c>
      <c r="B44" s="184"/>
      <c r="C44" s="127"/>
      <c r="D44" s="127"/>
      <c r="E44" s="32">
        <v>851</v>
      </c>
      <c r="F44" s="16" t="s">
        <v>13</v>
      </c>
      <c r="G44" s="16" t="s">
        <v>62</v>
      </c>
      <c r="H44" s="16" t="s">
        <v>70</v>
      </c>
      <c r="I44" s="6"/>
      <c r="J44" s="17">
        <f>J45</f>
        <v>287200</v>
      </c>
      <c r="K44" s="17">
        <f t="shared" ref="K44:N45" si="27">K45</f>
        <v>0</v>
      </c>
      <c r="L44" s="17">
        <f t="shared" si="27"/>
        <v>287200</v>
      </c>
      <c r="M44" s="17">
        <f t="shared" si="27"/>
        <v>0</v>
      </c>
      <c r="N44" s="17">
        <f t="shared" si="27"/>
        <v>287200</v>
      </c>
    </row>
    <row r="45" spans="1:14" s="1" customFormat="1" ht="12.75" hidden="1" customHeight="1" x14ac:dyDescent="0.25">
      <c r="A45" s="184" t="s">
        <v>71</v>
      </c>
      <c r="B45" s="184"/>
      <c r="C45" s="127"/>
      <c r="D45" s="127"/>
      <c r="E45" s="32">
        <v>851</v>
      </c>
      <c r="F45" s="22" t="s">
        <v>13</v>
      </c>
      <c r="G45" s="22" t="s">
        <v>62</v>
      </c>
      <c r="H45" s="22" t="s">
        <v>72</v>
      </c>
      <c r="I45" s="23"/>
      <c r="J45" s="17">
        <f>J46</f>
        <v>287200</v>
      </c>
      <c r="K45" s="17">
        <f t="shared" si="27"/>
        <v>0</v>
      </c>
      <c r="L45" s="17">
        <f t="shared" si="27"/>
        <v>287200</v>
      </c>
      <c r="M45" s="17">
        <f t="shared" si="27"/>
        <v>0</v>
      </c>
      <c r="N45" s="17">
        <f t="shared" si="27"/>
        <v>287200</v>
      </c>
    </row>
    <row r="46" spans="1:14" s="1" customFormat="1" ht="12.75" hidden="1" customHeight="1" x14ac:dyDescent="0.25">
      <c r="A46" s="184" t="s">
        <v>73</v>
      </c>
      <c r="B46" s="184"/>
      <c r="C46" s="127"/>
      <c r="D46" s="127"/>
      <c r="E46" s="32">
        <v>851</v>
      </c>
      <c r="F46" s="22" t="s">
        <v>13</v>
      </c>
      <c r="G46" s="22" t="s">
        <v>62</v>
      </c>
      <c r="H46" s="22" t="s">
        <v>74</v>
      </c>
      <c r="I46" s="22"/>
      <c r="J46" s="17">
        <f>J47+J49</f>
        <v>287200</v>
      </c>
      <c r="K46" s="17">
        <f t="shared" ref="K46:N46" si="28">K47+K49</f>
        <v>0</v>
      </c>
      <c r="L46" s="17">
        <f t="shared" si="28"/>
        <v>287200</v>
      </c>
      <c r="M46" s="17">
        <f t="shared" si="28"/>
        <v>0</v>
      </c>
      <c r="N46" s="17">
        <f t="shared" si="28"/>
        <v>287200</v>
      </c>
    </row>
    <row r="47" spans="1:14" s="1" customFormat="1" ht="25.5" hidden="1" x14ac:dyDescent="0.25">
      <c r="A47" s="127"/>
      <c r="B47" s="127" t="s">
        <v>20</v>
      </c>
      <c r="C47" s="127"/>
      <c r="D47" s="127"/>
      <c r="E47" s="32">
        <v>851</v>
      </c>
      <c r="F47" s="16" t="s">
        <v>21</v>
      </c>
      <c r="G47" s="16" t="s">
        <v>62</v>
      </c>
      <c r="H47" s="22" t="s">
        <v>74</v>
      </c>
      <c r="I47" s="16" t="s">
        <v>22</v>
      </c>
      <c r="J47" s="17">
        <f>J48</f>
        <v>168000</v>
      </c>
      <c r="K47" s="17">
        <f t="shared" ref="K47:N47" si="29">K48</f>
        <v>0</v>
      </c>
      <c r="L47" s="17">
        <f t="shared" si="29"/>
        <v>168000</v>
      </c>
      <c r="M47" s="17">
        <f t="shared" si="29"/>
        <v>0</v>
      </c>
      <c r="N47" s="17">
        <f t="shared" si="29"/>
        <v>168000</v>
      </c>
    </row>
    <row r="48" spans="1:14" s="1" customFormat="1" ht="12.75" hidden="1" x14ac:dyDescent="0.25">
      <c r="A48" s="18"/>
      <c r="B48" s="128" t="s">
        <v>23</v>
      </c>
      <c r="C48" s="128"/>
      <c r="D48" s="128"/>
      <c r="E48" s="32">
        <v>851</v>
      </c>
      <c r="F48" s="16" t="s">
        <v>13</v>
      </c>
      <c r="G48" s="16" t="s">
        <v>62</v>
      </c>
      <c r="H48" s="22" t="s">
        <v>74</v>
      </c>
      <c r="I48" s="16" t="s">
        <v>24</v>
      </c>
      <c r="J48" s="17">
        <v>168000</v>
      </c>
      <c r="K48" s="17"/>
      <c r="L48" s="17">
        <f t="shared" si="5"/>
        <v>168000</v>
      </c>
      <c r="M48" s="17"/>
      <c r="N48" s="17">
        <f t="shared" ref="N48" si="30">L48+M48</f>
        <v>168000</v>
      </c>
    </row>
    <row r="49" spans="1:14" s="1" customFormat="1" ht="12.75" hidden="1" x14ac:dyDescent="0.25">
      <c r="A49" s="18"/>
      <c r="B49" s="128" t="s">
        <v>25</v>
      </c>
      <c r="C49" s="128"/>
      <c r="D49" s="128"/>
      <c r="E49" s="32">
        <v>851</v>
      </c>
      <c r="F49" s="16" t="s">
        <v>13</v>
      </c>
      <c r="G49" s="16" t="s">
        <v>62</v>
      </c>
      <c r="H49" s="22" t="s">
        <v>74</v>
      </c>
      <c r="I49" s="16" t="s">
        <v>26</v>
      </c>
      <c r="J49" s="17">
        <f>J50</f>
        <v>119200</v>
      </c>
      <c r="K49" s="17">
        <f t="shared" ref="K49:N49" si="31">K50</f>
        <v>0</v>
      </c>
      <c r="L49" s="17">
        <f t="shared" si="31"/>
        <v>119200</v>
      </c>
      <c r="M49" s="17">
        <f t="shared" si="31"/>
        <v>0</v>
      </c>
      <c r="N49" s="17">
        <f t="shared" si="31"/>
        <v>119200</v>
      </c>
    </row>
    <row r="50" spans="1:14" s="1" customFormat="1" ht="12.75" hidden="1" x14ac:dyDescent="0.25">
      <c r="A50" s="18"/>
      <c r="B50" s="127" t="s">
        <v>27</v>
      </c>
      <c r="C50" s="127"/>
      <c r="D50" s="127"/>
      <c r="E50" s="32">
        <v>851</v>
      </c>
      <c r="F50" s="16" t="s">
        <v>13</v>
      </c>
      <c r="G50" s="16" t="s">
        <v>62</v>
      </c>
      <c r="H50" s="22" t="s">
        <v>74</v>
      </c>
      <c r="I50" s="16" t="s">
        <v>28</v>
      </c>
      <c r="J50" s="17">
        <v>119200</v>
      </c>
      <c r="K50" s="17"/>
      <c r="L50" s="17">
        <f t="shared" si="5"/>
        <v>119200</v>
      </c>
      <c r="M50" s="17"/>
      <c r="N50" s="17">
        <f t="shared" ref="N50" si="32">L50+M50</f>
        <v>119200</v>
      </c>
    </row>
    <row r="51" spans="1:14" s="1" customFormat="1" ht="12.75" hidden="1" customHeight="1" x14ac:dyDescent="0.25">
      <c r="A51" s="184" t="s">
        <v>80</v>
      </c>
      <c r="B51" s="184"/>
      <c r="C51" s="127"/>
      <c r="D51" s="127"/>
      <c r="E51" s="32">
        <v>851</v>
      </c>
      <c r="F51" s="16" t="s">
        <v>13</v>
      </c>
      <c r="G51" s="16" t="s">
        <v>62</v>
      </c>
      <c r="H51" s="25" t="s">
        <v>81</v>
      </c>
      <c r="I51" s="16"/>
      <c r="J51" s="17">
        <f t="shared" ref="J51:N52" si="33">J52</f>
        <v>1200000</v>
      </c>
      <c r="K51" s="17">
        <f t="shared" si="33"/>
        <v>550000</v>
      </c>
      <c r="L51" s="17">
        <f t="shared" si="33"/>
        <v>1750000</v>
      </c>
      <c r="M51" s="17">
        <f t="shared" si="33"/>
        <v>0</v>
      </c>
      <c r="N51" s="17">
        <f t="shared" si="33"/>
        <v>1750000</v>
      </c>
    </row>
    <row r="52" spans="1:14" s="1" customFormat="1" ht="12.75" hidden="1" x14ac:dyDescent="0.25">
      <c r="A52" s="18"/>
      <c r="B52" s="128" t="s">
        <v>25</v>
      </c>
      <c r="C52" s="128"/>
      <c r="D52" s="128"/>
      <c r="E52" s="32">
        <v>851</v>
      </c>
      <c r="F52" s="16" t="s">
        <v>13</v>
      </c>
      <c r="G52" s="22" t="s">
        <v>62</v>
      </c>
      <c r="H52" s="25" t="s">
        <v>81</v>
      </c>
      <c r="I52" s="16" t="s">
        <v>26</v>
      </c>
      <c r="J52" s="17">
        <f t="shared" si="33"/>
        <v>1200000</v>
      </c>
      <c r="K52" s="17">
        <f t="shared" si="33"/>
        <v>550000</v>
      </c>
      <c r="L52" s="17">
        <f t="shared" si="33"/>
        <v>1750000</v>
      </c>
      <c r="M52" s="17">
        <f t="shared" si="33"/>
        <v>0</v>
      </c>
      <c r="N52" s="17">
        <f t="shared" si="33"/>
        <v>1750000</v>
      </c>
    </row>
    <row r="53" spans="1:14" s="1" customFormat="1" ht="12.75" hidden="1" x14ac:dyDescent="0.25">
      <c r="A53" s="18"/>
      <c r="B53" s="127" t="s">
        <v>27</v>
      </c>
      <c r="C53" s="127"/>
      <c r="D53" s="127"/>
      <c r="E53" s="32">
        <v>851</v>
      </c>
      <c r="F53" s="16" t="s">
        <v>13</v>
      </c>
      <c r="G53" s="22" t="s">
        <v>62</v>
      </c>
      <c r="H53" s="25" t="s">
        <v>81</v>
      </c>
      <c r="I53" s="16" t="s">
        <v>28</v>
      </c>
      <c r="J53" s="17">
        <f>1100000+100000</f>
        <v>1200000</v>
      </c>
      <c r="K53" s="17">
        <v>550000</v>
      </c>
      <c r="L53" s="17">
        <f t="shared" si="5"/>
        <v>1750000</v>
      </c>
      <c r="M53" s="17"/>
      <c r="N53" s="17">
        <f t="shared" ref="N53" si="34">L53+M53</f>
        <v>1750000</v>
      </c>
    </row>
    <row r="54" spans="1:14" s="1" customFormat="1" ht="12.75" hidden="1" customHeight="1" x14ac:dyDescent="0.25">
      <c r="A54" s="184" t="s">
        <v>82</v>
      </c>
      <c r="B54" s="184"/>
      <c r="C54" s="127"/>
      <c r="D54" s="127"/>
      <c r="E54" s="32">
        <v>851</v>
      </c>
      <c r="F54" s="16" t="s">
        <v>13</v>
      </c>
      <c r="G54" s="22" t="s">
        <v>62</v>
      </c>
      <c r="H54" s="22" t="s">
        <v>83</v>
      </c>
      <c r="I54" s="16"/>
      <c r="J54" s="17">
        <f t="shared" ref="J54:N55" si="35">J55</f>
        <v>534800</v>
      </c>
      <c r="K54" s="17">
        <f t="shared" si="35"/>
        <v>0</v>
      </c>
      <c r="L54" s="17">
        <f t="shared" si="35"/>
        <v>534800</v>
      </c>
      <c r="M54" s="17">
        <f t="shared" si="35"/>
        <v>0</v>
      </c>
      <c r="N54" s="17">
        <f t="shared" si="35"/>
        <v>534800</v>
      </c>
    </row>
    <row r="55" spans="1:14" s="1" customFormat="1" ht="12.75" hidden="1" x14ac:dyDescent="0.25">
      <c r="A55" s="18"/>
      <c r="B55" s="128" t="s">
        <v>25</v>
      </c>
      <c r="C55" s="128"/>
      <c r="D55" s="128"/>
      <c r="E55" s="32">
        <v>851</v>
      </c>
      <c r="F55" s="16" t="s">
        <v>13</v>
      </c>
      <c r="G55" s="22" t="s">
        <v>62</v>
      </c>
      <c r="H55" s="22" t="s">
        <v>83</v>
      </c>
      <c r="I55" s="16" t="s">
        <v>26</v>
      </c>
      <c r="J55" s="17">
        <f t="shared" si="35"/>
        <v>534800</v>
      </c>
      <c r="K55" s="17">
        <f t="shared" si="35"/>
        <v>0</v>
      </c>
      <c r="L55" s="17">
        <f t="shared" si="35"/>
        <v>534800</v>
      </c>
      <c r="M55" s="17">
        <f t="shared" si="35"/>
        <v>0</v>
      </c>
      <c r="N55" s="17">
        <f t="shared" si="35"/>
        <v>534800</v>
      </c>
    </row>
    <row r="56" spans="1:14" s="1" customFormat="1" ht="12.75" hidden="1" x14ac:dyDescent="0.25">
      <c r="A56" s="18"/>
      <c r="B56" s="127" t="s">
        <v>27</v>
      </c>
      <c r="C56" s="127"/>
      <c r="D56" s="127"/>
      <c r="E56" s="32">
        <v>851</v>
      </c>
      <c r="F56" s="16" t="s">
        <v>13</v>
      </c>
      <c r="G56" s="22" t="s">
        <v>62</v>
      </c>
      <c r="H56" s="22" t="s">
        <v>83</v>
      </c>
      <c r="I56" s="16" t="s">
        <v>28</v>
      </c>
      <c r="J56" s="17">
        <v>534800</v>
      </c>
      <c r="K56" s="17"/>
      <c r="L56" s="17">
        <f t="shared" si="5"/>
        <v>534800</v>
      </c>
      <c r="M56" s="17"/>
      <c r="N56" s="17">
        <f t="shared" ref="N56" si="36">L56+M56</f>
        <v>534800</v>
      </c>
    </row>
    <row r="57" spans="1:14" s="10" customFormat="1" ht="12.75" hidden="1" customHeight="1" x14ac:dyDescent="0.25">
      <c r="A57" s="190" t="s">
        <v>94</v>
      </c>
      <c r="B57" s="190"/>
      <c r="C57" s="129"/>
      <c r="D57" s="129"/>
      <c r="E57" s="32">
        <v>851</v>
      </c>
      <c r="F57" s="8" t="s">
        <v>15</v>
      </c>
      <c r="G57" s="8"/>
      <c r="H57" s="8"/>
      <c r="I57" s="8"/>
      <c r="J57" s="9">
        <f>J58</f>
        <v>596900</v>
      </c>
      <c r="K57" s="9">
        <f t="shared" ref="K57:N57" si="37">K58</f>
        <v>672000</v>
      </c>
      <c r="L57" s="9">
        <f t="shared" si="37"/>
        <v>1268900</v>
      </c>
      <c r="M57" s="9">
        <f t="shared" si="37"/>
        <v>0</v>
      </c>
      <c r="N57" s="9">
        <f t="shared" si="37"/>
        <v>1268900</v>
      </c>
    </row>
    <row r="58" spans="1:14" s="14" customFormat="1" ht="12.75" hidden="1" customHeight="1" x14ac:dyDescent="0.25">
      <c r="A58" s="185" t="s">
        <v>95</v>
      </c>
      <c r="B58" s="185"/>
      <c r="C58" s="130"/>
      <c r="D58" s="130"/>
      <c r="E58" s="32">
        <v>851</v>
      </c>
      <c r="F58" s="12" t="s">
        <v>15</v>
      </c>
      <c r="G58" s="12" t="s">
        <v>96</v>
      </c>
      <c r="H58" s="12"/>
      <c r="I58" s="12"/>
      <c r="J58" s="13">
        <f>J59+J66</f>
        <v>596900</v>
      </c>
      <c r="K58" s="13">
        <f t="shared" ref="K58:N58" si="38">K59+K66</f>
        <v>672000</v>
      </c>
      <c r="L58" s="13">
        <f t="shared" si="38"/>
        <v>1268900</v>
      </c>
      <c r="M58" s="13">
        <f t="shared" si="38"/>
        <v>0</v>
      </c>
      <c r="N58" s="13">
        <f t="shared" si="38"/>
        <v>1268900</v>
      </c>
    </row>
    <row r="59" spans="1:14" s="1" customFormat="1" ht="12.75" hidden="1" customHeight="1" x14ac:dyDescent="0.25">
      <c r="A59" s="184" t="s">
        <v>97</v>
      </c>
      <c r="B59" s="184"/>
      <c r="C59" s="127"/>
      <c r="D59" s="127"/>
      <c r="E59" s="32">
        <v>851</v>
      </c>
      <c r="F59" s="16" t="s">
        <v>15</v>
      </c>
      <c r="G59" s="16" t="s">
        <v>96</v>
      </c>
      <c r="H59" s="16" t="s">
        <v>98</v>
      </c>
      <c r="I59" s="16"/>
      <c r="J59" s="17">
        <f>J60</f>
        <v>593400</v>
      </c>
      <c r="K59" s="17">
        <f t="shared" ref="K59:N59" si="39">K60</f>
        <v>672000</v>
      </c>
      <c r="L59" s="17">
        <f t="shared" si="39"/>
        <v>1265400</v>
      </c>
      <c r="M59" s="17">
        <f t="shared" si="39"/>
        <v>0</v>
      </c>
      <c r="N59" s="17">
        <f t="shared" si="39"/>
        <v>1265400</v>
      </c>
    </row>
    <row r="60" spans="1:14" s="1" customFormat="1" ht="12.75" hidden="1" customHeight="1" x14ac:dyDescent="0.25">
      <c r="A60" s="184" t="s">
        <v>99</v>
      </c>
      <c r="B60" s="184"/>
      <c r="C60" s="127"/>
      <c r="D60" s="127"/>
      <c r="E60" s="32">
        <v>851</v>
      </c>
      <c r="F60" s="16" t="s">
        <v>15</v>
      </c>
      <c r="G60" s="16" t="s">
        <v>96</v>
      </c>
      <c r="H60" s="16" t="s">
        <v>100</v>
      </c>
      <c r="I60" s="16"/>
      <c r="J60" s="17">
        <f>J61+J64</f>
        <v>593400</v>
      </c>
      <c r="K60" s="17">
        <f t="shared" ref="K60:N60" si="40">K61+K64</f>
        <v>672000</v>
      </c>
      <c r="L60" s="17">
        <f t="shared" si="40"/>
        <v>1265400</v>
      </c>
      <c r="M60" s="17">
        <f t="shared" si="40"/>
        <v>0</v>
      </c>
      <c r="N60" s="17">
        <f t="shared" si="40"/>
        <v>1265400</v>
      </c>
    </row>
    <row r="61" spans="1:14" s="1" customFormat="1" ht="25.5" hidden="1" x14ac:dyDescent="0.25">
      <c r="A61" s="30"/>
      <c r="B61" s="127" t="s">
        <v>20</v>
      </c>
      <c r="C61" s="127"/>
      <c r="D61" s="127"/>
      <c r="E61" s="32">
        <v>851</v>
      </c>
      <c r="F61" s="16" t="s">
        <v>15</v>
      </c>
      <c r="G61" s="22" t="s">
        <v>96</v>
      </c>
      <c r="H61" s="16" t="s">
        <v>100</v>
      </c>
      <c r="I61" s="16" t="s">
        <v>22</v>
      </c>
      <c r="J61" s="17">
        <f>J63+J62</f>
        <v>537700</v>
      </c>
      <c r="K61" s="17">
        <f t="shared" ref="K61:N61" si="41">K63+K62</f>
        <v>595000</v>
      </c>
      <c r="L61" s="17">
        <f t="shared" si="41"/>
        <v>1132700</v>
      </c>
      <c r="M61" s="17">
        <f t="shared" si="41"/>
        <v>0</v>
      </c>
      <c r="N61" s="17">
        <f t="shared" si="41"/>
        <v>1132700</v>
      </c>
    </row>
    <row r="62" spans="1:14" s="1" customFormat="1" ht="12.75" hidden="1" x14ac:dyDescent="0.25">
      <c r="A62" s="30"/>
      <c r="B62" s="127" t="s">
        <v>101</v>
      </c>
      <c r="C62" s="127"/>
      <c r="D62" s="127"/>
      <c r="E62" s="32">
        <v>851</v>
      </c>
      <c r="F62" s="16" t="s">
        <v>15</v>
      </c>
      <c r="G62" s="22" t="s">
        <v>96</v>
      </c>
      <c r="H62" s="16" t="s">
        <v>100</v>
      </c>
      <c r="I62" s="16" t="s">
        <v>102</v>
      </c>
      <c r="J62" s="17"/>
      <c r="K62" s="17">
        <v>1035000</v>
      </c>
      <c r="L62" s="17">
        <f t="shared" si="5"/>
        <v>1035000</v>
      </c>
      <c r="M62" s="17"/>
      <c r="N62" s="17">
        <f t="shared" ref="N62:N63" si="42">L62+M62</f>
        <v>1035000</v>
      </c>
    </row>
    <row r="63" spans="1:14" s="1" customFormat="1" ht="25.5" hidden="1" x14ac:dyDescent="0.25">
      <c r="A63" s="31"/>
      <c r="B63" s="128" t="s">
        <v>103</v>
      </c>
      <c r="C63" s="128"/>
      <c r="D63" s="128"/>
      <c r="E63" s="32">
        <v>851</v>
      </c>
      <c r="F63" s="16" t="s">
        <v>15</v>
      </c>
      <c r="G63" s="22" t="s">
        <v>96</v>
      </c>
      <c r="H63" s="16" t="s">
        <v>100</v>
      </c>
      <c r="I63" s="16" t="s">
        <v>104</v>
      </c>
      <c r="J63" s="17">
        <f>537694+6</f>
        <v>537700</v>
      </c>
      <c r="K63" s="17">
        <v>-440000</v>
      </c>
      <c r="L63" s="17">
        <f t="shared" si="5"/>
        <v>97700</v>
      </c>
      <c r="M63" s="17"/>
      <c r="N63" s="17">
        <f t="shared" si="42"/>
        <v>97700</v>
      </c>
    </row>
    <row r="64" spans="1:14" s="1" customFormat="1" ht="12.75" hidden="1" x14ac:dyDescent="0.25">
      <c r="A64" s="31"/>
      <c r="B64" s="128" t="s">
        <v>25</v>
      </c>
      <c r="C64" s="128"/>
      <c r="D64" s="128"/>
      <c r="E64" s="32">
        <v>851</v>
      </c>
      <c r="F64" s="16" t="s">
        <v>15</v>
      </c>
      <c r="G64" s="22" t="s">
        <v>96</v>
      </c>
      <c r="H64" s="16" t="s">
        <v>100</v>
      </c>
      <c r="I64" s="16" t="s">
        <v>26</v>
      </c>
      <c r="J64" s="17">
        <f>J65</f>
        <v>55700</v>
      </c>
      <c r="K64" s="17">
        <f t="shared" ref="K64:N64" si="43">K65</f>
        <v>77000</v>
      </c>
      <c r="L64" s="17">
        <f t="shared" si="43"/>
        <v>132700</v>
      </c>
      <c r="M64" s="17">
        <f t="shared" si="43"/>
        <v>0</v>
      </c>
      <c r="N64" s="17">
        <f t="shared" si="43"/>
        <v>132700</v>
      </c>
    </row>
    <row r="65" spans="1:15" s="1" customFormat="1" ht="12.75" hidden="1" x14ac:dyDescent="0.25">
      <c r="A65" s="31"/>
      <c r="B65" s="127" t="s">
        <v>27</v>
      </c>
      <c r="C65" s="127"/>
      <c r="D65" s="127"/>
      <c r="E65" s="32">
        <v>851</v>
      </c>
      <c r="F65" s="16" t="s">
        <v>15</v>
      </c>
      <c r="G65" s="22" t="s">
        <v>96</v>
      </c>
      <c r="H65" s="16" t="s">
        <v>100</v>
      </c>
      <c r="I65" s="16" t="s">
        <v>28</v>
      </c>
      <c r="J65" s="17">
        <f>55735-35</f>
        <v>55700</v>
      </c>
      <c r="K65" s="17">
        <v>77000</v>
      </c>
      <c r="L65" s="17">
        <f t="shared" si="5"/>
        <v>132700</v>
      </c>
      <c r="M65" s="17"/>
      <c r="N65" s="17">
        <f t="shared" ref="N65" si="44">L65+M65</f>
        <v>132700</v>
      </c>
    </row>
    <row r="66" spans="1:15" s="1" customFormat="1" ht="12.75" hidden="1" customHeight="1" x14ac:dyDescent="0.25">
      <c r="A66" s="184" t="s">
        <v>40</v>
      </c>
      <c r="B66" s="184"/>
      <c r="C66" s="127"/>
      <c r="D66" s="127"/>
      <c r="E66" s="32">
        <v>851</v>
      </c>
      <c r="F66" s="16" t="s">
        <v>15</v>
      </c>
      <c r="G66" s="22" t="s">
        <v>96</v>
      </c>
      <c r="H66" s="16" t="s">
        <v>41</v>
      </c>
      <c r="I66" s="16"/>
      <c r="J66" s="17">
        <f>J67</f>
        <v>3500</v>
      </c>
      <c r="K66" s="17">
        <f t="shared" ref="K66:N69" si="45">K67</f>
        <v>0</v>
      </c>
      <c r="L66" s="17">
        <f t="shared" si="45"/>
        <v>3500</v>
      </c>
      <c r="M66" s="17">
        <f t="shared" si="45"/>
        <v>0</v>
      </c>
      <c r="N66" s="17">
        <f t="shared" si="45"/>
        <v>3500</v>
      </c>
    </row>
    <row r="67" spans="1:15" s="1" customFormat="1" ht="12.75" hidden="1" customHeight="1" x14ac:dyDescent="0.25">
      <c r="A67" s="159" t="s">
        <v>42</v>
      </c>
      <c r="B67" s="160"/>
      <c r="C67" s="135"/>
      <c r="D67" s="135"/>
      <c r="E67" s="32">
        <v>851</v>
      </c>
      <c r="F67" s="16" t="s">
        <v>15</v>
      </c>
      <c r="G67" s="22" t="s">
        <v>96</v>
      </c>
      <c r="H67" s="16" t="s">
        <v>43</v>
      </c>
      <c r="I67" s="16"/>
      <c r="J67" s="17">
        <f>J68</f>
        <v>3500</v>
      </c>
      <c r="K67" s="17">
        <f t="shared" si="45"/>
        <v>0</v>
      </c>
      <c r="L67" s="17">
        <f t="shared" si="45"/>
        <v>3500</v>
      </c>
      <c r="M67" s="17">
        <f t="shared" si="45"/>
        <v>0</v>
      </c>
      <c r="N67" s="17">
        <f t="shared" si="45"/>
        <v>3500</v>
      </c>
    </row>
    <row r="68" spans="1:15" s="1" customFormat="1" ht="12.75" hidden="1" customHeight="1" x14ac:dyDescent="0.25">
      <c r="A68" s="184" t="s">
        <v>105</v>
      </c>
      <c r="B68" s="184"/>
      <c r="C68" s="127"/>
      <c r="D68" s="127"/>
      <c r="E68" s="32">
        <v>851</v>
      </c>
      <c r="F68" s="16" t="s">
        <v>15</v>
      </c>
      <c r="G68" s="22" t="s">
        <v>96</v>
      </c>
      <c r="H68" s="16" t="s">
        <v>106</v>
      </c>
      <c r="I68" s="16"/>
      <c r="J68" s="17">
        <f>J69</f>
        <v>3500</v>
      </c>
      <c r="K68" s="17">
        <f t="shared" si="45"/>
        <v>0</v>
      </c>
      <c r="L68" s="17">
        <f t="shared" si="45"/>
        <v>3500</v>
      </c>
      <c r="M68" s="17">
        <f t="shared" si="45"/>
        <v>0</v>
      </c>
      <c r="N68" s="17">
        <f t="shared" si="45"/>
        <v>3500</v>
      </c>
    </row>
    <row r="69" spans="1:15" s="1" customFormat="1" ht="12.75" hidden="1" x14ac:dyDescent="0.25">
      <c r="A69" s="18"/>
      <c r="B69" s="128" t="s">
        <v>25</v>
      </c>
      <c r="C69" s="128"/>
      <c r="D69" s="128"/>
      <c r="E69" s="32">
        <v>851</v>
      </c>
      <c r="F69" s="16" t="s">
        <v>15</v>
      </c>
      <c r="G69" s="22" t="s">
        <v>96</v>
      </c>
      <c r="H69" s="16" t="s">
        <v>106</v>
      </c>
      <c r="I69" s="16" t="s">
        <v>26</v>
      </c>
      <c r="J69" s="17">
        <f>J70</f>
        <v>3500</v>
      </c>
      <c r="K69" s="17">
        <f t="shared" si="45"/>
        <v>0</v>
      </c>
      <c r="L69" s="17">
        <f t="shared" si="45"/>
        <v>3500</v>
      </c>
      <c r="M69" s="17">
        <f t="shared" si="45"/>
        <v>0</v>
      </c>
      <c r="N69" s="17">
        <f t="shared" si="45"/>
        <v>3500</v>
      </c>
    </row>
    <row r="70" spans="1:15" s="1" customFormat="1" ht="12.75" hidden="1" x14ac:dyDescent="0.25">
      <c r="A70" s="18"/>
      <c r="B70" s="127" t="s">
        <v>27</v>
      </c>
      <c r="C70" s="127"/>
      <c r="D70" s="127"/>
      <c r="E70" s="32">
        <v>851</v>
      </c>
      <c r="F70" s="16" t="s">
        <v>15</v>
      </c>
      <c r="G70" s="22" t="s">
        <v>96</v>
      </c>
      <c r="H70" s="16" t="s">
        <v>106</v>
      </c>
      <c r="I70" s="16" t="s">
        <v>28</v>
      </c>
      <c r="J70" s="17">
        <v>3500</v>
      </c>
      <c r="K70" s="17"/>
      <c r="L70" s="17">
        <f t="shared" si="5"/>
        <v>3500</v>
      </c>
      <c r="M70" s="17"/>
      <c r="N70" s="17">
        <f t="shared" ref="N70" si="46">L70+M70</f>
        <v>3500</v>
      </c>
    </row>
    <row r="71" spans="1:15" s="10" customFormat="1" ht="12.75" customHeight="1" x14ac:dyDescent="0.25">
      <c r="A71" s="190" t="s">
        <v>107</v>
      </c>
      <c r="B71" s="190"/>
      <c r="C71" s="129"/>
      <c r="D71" s="129"/>
      <c r="E71" s="32">
        <v>851</v>
      </c>
      <c r="F71" s="8" t="s">
        <v>36</v>
      </c>
      <c r="G71" s="8"/>
      <c r="H71" s="8"/>
      <c r="I71" s="8"/>
      <c r="J71" s="9">
        <f>J72+J79</f>
        <v>848500</v>
      </c>
      <c r="K71" s="9">
        <f t="shared" ref="K71:N71" si="47">K72+K79</f>
        <v>100000</v>
      </c>
      <c r="L71" s="9">
        <f t="shared" si="47"/>
        <v>948500</v>
      </c>
      <c r="M71" s="9">
        <f t="shared" si="47"/>
        <v>699992</v>
      </c>
      <c r="N71" s="9">
        <f t="shared" si="47"/>
        <v>1648492</v>
      </c>
    </row>
    <row r="72" spans="1:15" s="14" customFormat="1" ht="12.75" customHeight="1" x14ac:dyDescent="0.25">
      <c r="A72" s="185" t="s">
        <v>108</v>
      </c>
      <c r="B72" s="185"/>
      <c r="C72" s="130"/>
      <c r="D72" s="130"/>
      <c r="E72" s="32">
        <v>851</v>
      </c>
      <c r="F72" s="12" t="s">
        <v>36</v>
      </c>
      <c r="G72" s="12" t="s">
        <v>109</v>
      </c>
      <c r="H72" s="12"/>
      <c r="I72" s="12"/>
      <c r="J72" s="13">
        <f>J73+J76</f>
        <v>705000</v>
      </c>
      <c r="K72" s="13">
        <f t="shared" ref="K72:N72" si="48">K73+K76</f>
        <v>0</v>
      </c>
      <c r="L72" s="13">
        <f t="shared" si="48"/>
        <v>705000</v>
      </c>
      <c r="M72" s="13">
        <f t="shared" si="48"/>
        <v>699992</v>
      </c>
      <c r="N72" s="13">
        <f t="shared" si="48"/>
        <v>1404992</v>
      </c>
    </row>
    <row r="73" spans="1:15" s="1" customFormat="1" ht="12.75" hidden="1" customHeight="1" x14ac:dyDescent="0.25">
      <c r="A73" s="184" t="s">
        <v>110</v>
      </c>
      <c r="B73" s="184"/>
      <c r="C73" s="127"/>
      <c r="D73" s="127"/>
      <c r="E73" s="32">
        <v>851</v>
      </c>
      <c r="F73" s="16" t="s">
        <v>36</v>
      </c>
      <c r="G73" s="16" t="s">
        <v>109</v>
      </c>
      <c r="H73" s="16" t="s">
        <v>111</v>
      </c>
      <c r="I73" s="16"/>
      <c r="J73" s="17">
        <f t="shared" ref="J73:N74" si="49">J74</f>
        <v>55000</v>
      </c>
      <c r="K73" s="17">
        <f t="shared" si="49"/>
        <v>0</v>
      </c>
      <c r="L73" s="17">
        <f t="shared" si="49"/>
        <v>55000</v>
      </c>
      <c r="M73" s="17">
        <f t="shared" si="49"/>
        <v>0</v>
      </c>
      <c r="N73" s="17">
        <f t="shared" si="49"/>
        <v>55000</v>
      </c>
    </row>
    <row r="74" spans="1:15" s="1" customFormat="1" ht="12.75" hidden="1" x14ac:dyDescent="0.25">
      <c r="A74" s="31"/>
      <c r="B74" s="128" t="s">
        <v>25</v>
      </c>
      <c r="C74" s="128"/>
      <c r="D74" s="128"/>
      <c r="E74" s="32">
        <v>851</v>
      </c>
      <c r="F74" s="16" t="s">
        <v>36</v>
      </c>
      <c r="G74" s="16" t="s">
        <v>109</v>
      </c>
      <c r="H74" s="16" t="s">
        <v>111</v>
      </c>
      <c r="I74" s="16" t="s">
        <v>26</v>
      </c>
      <c r="J74" s="17">
        <f t="shared" si="49"/>
        <v>55000</v>
      </c>
      <c r="K74" s="17">
        <f t="shared" si="49"/>
        <v>0</v>
      </c>
      <c r="L74" s="17">
        <f t="shared" si="49"/>
        <v>55000</v>
      </c>
      <c r="M74" s="17">
        <f t="shared" si="49"/>
        <v>0</v>
      </c>
      <c r="N74" s="17">
        <f t="shared" si="49"/>
        <v>55000</v>
      </c>
    </row>
    <row r="75" spans="1:15" s="1" customFormat="1" ht="12.75" hidden="1" x14ac:dyDescent="0.25">
      <c r="A75" s="31"/>
      <c r="B75" s="127" t="s">
        <v>27</v>
      </c>
      <c r="C75" s="127"/>
      <c r="D75" s="127"/>
      <c r="E75" s="32">
        <v>851</v>
      </c>
      <c r="F75" s="16" t="s">
        <v>36</v>
      </c>
      <c r="G75" s="16" t="s">
        <v>109</v>
      </c>
      <c r="H75" s="16" t="s">
        <v>111</v>
      </c>
      <c r="I75" s="16" t="s">
        <v>28</v>
      </c>
      <c r="J75" s="17">
        <v>55000</v>
      </c>
      <c r="K75" s="17"/>
      <c r="L75" s="17">
        <f t="shared" si="5"/>
        <v>55000</v>
      </c>
      <c r="M75" s="17"/>
      <c r="N75" s="17">
        <f t="shared" ref="N75" si="50">L75+M75</f>
        <v>55000</v>
      </c>
    </row>
    <row r="76" spans="1:15" s="35" customFormat="1" ht="15" customHeight="1" x14ac:dyDescent="0.25">
      <c r="A76" s="199" t="s">
        <v>112</v>
      </c>
      <c r="B76" s="200"/>
      <c r="C76" s="146"/>
      <c r="D76" s="146"/>
      <c r="E76" s="32">
        <v>851</v>
      </c>
      <c r="F76" s="16" t="s">
        <v>36</v>
      </c>
      <c r="G76" s="16" t="s">
        <v>109</v>
      </c>
      <c r="H76" s="25" t="s">
        <v>113</v>
      </c>
      <c r="I76" s="33"/>
      <c r="J76" s="34">
        <f>J77</f>
        <v>650000</v>
      </c>
      <c r="K76" s="34">
        <f t="shared" ref="K76:N77" si="51">K77</f>
        <v>0</v>
      </c>
      <c r="L76" s="153">
        <f t="shared" si="51"/>
        <v>650000</v>
      </c>
      <c r="M76" s="153">
        <f t="shared" si="51"/>
        <v>699992</v>
      </c>
      <c r="N76" s="153">
        <f t="shared" si="51"/>
        <v>1349992</v>
      </c>
    </row>
    <row r="77" spans="1:15" s="1" customFormat="1" ht="12.75" x14ac:dyDescent="0.25">
      <c r="A77" s="127"/>
      <c r="B77" s="127" t="s">
        <v>29</v>
      </c>
      <c r="C77" s="127"/>
      <c r="D77" s="127"/>
      <c r="E77" s="32">
        <v>851</v>
      </c>
      <c r="F77" s="16" t="s">
        <v>36</v>
      </c>
      <c r="G77" s="16" t="s">
        <v>109</v>
      </c>
      <c r="H77" s="25" t="s">
        <v>113</v>
      </c>
      <c r="I77" s="16" t="s">
        <v>30</v>
      </c>
      <c r="J77" s="36">
        <f>J78</f>
        <v>650000</v>
      </c>
      <c r="K77" s="36">
        <f t="shared" si="51"/>
        <v>0</v>
      </c>
      <c r="L77" s="17">
        <f t="shared" si="51"/>
        <v>650000</v>
      </c>
      <c r="M77" s="17">
        <f t="shared" si="51"/>
        <v>699992</v>
      </c>
      <c r="N77" s="17">
        <f t="shared" si="51"/>
        <v>1349992</v>
      </c>
      <c r="O77" s="37"/>
    </row>
    <row r="78" spans="1:15" s="1" customFormat="1" ht="27" customHeight="1" x14ac:dyDescent="0.25">
      <c r="A78" s="127"/>
      <c r="B78" s="127" t="s">
        <v>114</v>
      </c>
      <c r="C78" s="127"/>
      <c r="D78" s="127"/>
      <c r="E78" s="32">
        <v>851</v>
      </c>
      <c r="F78" s="16" t="s">
        <v>36</v>
      </c>
      <c r="G78" s="16" t="s">
        <v>109</v>
      </c>
      <c r="H78" s="25" t="s">
        <v>113</v>
      </c>
      <c r="I78" s="16" t="s">
        <v>115</v>
      </c>
      <c r="J78" s="36">
        <v>650000</v>
      </c>
      <c r="K78" s="36"/>
      <c r="L78" s="17">
        <f t="shared" si="5"/>
        <v>650000</v>
      </c>
      <c r="M78" s="17">
        <v>699992</v>
      </c>
      <c r="N78" s="17">
        <f t="shared" ref="N78" si="52">L78+M78</f>
        <v>1349992</v>
      </c>
      <c r="O78" s="37"/>
    </row>
    <row r="79" spans="1:15" s="14" customFormat="1" ht="12.75" hidden="1" customHeight="1" x14ac:dyDescent="0.25">
      <c r="A79" s="185" t="s">
        <v>119</v>
      </c>
      <c r="B79" s="185"/>
      <c r="C79" s="130"/>
      <c r="D79" s="130"/>
      <c r="E79" s="32">
        <v>851</v>
      </c>
      <c r="F79" s="12" t="s">
        <v>36</v>
      </c>
      <c r="G79" s="12" t="s">
        <v>120</v>
      </c>
      <c r="H79" s="12"/>
      <c r="I79" s="12"/>
      <c r="J79" s="13">
        <f>J80+J87</f>
        <v>143500</v>
      </c>
      <c r="K79" s="13">
        <f t="shared" ref="K79:N79" si="53">K80+K87</f>
        <v>100000</v>
      </c>
      <c r="L79" s="13">
        <f t="shared" si="53"/>
        <v>243500</v>
      </c>
      <c r="M79" s="13">
        <f t="shared" si="53"/>
        <v>0</v>
      </c>
      <c r="N79" s="13">
        <f t="shared" si="53"/>
        <v>243500</v>
      </c>
    </row>
    <row r="80" spans="1:15" s="21" customFormat="1" ht="12.75" hidden="1" customHeight="1" x14ac:dyDescent="0.25">
      <c r="A80" s="184" t="s">
        <v>69</v>
      </c>
      <c r="B80" s="184"/>
      <c r="C80" s="127"/>
      <c r="D80" s="127"/>
      <c r="E80" s="32">
        <v>851</v>
      </c>
      <c r="F80" s="16" t="s">
        <v>36</v>
      </c>
      <c r="G80" s="16" t="s">
        <v>120</v>
      </c>
      <c r="H80" s="16" t="s">
        <v>70</v>
      </c>
      <c r="I80" s="6"/>
      <c r="J80" s="17">
        <f t="shared" ref="J80:N81" si="54">J81</f>
        <v>143500</v>
      </c>
      <c r="K80" s="17">
        <f t="shared" si="54"/>
        <v>0</v>
      </c>
      <c r="L80" s="17">
        <f t="shared" si="54"/>
        <v>143500</v>
      </c>
      <c r="M80" s="17">
        <f t="shared" si="54"/>
        <v>0</v>
      </c>
      <c r="N80" s="17">
        <f t="shared" si="54"/>
        <v>143500</v>
      </c>
    </row>
    <row r="81" spans="1:14" s="1" customFormat="1" ht="12.75" hidden="1" customHeight="1" x14ac:dyDescent="0.25">
      <c r="A81" s="184" t="s">
        <v>71</v>
      </c>
      <c r="B81" s="184"/>
      <c r="C81" s="127"/>
      <c r="D81" s="127"/>
      <c r="E81" s="32">
        <v>851</v>
      </c>
      <c r="F81" s="22" t="s">
        <v>36</v>
      </c>
      <c r="G81" s="22" t="s">
        <v>120</v>
      </c>
      <c r="H81" s="22" t="s">
        <v>72</v>
      </c>
      <c r="I81" s="23"/>
      <c r="J81" s="17">
        <f t="shared" si="54"/>
        <v>143500</v>
      </c>
      <c r="K81" s="17">
        <f t="shared" si="54"/>
        <v>0</v>
      </c>
      <c r="L81" s="17">
        <f t="shared" si="54"/>
        <v>143500</v>
      </c>
      <c r="M81" s="17">
        <f t="shared" si="54"/>
        <v>0</v>
      </c>
      <c r="N81" s="17">
        <f t="shared" si="54"/>
        <v>143500</v>
      </c>
    </row>
    <row r="82" spans="1:14" s="1" customFormat="1" ht="12.75" hidden="1" customHeight="1" x14ac:dyDescent="0.25">
      <c r="A82" s="184" t="s">
        <v>121</v>
      </c>
      <c r="B82" s="184"/>
      <c r="C82" s="127"/>
      <c r="D82" s="127"/>
      <c r="E82" s="32">
        <v>851</v>
      </c>
      <c r="F82" s="22" t="s">
        <v>36</v>
      </c>
      <c r="G82" s="22" t="s">
        <v>120</v>
      </c>
      <c r="H82" s="22" t="s">
        <v>122</v>
      </c>
      <c r="I82" s="22"/>
      <c r="J82" s="17">
        <f>J83+J85</f>
        <v>143500</v>
      </c>
      <c r="K82" s="17">
        <f t="shared" ref="K82:N82" si="55">K83+K85</f>
        <v>0</v>
      </c>
      <c r="L82" s="17">
        <f t="shared" si="55"/>
        <v>143500</v>
      </c>
      <c r="M82" s="17">
        <f t="shared" si="55"/>
        <v>0</v>
      </c>
      <c r="N82" s="17">
        <f t="shared" si="55"/>
        <v>143500</v>
      </c>
    </row>
    <row r="83" spans="1:14" s="1" customFormat="1" ht="25.5" hidden="1" x14ac:dyDescent="0.25">
      <c r="A83" s="127"/>
      <c r="B83" s="127" t="s">
        <v>20</v>
      </c>
      <c r="C83" s="127"/>
      <c r="D83" s="127"/>
      <c r="E83" s="32">
        <v>851</v>
      </c>
      <c r="F83" s="22" t="s">
        <v>36</v>
      </c>
      <c r="G83" s="22" t="s">
        <v>120</v>
      </c>
      <c r="H83" s="22" t="s">
        <v>122</v>
      </c>
      <c r="I83" s="16" t="s">
        <v>22</v>
      </c>
      <c r="J83" s="17">
        <f>J84</f>
        <v>73900</v>
      </c>
      <c r="K83" s="17">
        <f t="shared" ref="K83:N83" si="56">K84</f>
        <v>0</v>
      </c>
      <c r="L83" s="17">
        <f t="shared" si="56"/>
        <v>73900</v>
      </c>
      <c r="M83" s="17">
        <f t="shared" si="56"/>
        <v>0</v>
      </c>
      <c r="N83" s="17">
        <f t="shared" si="56"/>
        <v>73900</v>
      </c>
    </row>
    <row r="84" spans="1:14" s="1" customFormat="1" ht="12.75" hidden="1" x14ac:dyDescent="0.25">
      <c r="A84" s="18"/>
      <c r="B84" s="128" t="s">
        <v>23</v>
      </c>
      <c r="C84" s="128"/>
      <c r="D84" s="128"/>
      <c r="E84" s="32">
        <v>851</v>
      </c>
      <c r="F84" s="22" t="s">
        <v>36</v>
      </c>
      <c r="G84" s="22" t="s">
        <v>120</v>
      </c>
      <c r="H84" s="22" t="s">
        <v>122</v>
      </c>
      <c r="I84" s="16" t="s">
        <v>24</v>
      </c>
      <c r="J84" s="17">
        <f>73883+17</f>
        <v>73900</v>
      </c>
      <c r="K84" s="17"/>
      <c r="L84" s="17">
        <f t="shared" ref="L84:L169" si="57">J84+K84</f>
        <v>73900</v>
      </c>
      <c r="M84" s="17"/>
      <c r="N84" s="17">
        <f t="shared" ref="N84" si="58">L84+M84</f>
        <v>73900</v>
      </c>
    </row>
    <row r="85" spans="1:14" s="1" customFormat="1" ht="12.75" hidden="1" x14ac:dyDescent="0.25">
      <c r="A85" s="18"/>
      <c r="B85" s="128" t="s">
        <v>25</v>
      </c>
      <c r="C85" s="128"/>
      <c r="D85" s="128"/>
      <c r="E85" s="32">
        <v>851</v>
      </c>
      <c r="F85" s="22" t="s">
        <v>36</v>
      </c>
      <c r="G85" s="22" t="s">
        <v>120</v>
      </c>
      <c r="H85" s="22" t="s">
        <v>122</v>
      </c>
      <c r="I85" s="16" t="s">
        <v>26</v>
      </c>
      <c r="J85" s="17">
        <f>J86</f>
        <v>69600</v>
      </c>
      <c r="K85" s="17">
        <f t="shared" ref="K85:N85" si="59">K86</f>
        <v>0</v>
      </c>
      <c r="L85" s="17">
        <f t="shared" si="59"/>
        <v>69600</v>
      </c>
      <c r="M85" s="17">
        <f t="shared" si="59"/>
        <v>0</v>
      </c>
      <c r="N85" s="17">
        <f t="shared" si="59"/>
        <v>69600</v>
      </c>
    </row>
    <row r="86" spans="1:14" s="1" customFormat="1" ht="12.75" hidden="1" x14ac:dyDescent="0.25">
      <c r="A86" s="18"/>
      <c r="B86" s="127" t="s">
        <v>27</v>
      </c>
      <c r="C86" s="127"/>
      <c r="D86" s="127"/>
      <c r="E86" s="32">
        <v>851</v>
      </c>
      <c r="F86" s="22" t="s">
        <v>36</v>
      </c>
      <c r="G86" s="22" t="s">
        <v>120</v>
      </c>
      <c r="H86" s="22" t="s">
        <v>122</v>
      </c>
      <c r="I86" s="16" t="s">
        <v>28</v>
      </c>
      <c r="J86" s="17">
        <f>69617-17</f>
        <v>69600</v>
      </c>
      <c r="K86" s="17"/>
      <c r="L86" s="17">
        <f t="shared" si="57"/>
        <v>69600</v>
      </c>
      <c r="M86" s="17"/>
      <c r="N86" s="17">
        <f t="shared" ref="N86" si="60">L86+M86</f>
        <v>69600</v>
      </c>
    </row>
    <row r="87" spans="1:14" s="1" customFormat="1" ht="12.75" hidden="1" x14ac:dyDescent="0.25">
      <c r="A87" s="172" t="s">
        <v>123</v>
      </c>
      <c r="B87" s="173"/>
      <c r="C87" s="127"/>
      <c r="D87" s="39"/>
      <c r="E87" s="32">
        <v>851</v>
      </c>
      <c r="F87" s="22" t="s">
        <v>36</v>
      </c>
      <c r="G87" s="22" t="s">
        <v>120</v>
      </c>
      <c r="H87" s="22" t="s">
        <v>124</v>
      </c>
      <c r="I87" s="16"/>
      <c r="J87" s="17">
        <f>J88</f>
        <v>0</v>
      </c>
      <c r="K87" s="17">
        <f t="shared" ref="K87:N89" si="61">K88</f>
        <v>100000</v>
      </c>
      <c r="L87" s="17">
        <f t="shared" si="61"/>
        <v>100000</v>
      </c>
      <c r="M87" s="17">
        <f t="shared" si="61"/>
        <v>0</v>
      </c>
      <c r="N87" s="17">
        <f t="shared" si="61"/>
        <v>100000</v>
      </c>
    </row>
    <row r="88" spans="1:14" s="1" customFormat="1" ht="25.5" hidden="1" customHeight="1" x14ac:dyDescent="0.25">
      <c r="A88" s="176" t="s">
        <v>125</v>
      </c>
      <c r="B88" s="177"/>
      <c r="C88" s="127"/>
      <c r="D88" s="39"/>
      <c r="E88" s="32">
        <v>851</v>
      </c>
      <c r="F88" s="22" t="s">
        <v>36</v>
      </c>
      <c r="G88" s="22" t="s">
        <v>120</v>
      </c>
      <c r="H88" s="22" t="s">
        <v>126</v>
      </c>
      <c r="I88" s="16"/>
      <c r="J88" s="17">
        <f>J89</f>
        <v>0</v>
      </c>
      <c r="K88" s="17">
        <f t="shared" si="61"/>
        <v>100000</v>
      </c>
      <c r="L88" s="17">
        <f t="shared" si="61"/>
        <v>100000</v>
      </c>
      <c r="M88" s="17">
        <f t="shared" si="61"/>
        <v>0</v>
      </c>
      <c r="N88" s="17">
        <f t="shared" si="61"/>
        <v>100000</v>
      </c>
    </row>
    <row r="89" spans="1:14" s="1" customFormat="1" ht="12.75" hidden="1" x14ac:dyDescent="0.25">
      <c r="A89" s="18"/>
      <c r="B89" s="127" t="s">
        <v>29</v>
      </c>
      <c r="C89" s="127"/>
      <c r="D89" s="39"/>
      <c r="E89" s="32">
        <v>851</v>
      </c>
      <c r="F89" s="22" t="s">
        <v>36</v>
      </c>
      <c r="G89" s="22" t="s">
        <v>120</v>
      </c>
      <c r="H89" s="22" t="s">
        <v>126</v>
      </c>
      <c r="I89" s="16" t="s">
        <v>30</v>
      </c>
      <c r="J89" s="17">
        <f>J90</f>
        <v>0</v>
      </c>
      <c r="K89" s="17">
        <f t="shared" si="61"/>
        <v>100000</v>
      </c>
      <c r="L89" s="17">
        <f t="shared" si="61"/>
        <v>100000</v>
      </c>
      <c r="M89" s="17">
        <f t="shared" si="61"/>
        <v>0</v>
      </c>
      <c r="N89" s="17">
        <f t="shared" si="61"/>
        <v>100000</v>
      </c>
    </row>
    <row r="90" spans="1:14" s="1" customFormat="1" ht="25.5" hidden="1" x14ac:dyDescent="0.25">
      <c r="A90" s="18"/>
      <c r="B90" s="127" t="s">
        <v>114</v>
      </c>
      <c r="C90" s="127"/>
      <c r="D90" s="39"/>
      <c r="E90" s="32">
        <v>851</v>
      </c>
      <c r="F90" s="22" t="s">
        <v>36</v>
      </c>
      <c r="G90" s="22" t="s">
        <v>120</v>
      </c>
      <c r="H90" s="22" t="s">
        <v>126</v>
      </c>
      <c r="I90" s="16" t="s">
        <v>115</v>
      </c>
      <c r="J90" s="17"/>
      <c r="K90" s="17">
        <v>100000</v>
      </c>
      <c r="L90" s="17">
        <f t="shared" ref="L90" si="62">J90+K90</f>
        <v>100000</v>
      </c>
      <c r="M90" s="17"/>
      <c r="N90" s="17">
        <f t="shared" ref="N90" si="63">L90+M90</f>
        <v>100000</v>
      </c>
    </row>
    <row r="91" spans="1:14" s="14" customFormat="1" ht="12.75" hidden="1" x14ac:dyDescent="0.25">
      <c r="A91" s="132" t="s">
        <v>127</v>
      </c>
      <c r="B91" s="130"/>
      <c r="C91" s="130"/>
      <c r="E91" s="32">
        <v>851</v>
      </c>
      <c r="F91" s="41" t="s">
        <v>109</v>
      </c>
      <c r="G91" s="41"/>
      <c r="H91" s="41"/>
      <c r="I91" s="12"/>
      <c r="J91" s="42">
        <f>J92</f>
        <v>0</v>
      </c>
      <c r="K91" s="42">
        <f t="shared" ref="K91:N92" si="64">K92</f>
        <v>320000</v>
      </c>
      <c r="L91" s="42">
        <f t="shared" si="64"/>
        <v>320000</v>
      </c>
      <c r="M91" s="42">
        <f t="shared" si="64"/>
        <v>0</v>
      </c>
      <c r="N91" s="42">
        <f t="shared" si="64"/>
        <v>320000</v>
      </c>
    </row>
    <row r="92" spans="1:14" s="14" customFormat="1" ht="12.75" hidden="1" x14ac:dyDescent="0.25">
      <c r="A92" s="132" t="s">
        <v>128</v>
      </c>
      <c r="B92" s="130"/>
      <c r="C92" s="130"/>
      <c r="E92" s="32">
        <v>851</v>
      </c>
      <c r="F92" s="41" t="s">
        <v>109</v>
      </c>
      <c r="G92" s="41" t="s">
        <v>85</v>
      </c>
      <c r="H92" s="41"/>
      <c r="I92" s="12"/>
      <c r="J92" s="42">
        <f>J93</f>
        <v>0</v>
      </c>
      <c r="K92" s="42">
        <f t="shared" si="64"/>
        <v>320000</v>
      </c>
      <c r="L92" s="42">
        <f t="shared" si="64"/>
        <v>320000</v>
      </c>
      <c r="M92" s="42">
        <f t="shared" si="64"/>
        <v>0</v>
      </c>
      <c r="N92" s="42">
        <f t="shared" si="64"/>
        <v>320000</v>
      </c>
    </row>
    <row r="93" spans="1:14" s="1" customFormat="1" ht="28.5" hidden="1" customHeight="1" x14ac:dyDescent="0.25">
      <c r="A93" s="159" t="s">
        <v>129</v>
      </c>
      <c r="B93" s="160"/>
      <c r="C93" s="127"/>
      <c r="D93" s="127"/>
      <c r="E93" s="32">
        <v>851</v>
      </c>
      <c r="F93" s="22" t="s">
        <v>109</v>
      </c>
      <c r="G93" s="22" t="s">
        <v>85</v>
      </c>
      <c r="H93" s="22" t="s">
        <v>130</v>
      </c>
      <c r="I93" s="16"/>
      <c r="J93" s="17">
        <f>J94+J98</f>
        <v>0</v>
      </c>
      <c r="K93" s="17">
        <f>K94+K98</f>
        <v>320000</v>
      </c>
      <c r="L93" s="17">
        <f>L94+L98</f>
        <v>320000</v>
      </c>
      <c r="M93" s="17">
        <f>M94+M98</f>
        <v>0</v>
      </c>
      <c r="N93" s="17">
        <f>N94+N98</f>
        <v>320000</v>
      </c>
    </row>
    <row r="94" spans="1:14" s="1" customFormat="1" ht="27.75" hidden="1" customHeight="1" x14ac:dyDescent="0.25">
      <c r="A94" s="159" t="s">
        <v>131</v>
      </c>
      <c r="B94" s="160"/>
      <c r="C94" s="127"/>
      <c r="D94" s="127"/>
      <c r="E94" s="32">
        <v>851</v>
      </c>
      <c r="F94" s="22" t="s">
        <v>109</v>
      </c>
      <c r="G94" s="22" t="s">
        <v>85</v>
      </c>
      <c r="H94" s="22" t="s">
        <v>132</v>
      </c>
      <c r="I94" s="16"/>
      <c r="J94" s="17">
        <f>J95</f>
        <v>0</v>
      </c>
      <c r="K94" s="17">
        <f t="shared" ref="K94:N95" si="65">K95</f>
        <v>200000</v>
      </c>
      <c r="L94" s="17">
        <f t="shared" si="65"/>
        <v>200000</v>
      </c>
      <c r="M94" s="17">
        <f t="shared" si="65"/>
        <v>0</v>
      </c>
      <c r="N94" s="17">
        <f t="shared" si="65"/>
        <v>200000</v>
      </c>
    </row>
    <row r="95" spans="1:14" s="1" customFormat="1" ht="28.5" hidden="1" customHeight="1" x14ac:dyDescent="0.25">
      <c r="A95" s="134"/>
      <c r="B95" s="128" t="s">
        <v>133</v>
      </c>
      <c r="C95" s="127"/>
      <c r="D95" s="127"/>
      <c r="E95" s="32">
        <v>851</v>
      </c>
      <c r="F95" s="22" t="s">
        <v>109</v>
      </c>
      <c r="G95" s="22" t="s">
        <v>85</v>
      </c>
      <c r="H95" s="22" t="s">
        <v>134</v>
      </c>
      <c r="I95" s="16"/>
      <c r="J95" s="17">
        <f>J96</f>
        <v>0</v>
      </c>
      <c r="K95" s="17">
        <f t="shared" si="65"/>
        <v>200000</v>
      </c>
      <c r="L95" s="17">
        <f t="shared" si="65"/>
        <v>200000</v>
      </c>
      <c r="M95" s="17">
        <f t="shared" si="65"/>
        <v>0</v>
      </c>
      <c r="N95" s="17">
        <f t="shared" si="65"/>
        <v>200000</v>
      </c>
    </row>
    <row r="96" spans="1:14" s="1" customFormat="1" ht="13.5" hidden="1" customHeight="1" x14ac:dyDescent="0.25">
      <c r="A96" s="134"/>
      <c r="B96" s="127" t="s">
        <v>135</v>
      </c>
      <c r="C96" s="127"/>
      <c r="D96" s="127"/>
      <c r="E96" s="32">
        <v>851</v>
      </c>
      <c r="F96" s="22" t="s">
        <v>109</v>
      </c>
      <c r="G96" s="22" t="s">
        <v>85</v>
      </c>
      <c r="H96" s="22" t="s">
        <v>134</v>
      </c>
      <c r="I96" s="16" t="s">
        <v>136</v>
      </c>
      <c r="J96" s="17">
        <f>J97</f>
        <v>0</v>
      </c>
      <c r="K96" s="17">
        <f>K97</f>
        <v>200000</v>
      </c>
      <c r="L96" s="17">
        <f>L97</f>
        <v>200000</v>
      </c>
      <c r="M96" s="17">
        <f>M97</f>
        <v>0</v>
      </c>
      <c r="N96" s="17">
        <f>N97</f>
        <v>200000</v>
      </c>
    </row>
    <row r="97" spans="1:14" s="1" customFormat="1" ht="28.5" hidden="1" customHeight="1" x14ac:dyDescent="0.25">
      <c r="A97" s="134"/>
      <c r="B97" s="127" t="s">
        <v>137</v>
      </c>
      <c r="C97" s="127"/>
      <c r="D97" s="127"/>
      <c r="E97" s="32">
        <v>851</v>
      </c>
      <c r="F97" s="22" t="s">
        <v>109</v>
      </c>
      <c r="G97" s="22" t="s">
        <v>85</v>
      </c>
      <c r="H97" s="22" t="s">
        <v>134</v>
      </c>
      <c r="I97" s="16" t="s">
        <v>138</v>
      </c>
      <c r="J97" s="17"/>
      <c r="K97" s="17">
        <v>200000</v>
      </c>
      <c r="L97" s="17">
        <f>J97+K97</f>
        <v>200000</v>
      </c>
      <c r="M97" s="17"/>
      <c r="N97" s="17">
        <f>L97+M97</f>
        <v>200000</v>
      </c>
    </row>
    <row r="98" spans="1:14" s="1" customFormat="1" ht="12.75" hidden="1" customHeight="1" x14ac:dyDescent="0.25">
      <c r="A98" s="159" t="s">
        <v>139</v>
      </c>
      <c r="B98" s="160"/>
      <c r="C98" s="127"/>
      <c r="D98" s="127"/>
      <c r="E98" s="32">
        <v>851</v>
      </c>
      <c r="F98" s="22" t="s">
        <v>109</v>
      </c>
      <c r="G98" s="22" t="s">
        <v>85</v>
      </c>
      <c r="H98" s="22" t="s">
        <v>140</v>
      </c>
      <c r="I98" s="16"/>
      <c r="J98" s="17">
        <f>J100</f>
        <v>0</v>
      </c>
      <c r="K98" s="17">
        <f>K100</f>
        <v>120000</v>
      </c>
      <c r="L98" s="17">
        <f>L100</f>
        <v>120000</v>
      </c>
      <c r="M98" s="17">
        <f>M100</f>
        <v>0</v>
      </c>
      <c r="N98" s="17">
        <f>N100</f>
        <v>120000</v>
      </c>
    </row>
    <row r="99" spans="1:14" s="1" customFormat="1" ht="12.75" hidden="1" x14ac:dyDescent="0.25">
      <c r="A99" s="134"/>
      <c r="B99" s="127" t="s">
        <v>135</v>
      </c>
      <c r="C99" s="127"/>
      <c r="D99" s="127"/>
      <c r="E99" s="32">
        <v>851</v>
      </c>
      <c r="F99" s="22" t="s">
        <v>109</v>
      </c>
      <c r="G99" s="22" t="s">
        <v>85</v>
      </c>
      <c r="H99" s="22" t="s">
        <v>140</v>
      </c>
      <c r="I99" s="16" t="s">
        <v>136</v>
      </c>
      <c r="J99" s="17">
        <f>J100</f>
        <v>0</v>
      </c>
      <c r="K99" s="17">
        <f t="shared" ref="K99:N99" si="66">K100</f>
        <v>120000</v>
      </c>
      <c r="L99" s="17">
        <f t="shared" si="66"/>
        <v>120000</v>
      </c>
      <c r="M99" s="17">
        <f t="shared" si="66"/>
        <v>0</v>
      </c>
      <c r="N99" s="17">
        <f t="shared" si="66"/>
        <v>120000</v>
      </c>
    </row>
    <row r="100" spans="1:14" s="1" customFormat="1" ht="25.5" hidden="1" x14ac:dyDescent="0.25">
      <c r="A100" s="18"/>
      <c r="B100" s="127" t="s">
        <v>137</v>
      </c>
      <c r="C100" s="127"/>
      <c r="D100" s="127"/>
      <c r="E100" s="32">
        <v>851</v>
      </c>
      <c r="F100" s="22" t="s">
        <v>109</v>
      </c>
      <c r="G100" s="22" t="s">
        <v>85</v>
      </c>
      <c r="H100" s="22" t="s">
        <v>140</v>
      </c>
      <c r="I100" s="16" t="s">
        <v>138</v>
      </c>
      <c r="J100" s="17"/>
      <c r="K100" s="17">
        <v>120000</v>
      </c>
      <c r="L100" s="17">
        <f t="shared" ref="L100" si="67">J100+K100</f>
        <v>120000</v>
      </c>
      <c r="M100" s="17"/>
      <c r="N100" s="17">
        <f t="shared" ref="N100" si="68">L100+M100</f>
        <v>120000</v>
      </c>
    </row>
    <row r="101" spans="1:14" s="10" customFormat="1" ht="12.75" customHeight="1" x14ac:dyDescent="0.25">
      <c r="A101" s="190" t="s">
        <v>141</v>
      </c>
      <c r="B101" s="190"/>
      <c r="C101" s="129"/>
      <c r="D101" s="129"/>
      <c r="E101" s="32">
        <v>851</v>
      </c>
      <c r="F101" s="8" t="s">
        <v>142</v>
      </c>
      <c r="G101" s="8"/>
      <c r="H101" s="8"/>
      <c r="I101" s="8"/>
      <c r="J101" s="9">
        <f>J102+J110</f>
        <v>2892400</v>
      </c>
      <c r="K101" s="9">
        <f>K102+K110</f>
        <v>6768861</v>
      </c>
      <c r="L101" s="9">
        <f>L102+L110</f>
        <v>9661261</v>
      </c>
      <c r="M101" s="9">
        <f>M102+M110</f>
        <v>-887528</v>
      </c>
      <c r="N101" s="9">
        <f>N102+N110</f>
        <v>8773733</v>
      </c>
    </row>
    <row r="102" spans="1:14" s="14" customFormat="1" ht="12.75" hidden="1" customHeight="1" x14ac:dyDescent="0.25">
      <c r="A102" s="185" t="s">
        <v>143</v>
      </c>
      <c r="B102" s="185"/>
      <c r="C102" s="130"/>
      <c r="D102" s="130"/>
      <c r="E102" s="32">
        <v>851</v>
      </c>
      <c r="F102" s="12" t="s">
        <v>142</v>
      </c>
      <c r="G102" s="12" t="s">
        <v>13</v>
      </c>
      <c r="H102" s="12"/>
      <c r="I102" s="12"/>
      <c r="J102" s="13">
        <f>J103+J106</f>
        <v>500000</v>
      </c>
      <c r="K102" s="13">
        <f>K103+K106</f>
        <v>1000000</v>
      </c>
      <c r="L102" s="13">
        <f>L103+L106</f>
        <v>1500000</v>
      </c>
      <c r="M102" s="13">
        <f>M103+M106</f>
        <v>0</v>
      </c>
      <c r="N102" s="13">
        <f>N103+N106</f>
        <v>1500000</v>
      </c>
    </row>
    <row r="103" spans="1:14" s="1" customFormat="1" ht="12.75" hidden="1" customHeight="1" x14ac:dyDescent="0.25">
      <c r="A103" s="184" t="s">
        <v>167</v>
      </c>
      <c r="B103" s="184"/>
      <c r="C103" s="127"/>
      <c r="D103" s="127"/>
      <c r="E103" s="32">
        <v>851</v>
      </c>
      <c r="F103" s="16" t="s">
        <v>142</v>
      </c>
      <c r="G103" s="16" t="s">
        <v>13</v>
      </c>
      <c r="H103" s="16" t="s">
        <v>168</v>
      </c>
      <c r="I103" s="16"/>
      <c r="J103" s="17">
        <f>J104</f>
        <v>0</v>
      </c>
      <c r="K103" s="17">
        <f t="shared" ref="K103:N103" si="69">K104</f>
        <v>1000000</v>
      </c>
      <c r="L103" s="17">
        <f t="shared" si="69"/>
        <v>1000000</v>
      </c>
      <c r="M103" s="17">
        <f t="shared" si="69"/>
        <v>0</v>
      </c>
      <c r="N103" s="17">
        <f t="shared" si="69"/>
        <v>1000000</v>
      </c>
    </row>
    <row r="104" spans="1:14" s="1" customFormat="1" ht="12.75" hidden="1" x14ac:dyDescent="0.25">
      <c r="A104" s="127"/>
      <c r="B104" s="127" t="s">
        <v>135</v>
      </c>
      <c r="C104" s="127"/>
      <c r="D104" s="127"/>
      <c r="E104" s="32">
        <v>851</v>
      </c>
      <c r="F104" s="16" t="s">
        <v>142</v>
      </c>
      <c r="G104" s="16" t="s">
        <v>13</v>
      </c>
      <c r="H104" s="16" t="s">
        <v>168</v>
      </c>
      <c r="I104" s="16" t="s">
        <v>136</v>
      </c>
      <c r="J104" s="17">
        <f>J105</f>
        <v>0</v>
      </c>
      <c r="K104" s="17">
        <f>K105</f>
        <v>1000000</v>
      </c>
      <c r="L104" s="17">
        <f>L105</f>
        <v>1000000</v>
      </c>
      <c r="M104" s="17">
        <f>M105</f>
        <v>0</v>
      </c>
      <c r="N104" s="17">
        <f>N105</f>
        <v>1000000</v>
      </c>
    </row>
    <row r="105" spans="1:14" s="1" customFormat="1" ht="25.5" hidden="1" x14ac:dyDescent="0.25">
      <c r="A105" s="18"/>
      <c r="B105" s="127" t="s">
        <v>137</v>
      </c>
      <c r="C105" s="127"/>
      <c r="D105" s="127"/>
      <c r="E105" s="32">
        <v>851</v>
      </c>
      <c r="F105" s="16" t="s">
        <v>142</v>
      </c>
      <c r="G105" s="16" t="s">
        <v>13</v>
      </c>
      <c r="H105" s="16" t="s">
        <v>168</v>
      </c>
      <c r="I105" s="16" t="s">
        <v>138</v>
      </c>
      <c r="J105" s="17">
        <v>0</v>
      </c>
      <c r="K105" s="17">
        <v>1000000</v>
      </c>
      <c r="L105" s="17">
        <f t="shared" ref="L105" si="70">J105+K105</f>
        <v>1000000</v>
      </c>
      <c r="M105" s="17"/>
      <c r="N105" s="17">
        <f t="shared" ref="N105" si="71">L105+M105</f>
        <v>1000000</v>
      </c>
    </row>
    <row r="106" spans="1:14" s="14" customFormat="1" ht="12.75" hidden="1" customHeight="1" x14ac:dyDescent="0.25">
      <c r="A106" s="184" t="s">
        <v>169</v>
      </c>
      <c r="B106" s="184"/>
      <c r="C106" s="127"/>
      <c r="D106" s="127"/>
      <c r="E106" s="32">
        <v>851</v>
      </c>
      <c r="F106" s="16" t="s">
        <v>142</v>
      </c>
      <c r="G106" s="16" t="s">
        <v>13</v>
      </c>
      <c r="H106" s="16" t="s">
        <v>170</v>
      </c>
      <c r="I106" s="16"/>
      <c r="J106" s="17">
        <f t="shared" ref="J106:N106" si="72">J107</f>
        <v>500000</v>
      </c>
      <c r="K106" s="17">
        <f t="shared" si="72"/>
        <v>0</v>
      </c>
      <c r="L106" s="17">
        <f t="shared" si="72"/>
        <v>500000</v>
      </c>
      <c r="M106" s="17">
        <f t="shared" si="72"/>
        <v>0</v>
      </c>
      <c r="N106" s="17">
        <f t="shared" si="72"/>
        <v>500000</v>
      </c>
    </row>
    <row r="107" spans="1:14" s="1" customFormat="1" ht="13.5" hidden="1" customHeight="1" x14ac:dyDescent="0.25">
      <c r="A107" s="127"/>
      <c r="B107" s="127" t="s">
        <v>135</v>
      </c>
      <c r="C107" s="127"/>
      <c r="D107" s="127"/>
      <c r="E107" s="32">
        <v>851</v>
      </c>
      <c r="F107" s="22" t="s">
        <v>142</v>
      </c>
      <c r="G107" s="16" t="s">
        <v>13</v>
      </c>
      <c r="H107" s="22" t="s">
        <v>170</v>
      </c>
      <c r="I107" s="22" t="s">
        <v>136</v>
      </c>
      <c r="J107" s="17">
        <f>J109+J108</f>
        <v>500000</v>
      </c>
      <c r="K107" s="17">
        <f t="shared" ref="K107:N107" si="73">K109+K108</f>
        <v>0</v>
      </c>
      <c r="L107" s="17">
        <f t="shared" si="73"/>
        <v>500000</v>
      </c>
      <c r="M107" s="17">
        <f t="shared" si="73"/>
        <v>0</v>
      </c>
      <c r="N107" s="17">
        <f t="shared" si="73"/>
        <v>500000</v>
      </c>
    </row>
    <row r="108" spans="1:14" s="1" customFormat="1" ht="25.5" hidden="1" x14ac:dyDescent="0.25">
      <c r="A108" s="127"/>
      <c r="B108" s="127" t="s">
        <v>137</v>
      </c>
      <c r="C108" s="127"/>
      <c r="D108" s="127"/>
      <c r="E108" s="32">
        <v>851</v>
      </c>
      <c r="F108" s="22" t="s">
        <v>142</v>
      </c>
      <c r="G108" s="16" t="s">
        <v>13</v>
      </c>
      <c r="H108" s="22" t="s">
        <v>170</v>
      </c>
      <c r="I108" s="22" t="s">
        <v>138</v>
      </c>
      <c r="J108" s="17"/>
      <c r="K108" s="17">
        <v>500000</v>
      </c>
      <c r="L108" s="17">
        <f t="shared" si="57"/>
        <v>500000</v>
      </c>
      <c r="M108" s="17"/>
      <c r="N108" s="17">
        <f t="shared" ref="N108:N109" si="74">L108+M108</f>
        <v>500000</v>
      </c>
    </row>
    <row r="109" spans="1:14" s="1" customFormat="1" ht="25.5" hidden="1" x14ac:dyDescent="0.25">
      <c r="A109" s="127"/>
      <c r="B109" s="127" t="s">
        <v>171</v>
      </c>
      <c r="C109" s="127"/>
      <c r="D109" s="127"/>
      <c r="E109" s="32">
        <v>851</v>
      </c>
      <c r="F109" s="22" t="s">
        <v>142</v>
      </c>
      <c r="G109" s="16" t="s">
        <v>13</v>
      </c>
      <c r="H109" s="22" t="s">
        <v>170</v>
      </c>
      <c r="I109" s="22" t="s">
        <v>172</v>
      </c>
      <c r="J109" s="17">
        <v>500000</v>
      </c>
      <c r="K109" s="17">
        <v>-500000</v>
      </c>
      <c r="L109" s="17">
        <f t="shared" si="57"/>
        <v>0</v>
      </c>
      <c r="M109" s="17"/>
      <c r="N109" s="17">
        <f t="shared" si="74"/>
        <v>0</v>
      </c>
    </row>
    <row r="110" spans="1:14" s="14" customFormat="1" ht="12.75" customHeight="1" x14ac:dyDescent="0.25">
      <c r="A110" s="185" t="s">
        <v>173</v>
      </c>
      <c r="B110" s="185"/>
      <c r="C110" s="130"/>
      <c r="D110" s="130"/>
      <c r="E110" s="32">
        <v>851</v>
      </c>
      <c r="F110" s="12" t="s">
        <v>142</v>
      </c>
      <c r="G110" s="12" t="s">
        <v>85</v>
      </c>
      <c r="H110" s="12"/>
      <c r="I110" s="12"/>
      <c r="J110" s="13">
        <f>J111+J115</f>
        <v>2392400</v>
      </c>
      <c r="K110" s="13">
        <f t="shared" ref="K110:N110" si="75">K111+K115</f>
        <v>5768861</v>
      </c>
      <c r="L110" s="13">
        <f t="shared" si="75"/>
        <v>8161261</v>
      </c>
      <c r="M110" s="13">
        <f t="shared" si="75"/>
        <v>-887528</v>
      </c>
      <c r="N110" s="13">
        <f t="shared" si="75"/>
        <v>7273733</v>
      </c>
    </row>
    <row r="111" spans="1:14" s="1" customFormat="1" ht="12.75" hidden="1" customHeight="1" x14ac:dyDescent="0.25">
      <c r="A111" s="159" t="s">
        <v>202</v>
      </c>
      <c r="B111" s="160"/>
      <c r="C111" s="127"/>
      <c r="D111" s="127"/>
      <c r="E111" s="32">
        <v>851</v>
      </c>
      <c r="F111" s="16" t="s">
        <v>142</v>
      </c>
      <c r="G111" s="22" t="s">
        <v>85</v>
      </c>
      <c r="H111" s="22" t="s">
        <v>203</v>
      </c>
      <c r="I111" s="16"/>
      <c r="J111" s="17">
        <f>J112</f>
        <v>0</v>
      </c>
      <c r="K111" s="17">
        <f t="shared" ref="K111:N111" si="76">K112</f>
        <v>2000000</v>
      </c>
      <c r="L111" s="17">
        <f t="shared" si="76"/>
        <v>2000000</v>
      </c>
      <c r="M111" s="17">
        <f t="shared" si="76"/>
        <v>0</v>
      </c>
      <c r="N111" s="17">
        <f t="shared" si="76"/>
        <v>2000000</v>
      </c>
    </row>
    <row r="112" spans="1:14" s="1" customFormat="1" ht="12.75" hidden="1" x14ac:dyDescent="0.25">
      <c r="A112" s="127"/>
      <c r="B112" s="127" t="s">
        <v>368</v>
      </c>
      <c r="C112" s="127"/>
      <c r="D112" s="127"/>
      <c r="E112" s="32">
        <v>851</v>
      </c>
      <c r="F112" s="16" t="s">
        <v>142</v>
      </c>
      <c r="G112" s="22" t="s">
        <v>85</v>
      </c>
      <c r="H112" s="22" t="s">
        <v>204</v>
      </c>
      <c r="I112" s="16"/>
      <c r="J112" s="17">
        <f>J114</f>
        <v>0</v>
      </c>
      <c r="K112" s="17">
        <f>K114</f>
        <v>2000000</v>
      </c>
      <c r="L112" s="17">
        <f>L114</f>
        <v>2000000</v>
      </c>
      <c r="M112" s="17">
        <f>M114</f>
        <v>0</v>
      </c>
      <c r="N112" s="17">
        <f>N114</f>
        <v>2000000</v>
      </c>
    </row>
    <row r="113" spans="1:14" s="1" customFormat="1" ht="12.75" hidden="1" x14ac:dyDescent="0.25">
      <c r="A113" s="127"/>
      <c r="B113" s="127" t="s">
        <v>135</v>
      </c>
      <c r="C113" s="127"/>
      <c r="D113" s="127"/>
      <c r="E113" s="32">
        <v>851</v>
      </c>
      <c r="F113" s="16" t="s">
        <v>142</v>
      </c>
      <c r="G113" s="22" t="s">
        <v>85</v>
      </c>
      <c r="H113" s="22" t="s">
        <v>204</v>
      </c>
      <c r="I113" s="16" t="s">
        <v>136</v>
      </c>
      <c r="J113" s="17">
        <f>J114</f>
        <v>0</v>
      </c>
      <c r="K113" s="17">
        <f>K114</f>
        <v>2000000</v>
      </c>
      <c r="L113" s="17">
        <f>L114</f>
        <v>2000000</v>
      </c>
      <c r="M113" s="17">
        <f>M114</f>
        <v>0</v>
      </c>
      <c r="N113" s="17">
        <f>N114</f>
        <v>2000000</v>
      </c>
    </row>
    <row r="114" spans="1:14" s="1" customFormat="1" ht="25.5" hidden="1" x14ac:dyDescent="0.25">
      <c r="A114" s="127"/>
      <c r="B114" s="127" t="s">
        <v>137</v>
      </c>
      <c r="C114" s="127"/>
      <c r="D114" s="127"/>
      <c r="E114" s="32">
        <v>851</v>
      </c>
      <c r="F114" s="16" t="s">
        <v>142</v>
      </c>
      <c r="G114" s="22" t="s">
        <v>85</v>
      </c>
      <c r="H114" s="22" t="s">
        <v>204</v>
      </c>
      <c r="I114" s="16" t="s">
        <v>138</v>
      </c>
      <c r="J114" s="17">
        <v>0</v>
      </c>
      <c r="K114" s="17">
        <v>2000000</v>
      </c>
      <c r="L114" s="17">
        <f t="shared" ref="L114" si="77">J114+K114</f>
        <v>2000000</v>
      </c>
      <c r="M114" s="17"/>
      <c r="N114" s="17">
        <f t="shared" ref="N114" si="78">L114+M114</f>
        <v>2000000</v>
      </c>
    </row>
    <row r="115" spans="1:14" s="14" customFormat="1" ht="12.75" customHeight="1" x14ac:dyDescent="0.25">
      <c r="A115" s="184" t="s">
        <v>169</v>
      </c>
      <c r="B115" s="184"/>
      <c r="C115" s="127"/>
      <c r="D115" s="127"/>
      <c r="E115" s="32">
        <v>851</v>
      </c>
      <c r="F115" s="16" t="s">
        <v>142</v>
      </c>
      <c r="G115" s="16" t="s">
        <v>85</v>
      </c>
      <c r="H115" s="16" t="s">
        <v>170</v>
      </c>
      <c r="I115" s="16"/>
      <c r="J115" s="17">
        <f t="shared" ref="J115:N115" si="79">J116</f>
        <v>2392400</v>
      </c>
      <c r="K115" s="17">
        <f t="shared" si="79"/>
        <v>3768861</v>
      </c>
      <c r="L115" s="17">
        <f t="shared" si="79"/>
        <v>6161261</v>
      </c>
      <c r="M115" s="17">
        <f t="shared" si="79"/>
        <v>-887528</v>
      </c>
      <c r="N115" s="17">
        <f t="shared" si="79"/>
        <v>5273733</v>
      </c>
    </row>
    <row r="116" spans="1:14" s="1" customFormat="1" ht="13.5" customHeight="1" x14ac:dyDescent="0.25">
      <c r="A116" s="127"/>
      <c r="B116" s="127" t="s">
        <v>135</v>
      </c>
      <c r="C116" s="127"/>
      <c r="D116" s="127"/>
      <c r="E116" s="32">
        <v>851</v>
      </c>
      <c r="F116" s="22" t="s">
        <v>142</v>
      </c>
      <c r="G116" s="16" t="s">
        <v>85</v>
      </c>
      <c r="H116" s="22" t="s">
        <v>170</v>
      </c>
      <c r="I116" s="22" t="s">
        <v>136</v>
      </c>
      <c r="J116" s="17">
        <f>J118+J117</f>
        <v>2392400</v>
      </c>
      <c r="K116" s="17">
        <f t="shared" ref="K116:N116" si="80">K118+K117</f>
        <v>3768861</v>
      </c>
      <c r="L116" s="17">
        <f t="shared" si="80"/>
        <v>6161261</v>
      </c>
      <c r="M116" s="17">
        <f t="shared" si="80"/>
        <v>-887528</v>
      </c>
      <c r="N116" s="17">
        <f t="shared" si="80"/>
        <v>5273733</v>
      </c>
    </row>
    <row r="117" spans="1:14" s="1" customFormat="1" ht="24.75" customHeight="1" x14ac:dyDescent="0.25">
      <c r="A117" s="127"/>
      <c r="B117" s="127" t="s">
        <v>137</v>
      </c>
      <c r="C117" s="127"/>
      <c r="D117" s="127"/>
      <c r="E117" s="32">
        <v>851</v>
      </c>
      <c r="F117" s="22" t="s">
        <v>142</v>
      </c>
      <c r="G117" s="16" t="s">
        <v>85</v>
      </c>
      <c r="H117" s="22" t="s">
        <v>170</v>
      </c>
      <c r="I117" s="22" t="s">
        <v>138</v>
      </c>
      <c r="J117" s="17"/>
      <c r="K117" s="17">
        <f>2392400+2518061-550000+133400+1500000+167400</f>
        <v>6161261</v>
      </c>
      <c r="L117" s="17">
        <f t="shared" si="57"/>
        <v>6161261</v>
      </c>
      <c r="M117" s="17">
        <f>-699992-88000-99536</f>
        <v>-887528</v>
      </c>
      <c r="N117" s="17">
        <f t="shared" ref="N117:N118" si="81">L117+M117</f>
        <v>5273733</v>
      </c>
    </row>
    <row r="118" spans="1:14" s="1" customFormat="1" ht="25.5" hidden="1" x14ac:dyDescent="0.25">
      <c r="A118" s="127"/>
      <c r="B118" s="127" t="s">
        <v>171</v>
      </c>
      <c r="C118" s="127"/>
      <c r="D118" s="127"/>
      <c r="E118" s="32">
        <v>851</v>
      </c>
      <c r="F118" s="22" t="s">
        <v>142</v>
      </c>
      <c r="G118" s="16" t="s">
        <v>85</v>
      </c>
      <c r="H118" s="22" t="s">
        <v>170</v>
      </c>
      <c r="I118" s="22" t="s">
        <v>172</v>
      </c>
      <c r="J118" s="17">
        <f>3842400-800000-650000</f>
        <v>2392400</v>
      </c>
      <c r="K118" s="17">
        <v>-2392400</v>
      </c>
      <c r="L118" s="17">
        <f t="shared" si="57"/>
        <v>0</v>
      </c>
      <c r="M118" s="17"/>
      <c r="N118" s="17">
        <f t="shared" si="81"/>
        <v>0</v>
      </c>
    </row>
    <row r="119" spans="1:14" s="1" customFormat="1" ht="12.75" hidden="1" customHeight="1" x14ac:dyDescent="0.25">
      <c r="A119" s="190" t="s">
        <v>238</v>
      </c>
      <c r="B119" s="190"/>
      <c r="C119" s="129"/>
      <c r="D119" s="129"/>
      <c r="E119" s="32">
        <v>851</v>
      </c>
      <c r="F119" s="8" t="s">
        <v>239</v>
      </c>
      <c r="G119" s="8"/>
      <c r="H119" s="8"/>
      <c r="I119" s="8"/>
      <c r="J119" s="9">
        <f>J120+J159</f>
        <v>4800540</v>
      </c>
      <c r="K119" s="9">
        <f t="shared" ref="K119:N119" si="82">K120+K159</f>
        <v>3180</v>
      </c>
      <c r="L119" s="9">
        <f t="shared" si="82"/>
        <v>4803720</v>
      </c>
      <c r="M119" s="9">
        <f t="shared" si="82"/>
        <v>0</v>
      </c>
      <c r="N119" s="9">
        <f t="shared" si="82"/>
        <v>4803720</v>
      </c>
    </row>
    <row r="120" spans="1:14" s="1" customFormat="1" ht="12.75" hidden="1" customHeight="1" x14ac:dyDescent="0.25">
      <c r="A120" s="185" t="s">
        <v>240</v>
      </c>
      <c r="B120" s="185"/>
      <c r="C120" s="130"/>
      <c r="D120" s="130"/>
      <c r="E120" s="32">
        <v>851</v>
      </c>
      <c r="F120" s="12" t="s">
        <v>239</v>
      </c>
      <c r="G120" s="12" t="s">
        <v>13</v>
      </c>
      <c r="H120" s="12"/>
      <c r="I120" s="12"/>
      <c r="J120" s="13">
        <f>J121+J129+J139+J146+J153+J156</f>
        <v>4785540</v>
      </c>
      <c r="K120" s="13">
        <f t="shared" ref="K120:N120" si="83">K121+K129+K139+K146+K153+K156</f>
        <v>3180</v>
      </c>
      <c r="L120" s="13">
        <f t="shared" si="83"/>
        <v>4788720</v>
      </c>
      <c r="M120" s="13">
        <f t="shared" si="83"/>
        <v>0</v>
      </c>
      <c r="N120" s="13">
        <f t="shared" si="83"/>
        <v>4788720</v>
      </c>
    </row>
    <row r="121" spans="1:14" s="1" customFormat="1" ht="12.75" hidden="1" customHeight="1" x14ac:dyDescent="0.25">
      <c r="A121" s="184" t="s">
        <v>241</v>
      </c>
      <c r="B121" s="184"/>
      <c r="C121" s="127"/>
      <c r="D121" s="127"/>
      <c r="E121" s="32">
        <v>851</v>
      </c>
      <c r="F121" s="16" t="s">
        <v>239</v>
      </c>
      <c r="G121" s="16" t="s">
        <v>13</v>
      </c>
      <c r="H121" s="16" t="s">
        <v>242</v>
      </c>
      <c r="I121" s="16"/>
      <c r="J121" s="17">
        <f>J122</f>
        <v>1380000</v>
      </c>
      <c r="K121" s="17">
        <f t="shared" ref="K121:N121" si="84">K122</f>
        <v>0</v>
      </c>
      <c r="L121" s="17">
        <f t="shared" si="84"/>
        <v>1380000</v>
      </c>
      <c r="M121" s="17">
        <f t="shared" si="84"/>
        <v>0</v>
      </c>
      <c r="N121" s="17">
        <f t="shared" si="84"/>
        <v>1380000</v>
      </c>
    </row>
    <row r="122" spans="1:14" s="1" customFormat="1" ht="12.75" hidden="1" customHeight="1" x14ac:dyDescent="0.25">
      <c r="A122" s="184" t="s">
        <v>146</v>
      </c>
      <c r="B122" s="184"/>
      <c r="C122" s="127"/>
      <c r="D122" s="127"/>
      <c r="E122" s="32">
        <v>851</v>
      </c>
      <c r="F122" s="16" t="s">
        <v>239</v>
      </c>
      <c r="G122" s="16" t="s">
        <v>13</v>
      </c>
      <c r="H122" s="16" t="s">
        <v>243</v>
      </c>
      <c r="I122" s="16"/>
      <c r="J122" s="17">
        <f>J123+J126</f>
        <v>1380000</v>
      </c>
      <c r="K122" s="17">
        <f t="shared" ref="K122:N122" si="85">K123+K126</f>
        <v>0</v>
      </c>
      <c r="L122" s="17">
        <f t="shared" si="85"/>
        <v>1380000</v>
      </c>
      <c r="M122" s="17">
        <f t="shared" si="85"/>
        <v>0</v>
      </c>
      <c r="N122" s="17">
        <f t="shared" si="85"/>
        <v>1380000</v>
      </c>
    </row>
    <row r="123" spans="1:14" s="2" customFormat="1" ht="12.75" hidden="1" customHeight="1" x14ac:dyDescent="0.25">
      <c r="A123" s="184" t="s">
        <v>244</v>
      </c>
      <c r="B123" s="184"/>
      <c r="C123" s="127"/>
      <c r="D123" s="127"/>
      <c r="E123" s="32">
        <v>851</v>
      </c>
      <c r="F123" s="22" t="s">
        <v>239</v>
      </c>
      <c r="G123" s="22" t="s">
        <v>13</v>
      </c>
      <c r="H123" s="22" t="s">
        <v>245</v>
      </c>
      <c r="I123" s="22"/>
      <c r="J123" s="24">
        <f t="shared" ref="J123:N124" si="86">J124</f>
        <v>180000</v>
      </c>
      <c r="K123" s="24">
        <f t="shared" si="86"/>
        <v>0</v>
      </c>
      <c r="L123" s="24">
        <f t="shared" si="86"/>
        <v>180000</v>
      </c>
      <c r="M123" s="24">
        <f t="shared" si="86"/>
        <v>0</v>
      </c>
      <c r="N123" s="24">
        <f t="shared" si="86"/>
        <v>180000</v>
      </c>
    </row>
    <row r="124" spans="1:14" s="1" customFormat="1" ht="12.75" hidden="1" x14ac:dyDescent="0.25">
      <c r="A124" s="30"/>
      <c r="B124" s="127" t="s">
        <v>29</v>
      </c>
      <c r="C124" s="127"/>
      <c r="D124" s="127"/>
      <c r="E124" s="32">
        <v>851</v>
      </c>
      <c r="F124" s="16" t="s">
        <v>239</v>
      </c>
      <c r="G124" s="16" t="s">
        <v>13</v>
      </c>
      <c r="H124" s="16" t="s">
        <v>245</v>
      </c>
      <c r="I124" s="16" t="s">
        <v>30</v>
      </c>
      <c r="J124" s="17">
        <f t="shared" si="86"/>
        <v>180000</v>
      </c>
      <c r="K124" s="17">
        <f t="shared" si="86"/>
        <v>0</v>
      </c>
      <c r="L124" s="17">
        <f t="shared" si="86"/>
        <v>180000</v>
      </c>
      <c r="M124" s="17">
        <f t="shared" si="86"/>
        <v>0</v>
      </c>
      <c r="N124" s="17">
        <f t="shared" si="86"/>
        <v>180000</v>
      </c>
    </row>
    <row r="125" spans="1:14" s="1" customFormat="1" ht="12.75" hidden="1" x14ac:dyDescent="0.25">
      <c r="A125" s="30"/>
      <c r="B125" s="127" t="s">
        <v>235</v>
      </c>
      <c r="C125" s="127"/>
      <c r="D125" s="127"/>
      <c r="E125" s="32">
        <v>851</v>
      </c>
      <c r="F125" s="16" t="s">
        <v>239</v>
      </c>
      <c r="G125" s="16" t="s">
        <v>13</v>
      </c>
      <c r="H125" s="16" t="s">
        <v>245</v>
      </c>
      <c r="I125" s="16" t="s">
        <v>32</v>
      </c>
      <c r="J125" s="17">
        <v>180000</v>
      </c>
      <c r="K125" s="17"/>
      <c r="L125" s="17">
        <f t="shared" si="57"/>
        <v>180000</v>
      </c>
      <c r="M125" s="17"/>
      <c r="N125" s="17">
        <f t="shared" ref="N125" si="87">L125+M125</f>
        <v>180000</v>
      </c>
    </row>
    <row r="126" spans="1:14" s="1" customFormat="1" ht="12.75" hidden="1" customHeight="1" x14ac:dyDescent="0.25">
      <c r="A126" s="184" t="s">
        <v>246</v>
      </c>
      <c r="B126" s="184"/>
      <c r="C126" s="127"/>
      <c r="D126" s="127"/>
      <c r="E126" s="32">
        <v>851</v>
      </c>
      <c r="F126" s="22" t="s">
        <v>239</v>
      </c>
      <c r="G126" s="22" t="s">
        <v>13</v>
      </c>
      <c r="H126" s="22" t="s">
        <v>247</v>
      </c>
      <c r="I126" s="22"/>
      <c r="J126" s="24">
        <f t="shared" ref="J126:N127" si="88">J127</f>
        <v>1200000</v>
      </c>
      <c r="K126" s="24">
        <f t="shared" si="88"/>
        <v>0</v>
      </c>
      <c r="L126" s="24">
        <f t="shared" si="88"/>
        <v>1200000</v>
      </c>
      <c r="M126" s="24">
        <f t="shared" si="88"/>
        <v>0</v>
      </c>
      <c r="N126" s="24">
        <f t="shared" si="88"/>
        <v>1200000</v>
      </c>
    </row>
    <row r="127" spans="1:14" s="1" customFormat="1" ht="12.75" hidden="1" x14ac:dyDescent="0.25">
      <c r="A127" s="18"/>
      <c r="B127" s="128" t="s">
        <v>25</v>
      </c>
      <c r="C127" s="128"/>
      <c r="D127" s="128"/>
      <c r="E127" s="32">
        <v>851</v>
      </c>
      <c r="F127" s="22" t="s">
        <v>239</v>
      </c>
      <c r="G127" s="22" t="s">
        <v>13</v>
      </c>
      <c r="H127" s="22" t="s">
        <v>247</v>
      </c>
      <c r="I127" s="16" t="s">
        <v>26</v>
      </c>
      <c r="J127" s="17">
        <f t="shared" si="88"/>
        <v>1200000</v>
      </c>
      <c r="K127" s="17">
        <f t="shared" si="88"/>
        <v>0</v>
      </c>
      <c r="L127" s="17">
        <f t="shared" si="88"/>
        <v>1200000</v>
      </c>
      <c r="M127" s="17">
        <f t="shared" si="88"/>
        <v>0</v>
      </c>
      <c r="N127" s="17">
        <f t="shared" si="88"/>
        <v>1200000</v>
      </c>
    </row>
    <row r="128" spans="1:14" s="1" customFormat="1" ht="12.75" hidden="1" x14ac:dyDescent="0.25">
      <c r="A128" s="18"/>
      <c r="B128" s="127" t="s">
        <v>27</v>
      </c>
      <c r="C128" s="127"/>
      <c r="D128" s="127"/>
      <c r="E128" s="32">
        <v>851</v>
      </c>
      <c r="F128" s="22" t="s">
        <v>239</v>
      </c>
      <c r="G128" s="22" t="s">
        <v>13</v>
      </c>
      <c r="H128" s="22" t="s">
        <v>247</v>
      </c>
      <c r="I128" s="16" t="s">
        <v>28</v>
      </c>
      <c r="J128" s="17">
        <v>1200000</v>
      </c>
      <c r="K128" s="17"/>
      <c r="L128" s="17">
        <f t="shared" si="57"/>
        <v>1200000</v>
      </c>
      <c r="M128" s="17"/>
      <c r="N128" s="17">
        <f t="shared" ref="N128" si="89">L128+M128</f>
        <v>1200000</v>
      </c>
    </row>
    <row r="129" spans="1:14" s="1" customFormat="1" ht="12.75" hidden="1" customHeight="1" x14ac:dyDescent="0.25">
      <c r="A129" s="184" t="s">
        <v>248</v>
      </c>
      <c r="B129" s="184"/>
      <c r="C129" s="127"/>
      <c r="D129" s="127"/>
      <c r="E129" s="32">
        <v>851</v>
      </c>
      <c r="F129" s="16" t="s">
        <v>239</v>
      </c>
      <c r="G129" s="16" t="s">
        <v>13</v>
      </c>
      <c r="H129" s="16" t="s">
        <v>249</v>
      </c>
      <c r="I129" s="16"/>
      <c r="J129" s="17">
        <f>J130</f>
        <v>3154200</v>
      </c>
      <c r="K129" s="17">
        <f t="shared" ref="K129:N129" si="90">K130</f>
        <v>0</v>
      </c>
      <c r="L129" s="17">
        <f t="shared" si="90"/>
        <v>3154200</v>
      </c>
      <c r="M129" s="17">
        <f t="shared" si="90"/>
        <v>0</v>
      </c>
      <c r="N129" s="17">
        <f t="shared" si="90"/>
        <v>3154200</v>
      </c>
    </row>
    <row r="130" spans="1:14" s="1" customFormat="1" ht="12.75" hidden="1" customHeight="1" x14ac:dyDescent="0.25">
      <c r="A130" s="184" t="s">
        <v>146</v>
      </c>
      <c r="B130" s="184"/>
      <c r="C130" s="127"/>
      <c r="D130" s="127"/>
      <c r="E130" s="32">
        <v>851</v>
      </c>
      <c r="F130" s="16" t="s">
        <v>239</v>
      </c>
      <c r="G130" s="16" t="s">
        <v>13</v>
      </c>
      <c r="H130" s="16" t="s">
        <v>250</v>
      </c>
      <c r="I130" s="16"/>
      <c r="J130" s="17">
        <f>J131+J136</f>
        <v>3154200</v>
      </c>
      <c r="K130" s="17">
        <f t="shared" ref="K130:N130" si="91">K131+K136</f>
        <v>0</v>
      </c>
      <c r="L130" s="17">
        <f t="shared" si="91"/>
        <v>3154200</v>
      </c>
      <c r="M130" s="17">
        <f t="shared" si="91"/>
        <v>0</v>
      </c>
      <c r="N130" s="17">
        <f t="shared" si="91"/>
        <v>3154200</v>
      </c>
    </row>
    <row r="131" spans="1:14" s="2" customFormat="1" ht="12.75" hidden="1" customHeight="1" x14ac:dyDescent="0.25">
      <c r="A131" s="184" t="s">
        <v>251</v>
      </c>
      <c r="B131" s="184"/>
      <c r="C131" s="127"/>
      <c r="D131" s="127"/>
      <c r="E131" s="32">
        <v>851</v>
      </c>
      <c r="F131" s="16" t="s">
        <v>239</v>
      </c>
      <c r="G131" s="16" t="s">
        <v>13</v>
      </c>
      <c r="H131" s="16" t="s">
        <v>252</v>
      </c>
      <c r="I131" s="16"/>
      <c r="J131" s="17">
        <f>J132+J134</f>
        <v>564200</v>
      </c>
      <c r="K131" s="17">
        <f t="shared" ref="K131:N131" si="92">K132+K134</f>
        <v>0</v>
      </c>
      <c r="L131" s="17">
        <f t="shared" si="92"/>
        <v>564200</v>
      </c>
      <c r="M131" s="17">
        <f t="shared" si="92"/>
        <v>0</v>
      </c>
      <c r="N131" s="17">
        <f t="shared" si="92"/>
        <v>564200</v>
      </c>
    </row>
    <row r="132" spans="1:14" s="1" customFormat="1" ht="25.5" hidden="1" x14ac:dyDescent="0.25">
      <c r="A132" s="127"/>
      <c r="B132" s="127" t="s">
        <v>150</v>
      </c>
      <c r="C132" s="127"/>
      <c r="D132" s="127"/>
      <c r="E132" s="32">
        <v>851</v>
      </c>
      <c r="F132" s="16" t="s">
        <v>239</v>
      </c>
      <c r="G132" s="16" t="s">
        <v>13</v>
      </c>
      <c r="H132" s="16" t="s">
        <v>252</v>
      </c>
      <c r="I132" s="16" t="s">
        <v>151</v>
      </c>
      <c r="J132" s="17">
        <f>J133</f>
        <v>474200</v>
      </c>
      <c r="K132" s="17">
        <f t="shared" ref="K132:N132" si="93">K133</f>
        <v>90000</v>
      </c>
      <c r="L132" s="17">
        <f t="shared" si="93"/>
        <v>564200</v>
      </c>
      <c r="M132" s="17">
        <f t="shared" si="93"/>
        <v>0</v>
      </c>
      <c r="N132" s="17">
        <f t="shared" si="93"/>
        <v>564200</v>
      </c>
    </row>
    <row r="133" spans="1:14" s="1" customFormat="1" ht="38.25" hidden="1" x14ac:dyDescent="0.25">
      <c r="A133" s="127"/>
      <c r="B133" s="127" t="s">
        <v>152</v>
      </c>
      <c r="C133" s="127"/>
      <c r="D133" s="127"/>
      <c r="E133" s="32">
        <v>851</v>
      </c>
      <c r="F133" s="16" t="s">
        <v>239</v>
      </c>
      <c r="G133" s="16" t="s">
        <v>13</v>
      </c>
      <c r="H133" s="16" t="s">
        <v>252</v>
      </c>
      <c r="I133" s="16" t="s">
        <v>153</v>
      </c>
      <c r="J133" s="17">
        <v>474200</v>
      </c>
      <c r="K133" s="17">
        <v>90000</v>
      </c>
      <c r="L133" s="17">
        <f t="shared" si="57"/>
        <v>564200</v>
      </c>
      <c r="M133" s="17"/>
      <c r="N133" s="17">
        <f t="shared" ref="N133" si="94">L133+M133</f>
        <v>564200</v>
      </c>
    </row>
    <row r="134" spans="1:14" s="1" customFormat="1" ht="12.75" hidden="1" x14ac:dyDescent="0.25">
      <c r="A134" s="30"/>
      <c r="B134" s="127" t="s">
        <v>29</v>
      </c>
      <c r="C134" s="127"/>
      <c r="D134" s="127"/>
      <c r="E134" s="32">
        <v>851</v>
      </c>
      <c r="F134" s="16" t="s">
        <v>239</v>
      </c>
      <c r="G134" s="16" t="s">
        <v>13</v>
      </c>
      <c r="H134" s="16" t="s">
        <v>252</v>
      </c>
      <c r="I134" s="16" t="s">
        <v>30</v>
      </c>
      <c r="J134" s="17">
        <f>J135</f>
        <v>90000</v>
      </c>
      <c r="K134" s="17">
        <f t="shared" ref="K134:N134" si="95">K135</f>
        <v>-90000</v>
      </c>
      <c r="L134" s="17">
        <f t="shared" si="95"/>
        <v>0</v>
      </c>
      <c r="M134" s="17">
        <f t="shared" si="95"/>
        <v>0</v>
      </c>
      <c r="N134" s="17">
        <f t="shared" si="95"/>
        <v>0</v>
      </c>
    </row>
    <row r="135" spans="1:14" s="1" customFormat="1" ht="12.75" hidden="1" x14ac:dyDescent="0.25">
      <c r="A135" s="30"/>
      <c r="B135" s="127" t="s">
        <v>235</v>
      </c>
      <c r="C135" s="127"/>
      <c r="D135" s="127"/>
      <c r="E135" s="32">
        <v>851</v>
      </c>
      <c r="F135" s="16" t="s">
        <v>239</v>
      </c>
      <c r="G135" s="16" t="s">
        <v>13</v>
      </c>
      <c r="H135" s="16" t="s">
        <v>252</v>
      </c>
      <c r="I135" s="16" t="s">
        <v>32</v>
      </c>
      <c r="J135" s="17">
        <v>90000</v>
      </c>
      <c r="K135" s="17">
        <v>-90000</v>
      </c>
      <c r="L135" s="17">
        <f t="shared" si="57"/>
        <v>0</v>
      </c>
      <c r="M135" s="17"/>
      <c r="N135" s="17">
        <f t="shared" ref="N135" si="96">L135+M135</f>
        <v>0</v>
      </c>
    </row>
    <row r="136" spans="1:14" s="10" customFormat="1" ht="12.75" hidden="1" customHeight="1" x14ac:dyDescent="0.25">
      <c r="A136" s="184" t="s">
        <v>253</v>
      </c>
      <c r="B136" s="184"/>
      <c r="C136" s="127"/>
      <c r="D136" s="127"/>
      <c r="E136" s="32">
        <v>851</v>
      </c>
      <c r="F136" s="16" t="s">
        <v>239</v>
      </c>
      <c r="G136" s="16" t="s">
        <v>13</v>
      </c>
      <c r="H136" s="16" t="s">
        <v>254</v>
      </c>
      <c r="I136" s="16"/>
      <c r="J136" s="17">
        <f t="shared" ref="J136:N137" si="97">J137</f>
        <v>2590000</v>
      </c>
      <c r="K136" s="17">
        <f t="shared" si="97"/>
        <v>0</v>
      </c>
      <c r="L136" s="17">
        <f t="shared" si="97"/>
        <v>2590000</v>
      </c>
      <c r="M136" s="17">
        <f t="shared" si="97"/>
        <v>0</v>
      </c>
      <c r="N136" s="17">
        <f t="shared" si="97"/>
        <v>2590000</v>
      </c>
    </row>
    <row r="137" spans="1:14" s="1" customFormat="1" ht="25.5" hidden="1" x14ac:dyDescent="0.25">
      <c r="A137" s="127"/>
      <c r="B137" s="127" t="s">
        <v>150</v>
      </c>
      <c r="C137" s="127"/>
      <c r="D137" s="127"/>
      <c r="E137" s="32">
        <v>851</v>
      </c>
      <c r="F137" s="16" t="s">
        <v>239</v>
      </c>
      <c r="G137" s="16" t="s">
        <v>13</v>
      </c>
      <c r="H137" s="16" t="s">
        <v>254</v>
      </c>
      <c r="I137" s="16" t="s">
        <v>151</v>
      </c>
      <c r="J137" s="17">
        <f t="shared" si="97"/>
        <v>2590000</v>
      </c>
      <c r="K137" s="17">
        <f t="shared" si="97"/>
        <v>0</v>
      </c>
      <c r="L137" s="17">
        <f t="shared" si="97"/>
        <v>2590000</v>
      </c>
      <c r="M137" s="17">
        <f t="shared" si="97"/>
        <v>0</v>
      </c>
      <c r="N137" s="17">
        <f t="shared" si="97"/>
        <v>2590000</v>
      </c>
    </row>
    <row r="138" spans="1:14" s="1" customFormat="1" ht="38.25" hidden="1" x14ac:dyDescent="0.25">
      <c r="A138" s="127"/>
      <c r="B138" s="127" t="s">
        <v>152</v>
      </c>
      <c r="C138" s="127"/>
      <c r="D138" s="127"/>
      <c r="E138" s="32">
        <v>851</v>
      </c>
      <c r="F138" s="16" t="s">
        <v>239</v>
      </c>
      <c r="G138" s="16" t="s">
        <v>13</v>
      </c>
      <c r="H138" s="16" t="s">
        <v>254</v>
      </c>
      <c r="I138" s="16" t="s">
        <v>153</v>
      </c>
      <c r="J138" s="17">
        <v>2590000</v>
      </c>
      <c r="K138" s="17"/>
      <c r="L138" s="17">
        <f t="shared" si="57"/>
        <v>2590000</v>
      </c>
      <c r="M138" s="17"/>
      <c r="N138" s="17">
        <f t="shared" ref="N138" si="98">L138+M138</f>
        <v>2590000</v>
      </c>
    </row>
    <row r="139" spans="1:14" s="1" customFormat="1" ht="12.75" hidden="1" customHeight="1" x14ac:dyDescent="0.25">
      <c r="A139" s="184" t="s">
        <v>69</v>
      </c>
      <c r="B139" s="184"/>
      <c r="C139" s="127"/>
      <c r="D139" s="127"/>
      <c r="E139" s="32">
        <v>851</v>
      </c>
      <c r="F139" s="22" t="s">
        <v>239</v>
      </c>
      <c r="G139" s="16" t="s">
        <v>13</v>
      </c>
      <c r="H139" s="22" t="s">
        <v>70</v>
      </c>
      <c r="I139" s="22"/>
      <c r="J139" s="24">
        <f t="shared" ref="J139:N140" si="99">J140</f>
        <v>9540</v>
      </c>
      <c r="K139" s="24">
        <f t="shared" si="99"/>
        <v>3180</v>
      </c>
      <c r="L139" s="24">
        <f t="shared" si="99"/>
        <v>12720</v>
      </c>
      <c r="M139" s="24">
        <f t="shared" si="99"/>
        <v>0</v>
      </c>
      <c r="N139" s="24">
        <f t="shared" si="99"/>
        <v>12720</v>
      </c>
    </row>
    <row r="140" spans="1:14" s="1" customFormat="1" ht="12.75" hidden="1" customHeight="1" x14ac:dyDescent="0.25">
      <c r="A140" s="184" t="s">
        <v>71</v>
      </c>
      <c r="B140" s="184"/>
      <c r="C140" s="127"/>
      <c r="D140" s="127"/>
      <c r="E140" s="32">
        <v>851</v>
      </c>
      <c r="F140" s="16" t="s">
        <v>239</v>
      </c>
      <c r="G140" s="16" t="s">
        <v>13</v>
      </c>
      <c r="H140" s="16" t="s">
        <v>72</v>
      </c>
      <c r="I140" s="16"/>
      <c r="J140" s="17">
        <f t="shared" si="99"/>
        <v>9540</v>
      </c>
      <c r="K140" s="17">
        <f t="shared" si="99"/>
        <v>3180</v>
      </c>
      <c r="L140" s="17">
        <f t="shared" si="99"/>
        <v>12720</v>
      </c>
      <c r="M140" s="17">
        <f t="shared" si="99"/>
        <v>0</v>
      </c>
      <c r="N140" s="17">
        <f t="shared" si="99"/>
        <v>12720</v>
      </c>
    </row>
    <row r="141" spans="1:14" s="1" customFormat="1" ht="12.75" hidden="1" customHeight="1" x14ac:dyDescent="0.25">
      <c r="A141" s="184" t="s">
        <v>255</v>
      </c>
      <c r="B141" s="184"/>
      <c r="C141" s="127"/>
      <c r="D141" s="127"/>
      <c r="E141" s="32">
        <v>851</v>
      </c>
      <c r="F141" s="16" t="s">
        <v>239</v>
      </c>
      <c r="G141" s="16" t="s">
        <v>13</v>
      </c>
      <c r="H141" s="16" t="s">
        <v>256</v>
      </c>
      <c r="I141" s="16"/>
      <c r="J141" s="17">
        <f>J143+J144</f>
        <v>9540</v>
      </c>
      <c r="K141" s="17">
        <f t="shared" ref="K141:N141" si="100">K143+K144</f>
        <v>3180</v>
      </c>
      <c r="L141" s="17">
        <f t="shared" si="100"/>
        <v>12720</v>
      </c>
      <c r="M141" s="17">
        <f t="shared" si="100"/>
        <v>0</v>
      </c>
      <c r="N141" s="17">
        <f t="shared" si="100"/>
        <v>12720</v>
      </c>
    </row>
    <row r="142" spans="1:14" s="1" customFormat="1" ht="12.75" hidden="1" x14ac:dyDescent="0.25">
      <c r="A142" s="18"/>
      <c r="B142" s="128" t="s">
        <v>159</v>
      </c>
      <c r="C142" s="128"/>
      <c r="D142" s="128"/>
      <c r="E142" s="32">
        <v>851</v>
      </c>
      <c r="F142" s="16" t="s">
        <v>239</v>
      </c>
      <c r="G142" s="16" t="s">
        <v>13</v>
      </c>
      <c r="H142" s="16" t="s">
        <v>256</v>
      </c>
      <c r="I142" s="16" t="s">
        <v>160</v>
      </c>
      <c r="J142" s="17">
        <f>J143</f>
        <v>9540</v>
      </c>
      <c r="K142" s="17">
        <f t="shared" ref="K142:N142" si="101">K143</f>
        <v>-9540</v>
      </c>
      <c r="L142" s="17">
        <f t="shared" si="101"/>
        <v>0</v>
      </c>
      <c r="M142" s="17">
        <f t="shared" si="101"/>
        <v>0</v>
      </c>
      <c r="N142" s="17">
        <f t="shared" si="101"/>
        <v>0</v>
      </c>
    </row>
    <row r="143" spans="1:14" s="1" customFormat="1" ht="25.5" hidden="1" x14ac:dyDescent="0.25">
      <c r="A143" s="30"/>
      <c r="B143" s="127" t="s">
        <v>165</v>
      </c>
      <c r="C143" s="127"/>
      <c r="D143" s="127"/>
      <c r="E143" s="32">
        <v>851</v>
      </c>
      <c r="F143" s="16" t="s">
        <v>239</v>
      </c>
      <c r="G143" s="16" t="s">
        <v>13</v>
      </c>
      <c r="H143" s="16" t="s">
        <v>256</v>
      </c>
      <c r="I143" s="16" t="s">
        <v>166</v>
      </c>
      <c r="J143" s="17">
        <v>9540</v>
      </c>
      <c r="K143" s="17">
        <v>-9540</v>
      </c>
      <c r="L143" s="17">
        <f t="shared" si="57"/>
        <v>0</v>
      </c>
      <c r="M143" s="17"/>
      <c r="N143" s="17">
        <f t="shared" ref="N143" si="102">L143+M143</f>
        <v>0</v>
      </c>
    </row>
    <row r="144" spans="1:14" s="1" customFormat="1" ht="25.5" hidden="1" x14ac:dyDescent="0.25">
      <c r="A144" s="30"/>
      <c r="B144" s="127" t="s">
        <v>150</v>
      </c>
      <c r="C144" s="127"/>
      <c r="D144" s="127"/>
      <c r="E144" s="32">
        <v>851</v>
      </c>
      <c r="F144" s="16" t="s">
        <v>239</v>
      </c>
      <c r="G144" s="16" t="s">
        <v>13</v>
      </c>
      <c r="H144" s="16" t="s">
        <v>256</v>
      </c>
      <c r="I144" s="16" t="s">
        <v>151</v>
      </c>
      <c r="J144" s="17">
        <f>J145</f>
        <v>0</v>
      </c>
      <c r="K144" s="17">
        <f t="shared" ref="K144:N144" si="103">K145</f>
        <v>12720</v>
      </c>
      <c r="L144" s="17">
        <f t="shared" si="103"/>
        <v>12720</v>
      </c>
      <c r="M144" s="17">
        <f t="shared" si="103"/>
        <v>0</v>
      </c>
      <c r="N144" s="17">
        <f t="shared" si="103"/>
        <v>12720</v>
      </c>
    </row>
    <row r="145" spans="1:14" s="1" customFormat="1" ht="38.25" hidden="1" x14ac:dyDescent="0.25">
      <c r="A145" s="30"/>
      <c r="B145" s="127" t="s">
        <v>152</v>
      </c>
      <c r="C145" s="127"/>
      <c r="D145" s="127"/>
      <c r="E145" s="32">
        <v>851</v>
      </c>
      <c r="F145" s="16" t="s">
        <v>239</v>
      </c>
      <c r="G145" s="16" t="s">
        <v>13</v>
      </c>
      <c r="H145" s="16" t="s">
        <v>256</v>
      </c>
      <c r="I145" s="16" t="s">
        <v>153</v>
      </c>
      <c r="J145" s="17"/>
      <c r="K145" s="17">
        <f>9540+3180</f>
        <v>12720</v>
      </c>
      <c r="L145" s="17">
        <f t="shared" si="57"/>
        <v>12720</v>
      </c>
      <c r="M145" s="17"/>
      <c r="N145" s="17">
        <f t="shared" ref="N145" si="104">L145+M145</f>
        <v>12720</v>
      </c>
    </row>
    <row r="146" spans="1:14" s="1" customFormat="1" ht="12.75" hidden="1" customHeight="1" x14ac:dyDescent="0.25">
      <c r="A146" s="184" t="s">
        <v>40</v>
      </c>
      <c r="B146" s="184"/>
      <c r="C146" s="127"/>
      <c r="D146" s="127"/>
      <c r="E146" s="32">
        <v>851</v>
      </c>
      <c r="F146" s="16" t="s">
        <v>239</v>
      </c>
      <c r="G146" s="16" t="s">
        <v>13</v>
      </c>
      <c r="H146" s="16" t="s">
        <v>41</v>
      </c>
      <c r="I146" s="16"/>
      <c r="J146" s="17">
        <f t="shared" ref="J146:N149" si="105">J147</f>
        <v>31800</v>
      </c>
      <c r="K146" s="17">
        <f t="shared" si="105"/>
        <v>0</v>
      </c>
      <c r="L146" s="17">
        <f t="shared" si="105"/>
        <v>31800</v>
      </c>
      <c r="M146" s="17">
        <f t="shared" si="105"/>
        <v>0</v>
      </c>
      <c r="N146" s="17">
        <f t="shared" si="105"/>
        <v>31800</v>
      </c>
    </row>
    <row r="147" spans="1:14" s="14" customFormat="1" ht="12.75" hidden="1" customHeight="1" x14ac:dyDescent="0.25">
      <c r="A147" s="184" t="s">
        <v>257</v>
      </c>
      <c r="B147" s="184"/>
      <c r="C147" s="127"/>
      <c r="D147" s="127"/>
      <c r="E147" s="32">
        <v>851</v>
      </c>
      <c r="F147" s="16" t="s">
        <v>239</v>
      </c>
      <c r="G147" s="16" t="s">
        <v>13</v>
      </c>
      <c r="H147" s="16" t="s">
        <v>258</v>
      </c>
      <c r="I147" s="16"/>
      <c r="J147" s="17">
        <f t="shared" si="105"/>
        <v>31800</v>
      </c>
      <c r="K147" s="17">
        <f t="shared" si="105"/>
        <v>0</v>
      </c>
      <c r="L147" s="17">
        <f t="shared" si="105"/>
        <v>31800</v>
      </c>
      <c r="M147" s="17">
        <f t="shared" si="105"/>
        <v>0</v>
      </c>
      <c r="N147" s="17">
        <f t="shared" si="105"/>
        <v>31800</v>
      </c>
    </row>
    <row r="148" spans="1:14" s="1" customFormat="1" ht="12.75" hidden="1" customHeight="1" x14ac:dyDescent="0.25">
      <c r="A148" s="184" t="s">
        <v>259</v>
      </c>
      <c r="B148" s="184"/>
      <c r="C148" s="127"/>
      <c r="D148" s="127"/>
      <c r="E148" s="32">
        <v>851</v>
      </c>
      <c r="F148" s="16" t="s">
        <v>239</v>
      </c>
      <c r="G148" s="16" t="s">
        <v>13</v>
      </c>
      <c r="H148" s="16" t="s">
        <v>260</v>
      </c>
      <c r="I148" s="16"/>
      <c r="J148" s="17">
        <f>J149+J151</f>
        <v>31800</v>
      </c>
      <c r="K148" s="17">
        <f t="shared" ref="K148:N148" si="106">K149+K151</f>
        <v>0</v>
      </c>
      <c r="L148" s="17">
        <f t="shared" si="106"/>
        <v>31800</v>
      </c>
      <c r="M148" s="17">
        <f t="shared" si="106"/>
        <v>0</v>
      </c>
      <c r="N148" s="17">
        <f t="shared" si="106"/>
        <v>31800</v>
      </c>
    </row>
    <row r="149" spans="1:14" s="1" customFormat="1" ht="12.75" hidden="1" x14ac:dyDescent="0.25">
      <c r="A149" s="18"/>
      <c r="B149" s="128" t="s">
        <v>159</v>
      </c>
      <c r="C149" s="128"/>
      <c r="D149" s="128"/>
      <c r="E149" s="32">
        <v>851</v>
      </c>
      <c r="F149" s="16" t="s">
        <v>239</v>
      </c>
      <c r="G149" s="16" t="s">
        <v>13</v>
      </c>
      <c r="H149" s="16" t="s">
        <v>260</v>
      </c>
      <c r="I149" s="16" t="s">
        <v>160</v>
      </c>
      <c r="J149" s="17">
        <f>J150</f>
        <v>31800</v>
      </c>
      <c r="K149" s="17">
        <f t="shared" si="105"/>
        <v>-31800</v>
      </c>
      <c r="L149" s="17">
        <f t="shared" si="105"/>
        <v>0</v>
      </c>
      <c r="M149" s="17">
        <f t="shared" si="105"/>
        <v>0</v>
      </c>
      <c r="N149" s="17">
        <f t="shared" si="105"/>
        <v>0</v>
      </c>
    </row>
    <row r="150" spans="1:14" s="1" customFormat="1" ht="25.5" hidden="1" x14ac:dyDescent="0.25">
      <c r="A150" s="18"/>
      <c r="B150" s="127" t="s">
        <v>165</v>
      </c>
      <c r="C150" s="127"/>
      <c r="D150" s="127"/>
      <c r="E150" s="32">
        <v>851</v>
      </c>
      <c r="F150" s="16" t="s">
        <v>239</v>
      </c>
      <c r="G150" s="16" t="s">
        <v>13</v>
      </c>
      <c r="H150" s="16" t="s">
        <v>260</v>
      </c>
      <c r="I150" s="16" t="s">
        <v>166</v>
      </c>
      <c r="J150" s="17">
        <v>31800</v>
      </c>
      <c r="K150" s="17">
        <v>-31800</v>
      </c>
      <c r="L150" s="17">
        <f t="shared" si="57"/>
        <v>0</v>
      </c>
      <c r="M150" s="17"/>
      <c r="N150" s="17">
        <f t="shared" ref="N150" si="107">L150+M150</f>
        <v>0</v>
      </c>
    </row>
    <row r="151" spans="1:14" s="1" customFormat="1" ht="25.5" hidden="1" x14ac:dyDescent="0.25">
      <c r="A151" s="18"/>
      <c r="B151" s="127" t="s">
        <v>150</v>
      </c>
      <c r="C151" s="127"/>
      <c r="D151" s="127"/>
      <c r="E151" s="32">
        <v>851</v>
      </c>
      <c r="F151" s="16" t="s">
        <v>239</v>
      </c>
      <c r="G151" s="16" t="s">
        <v>13</v>
      </c>
      <c r="H151" s="16" t="s">
        <v>260</v>
      </c>
      <c r="I151" s="16" t="s">
        <v>151</v>
      </c>
      <c r="J151" s="17">
        <f>J152</f>
        <v>0</v>
      </c>
      <c r="K151" s="17">
        <f t="shared" ref="K151:N151" si="108">K152</f>
        <v>31800</v>
      </c>
      <c r="L151" s="17">
        <f t="shared" si="108"/>
        <v>31800</v>
      </c>
      <c r="M151" s="17">
        <f t="shared" si="108"/>
        <v>0</v>
      </c>
      <c r="N151" s="17">
        <f t="shared" si="108"/>
        <v>31800</v>
      </c>
    </row>
    <row r="152" spans="1:14" s="1" customFormat="1" ht="38.25" hidden="1" x14ac:dyDescent="0.25">
      <c r="A152" s="18"/>
      <c r="B152" s="127" t="s">
        <v>152</v>
      </c>
      <c r="C152" s="127"/>
      <c r="D152" s="127"/>
      <c r="E152" s="32">
        <v>851</v>
      </c>
      <c r="F152" s="16" t="s">
        <v>239</v>
      </c>
      <c r="G152" s="16" t="s">
        <v>13</v>
      </c>
      <c r="H152" s="16" t="s">
        <v>260</v>
      </c>
      <c r="I152" s="16" t="s">
        <v>153</v>
      </c>
      <c r="J152" s="17"/>
      <c r="K152" s="17">
        <v>31800</v>
      </c>
      <c r="L152" s="17">
        <f t="shared" si="57"/>
        <v>31800</v>
      </c>
      <c r="M152" s="17"/>
      <c r="N152" s="17">
        <f t="shared" ref="N152" si="109">L152+M152</f>
        <v>31800</v>
      </c>
    </row>
    <row r="153" spans="1:14" s="1" customFormat="1" ht="12.75" hidden="1" customHeight="1" x14ac:dyDescent="0.25">
      <c r="A153" s="184" t="s">
        <v>261</v>
      </c>
      <c r="B153" s="184"/>
      <c r="C153" s="127"/>
      <c r="D153" s="127"/>
      <c r="E153" s="32">
        <v>851</v>
      </c>
      <c r="F153" s="16" t="s">
        <v>239</v>
      </c>
      <c r="G153" s="16" t="s">
        <v>13</v>
      </c>
      <c r="H153" s="16" t="s">
        <v>262</v>
      </c>
      <c r="I153" s="16"/>
      <c r="J153" s="17">
        <f t="shared" ref="J153:N154" si="110">J154</f>
        <v>50000</v>
      </c>
      <c r="K153" s="17">
        <f t="shared" si="110"/>
        <v>0</v>
      </c>
      <c r="L153" s="17">
        <f t="shared" si="110"/>
        <v>50000</v>
      </c>
      <c r="M153" s="17">
        <f t="shared" si="110"/>
        <v>0</v>
      </c>
      <c r="N153" s="17">
        <f t="shared" si="110"/>
        <v>50000</v>
      </c>
    </row>
    <row r="154" spans="1:14" s="1" customFormat="1" ht="12.75" hidden="1" x14ac:dyDescent="0.25">
      <c r="A154" s="18"/>
      <c r="B154" s="128" t="s">
        <v>25</v>
      </c>
      <c r="C154" s="128"/>
      <c r="D154" s="128"/>
      <c r="E154" s="32">
        <v>851</v>
      </c>
      <c r="F154" s="16" t="s">
        <v>239</v>
      </c>
      <c r="G154" s="16" t="s">
        <v>13</v>
      </c>
      <c r="H154" s="16" t="s">
        <v>262</v>
      </c>
      <c r="I154" s="16" t="s">
        <v>26</v>
      </c>
      <c r="J154" s="17">
        <f t="shared" si="110"/>
        <v>50000</v>
      </c>
      <c r="K154" s="17">
        <f t="shared" si="110"/>
        <v>0</v>
      </c>
      <c r="L154" s="17">
        <f t="shared" si="110"/>
        <v>50000</v>
      </c>
      <c r="M154" s="17">
        <f t="shared" si="110"/>
        <v>0</v>
      </c>
      <c r="N154" s="17">
        <f t="shared" si="110"/>
        <v>50000</v>
      </c>
    </row>
    <row r="155" spans="1:14" s="1" customFormat="1" ht="12.75" hidden="1" x14ac:dyDescent="0.25">
      <c r="A155" s="18"/>
      <c r="B155" s="127" t="s">
        <v>27</v>
      </c>
      <c r="C155" s="127"/>
      <c r="D155" s="127"/>
      <c r="E155" s="32">
        <v>851</v>
      </c>
      <c r="F155" s="16" t="s">
        <v>239</v>
      </c>
      <c r="G155" s="16" t="s">
        <v>13</v>
      </c>
      <c r="H155" s="16" t="s">
        <v>262</v>
      </c>
      <c r="I155" s="16" t="s">
        <v>28</v>
      </c>
      <c r="J155" s="17">
        <v>50000</v>
      </c>
      <c r="K155" s="17"/>
      <c r="L155" s="17">
        <f t="shared" si="57"/>
        <v>50000</v>
      </c>
      <c r="M155" s="17"/>
      <c r="N155" s="17">
        <f t="shared" ref="N155" si="111">L155+M155</f>
        <v>50000</v>
      </c>
    </row>
    <row r="156" spans="1:14" s="1" customFormat="1" ht="12.75" hidden="1" customHeight="1" x14ac:dyDescent="0.25">
      <c r="A156" s="184" t="s">
        <v>263</v>
      </c>
      <c r="B156" s="184"/>
      <c r="C156" s="127"/>
      <c r="D156" s="127"/>
      <c r="E156" s="32">
        <v>851</v>
      </c>
      <c r="F156" s="16" t="s">
        <v>239</v>
      </c>
      <c r="G156" s="16" t="s">
        <v>13</v>
      </c>
      <c r="H156" s="16" t="s">
        <v>264</v>
      </c>
      <c r="I156" s="16"/>
      <c r="J156" s="17">
        <f t="shared" ref="J156:N157" si="112">J157</f>
        <v>160000</v>
      </c>
      <c r="K156" s="17">
        <f t="shared" si="112"/>
        <v>0</v>
      </c>
      <c r="L156" s="17">
        <f t="shared" si="112"/>
        <v>160000</v>
      </c>
      <c r="M156" s="17">
        <f t="shared" si="112"/>
        <v>0</v>
      </c>
      <c r="N156" s="17">
        <f t="shared" si="112"/>
        <v>160000</v>
      </c>
    </row>
    <row r="157" spans="1:14" s="1" customFormat="1" ht="12.75" hidden="1" x14ac:dyDescent="0.25">
      <c r="A157" s="18"/>
      <c r="B157" s="128" t="s">
        <v>25</v>
      </c>
      <c r="C157" s="128"/>
      <c r="D157" s="128"/>
      <c r="E157" s="32">
        <v>851</v>
      </c>
      <c r="F157" s="16" t="s">
        <v>239</v>
      </c>
      <c r="G157" s="16" t="s">
        <v>13</v>
      </c>
      <c r="H157" s="16" t="s">
        <v>264</v>
      </c>
      <c r="I157" s="16" t="s">
        <v>26</v>
      </c>
      <c r="J157" s="17">
        <f t="shared" si="112"/>
        <v>160000</v>
      </c>
      <c r="K157" s="17">
        <f t="shared" si="112"/>
        <v>0</v>
      </c>
      <c r="L157" s="17">
        <f t="shared" si="112"/>
        <v>160000</v>
      </c>
      <c r="M157" s="17">
        <f t="shared" si="112"/>
        <v>0</v>
      </c>
      <c r="N157" s="17">
        <f t="shared" si="112"/>
        <v>160000</v>
      </c>
    </row>
    <row r="158" spans="1:14" s="1" customFormat="1" ht="12.75" hidden="1" x14ac:dyDescent="0.25">
      <c r="A158" s="18"/>
      <c r="B158" s="127" t="s">
        <v>27</v>
      </c>
      <c r="C158" s="127"/>
      <c r="D158" s="127"/>
      <c r="E158" s="32">
        <v>851</v>
      </c>
      <c r="F158" s="16" t="s">
        <v>239</v>
      </c>
      <c r="G158" s="16" t="s">
        <v>13</v>
      </c>
      <c r="H158" s="16" t="s">
        <v>264</v>
      </c>
      <c r="I158" s="16" t="s">
        <v>28</v>
      </c>
      <c r="J158" s="17">
        <v>160000</v>
      </c>
      <c r="K158" s="17"/>
      <c r="L158" s="17">
        <f t="shared" si="57"/>
        <v>160000</v>
      </c>
      <c r="M158" s="17"/>
      <c r="N158" s="17">
        <f t="shared" ref="N158" si="113">L158+M158</f>
        <v>160000</v>
      </c>
    </row>
    <row r="159" spans="1:14" s="1" customFormat="1" ht="12.75" hidden="1" customHeight="1" x14ac:dyDescent="0.25">
      <c r="A159" s="185" t="s">
        <v>265</v>
      </c>
      <c r="B159" s="185"/>
      <c r="C159" s="130"/>
      <c r="D159" s="130"/>
      <c r="E159" s="32">
        <v>851</v>
      </c>
      <c r="F159" s="12" t="s">
        <v>239</v>
      </c>
      <c r="G159" s="12" t="s">
        <v>36</v>
      </c>
      <c r="H159" s="12"/>
      <c r="I159" s="12"/>
      <c r="J159" s="43">
        <f>J160</f>
        <v>15000</v>
      </c>
      <c r="K159" s="43">
        <f t="shared" ref="K159:N159" si="114">K160</f>
        <v>0</v>
      </c>
      <c r="L159" s="43">
        <f t="shared" si="114"/>
        <v>15000</v>
      </c>
      <c r="M159" s="43">
        <f t="shared" si="114"/>
        <v>0</v>
      </c>
      <c r="N159" s="43">
        <f t="shared" si="114"/>
        <v>15000</v>
      </c>
    </row>
    <row r="160" spans="1:14" s="1" customFormat="1" ht="12.75" hidden="1" customHeight="1" x14ac:dyDescent="0.25">
      <c r="A160" s="184" t="s">
        <v>272</v>
      </c>
      <c r="B160" s="184"/>
      <c r="C160" s="127"/>
      <c r="D160" s="127"/>
      <c r="E160" s="32">
        <v>851</v>
      </c>
      <c r="F160" s="16" t="s">
        <v>239</v>
      </c>
      <c r="G160" s="16" t="s">
        <v>36</v>
      </c>
      <c r="H160" s="16" t="s">
        <v>273</v>
      </c>
      <c r="I160" s="16"/>
      <c r="J160" s="17">
        <f t="shared" ref="J160:N161" si="115">J161</f>
        <v>15000</v>
      </c>
      <c r="K160" s="17">
        <f t="shared" si="115"/>
        <v>0</v>
      </c>
      <c r="L160" s="17">
        <f t="shared" si="115"/>
        <v>15000</v>
      </c>
      <c r="M160" s="17">
        <f t="shared" si="115"/>
        <v>0</v>
      </c>
      <c r="N160" s="17">
        <f t="shared" si="115"/>
        <v>15000</v>
      </c>
    </row>
    <row r="161" spans="1:14" s="1" customFormat="1" ht="12.75" hidden="1" x14ac:dyDescent="0.25">
      <c r="A161" s="18"/>
      <c r="B161" s="128" t="s">
        <v>25</v>
      </c>
      <c r="C161" s="128"/>
      <c r="D161" s="128"/>
      <c r="E161" s="32">
        <v>851</v>
      </c>
      <c r="F161" s="16" t="s">
        <v>239</v>
      </c>
      <c r="G161" s="16" t="s">
        <v>36</v>
      </c>
      <c r="H161" s="16" t="s">
        <v>273</v>
      </c>
      <c r="I161" s="16" t="s">
        <v>26</v>
      </c>
      <c r="J161" s="17">
        <f t="shared" si="115"/>
        <v>15000</v>
      </c>
      <c r="K161" s="17">
        <f t="shared" si="115"/>
        <v>0</v>
      </c>
      <c r="L161" s="17">
        <f t="shared" si="115"/>
        <v>15000</v>
      </c>
      <c r="M161" s="17">
        <f t="shared" si="115"/>
        <v>0</v>
      </c>
      <c r="N161" s="17">
        <f t="shared" si="115"/>
        <v>15000</v>
      </c>
    </row>
    <row r="162" spans="1:14" s="1" customFormat="1" ht="12.75" hidden="1" x14ac:dyDescent="0.25">
      <c r="A162" s="18"/>
      <c r="B162" s="127" t="s">
        <v>27</v>
      </c>
      <c r="C162" s="127"/>
      <c r="D162" s="127"/>
      <c r="E162" s="32">
        <v>851</v>
      </c>
      <c r="F162" s="16" t="s">
        <v>239</v>
      </c>
      <c r="G162" s="16" t="s">
        <v>36</v>
      </c>
      <c r="H162" s="16" t="s">
        <v>273</v>
      </c>
      <c r="I162" s="16" t="s">
        <v>28</v>
      </c>
      <c r="J162" s="17">
        <v>15000</v>
      </c>
      <c r="K162" s="17"/>
      <c r="L162" s="17">
        <f t="shared" si="57"/>
        <v>15000</v>
      </c>
      <c r="M162" s="17"/>
      <c r="N162" s="17">
        <f t="shared" ref="N162" si="116">L162+M162</f>
        <v>15000</v>
      </c>
    </row>
    <row r="163" spans="1:14" s="1" customFormat="1" ht="12.75" customHeight="1" x14ac:dyDescent="0.25">
      <c r="A163" s="190" t="s">
        <v>274</v>
      </c>
      <c r="B163" s="190"/>
      <c r="C163" s="129"/>
      <c r="D163" s="129"/>
      <c r="E163" s="32">
        <v>851</v>
      </c>
      <c r="F163" s="8" t="s">
        <v>275</v>
      </c>
      <c r="G163" s="8"/>
      <c r="H163" s="8"/>
      <c r="I163" s="8"/>
      <c r="J163" s="9">
        <f>J164+J170+J178+J186</f>
        <v>7009500</v>
      </c>
      <c r="K163" s="9">
        <f>K164+K170+K178+K186</f>
        <v>0</v>
      </c>
      <c r="L163" s="9">
        <f>L164+L170+L178+L186</f>
        <v>7009500</v>
      </c>
      <c r="M163" s="9">
        <f>M164+M170+M178+M186</f>
        <v>4000</v>
      </c>
      <c r="N163" s="9">
        <f>N164+N170+N178+N186</f>
        <v>7013500</v>
      </c>
    </row>
    <row r="164" spans="1:14" s="1" customFormat="1" ht="12.75" hidden="1" customHeight="1" x14ac:dyDescent="0.25">
      <c r="A164" s="185" t="s">
        <v>276</v>
      </c>
      <c r="B164" s="185"/>
      <c r="C164" s="130"/>
      <c r="D164" s="130"/>
      <c r="E164" s="32">
        <v>851</v>
      </c>
      <c r="F164" s="12" t="s">
        <v>275</v>
      </c>
      <c r="G164" s="12" t="s">
        <v>13</v>
      </c>
      <c r="H164" s="12"/>
      <c r="I164" s="12"/>
      <c r="J164" s="13">
        <f t="shared" ref="J164:N168" si="117">J165</f>
        <v>2320300</v>
      </c>
      <c r="K164" s="13">
        <f t="shared" si="117"/>
        <v>0</v>
      </c>
      <c r="L164" s="13">
        <f t="shared" si="117"/>
        <v>2320300</v>
      </c>
      <c r="M164" s="13">
        <f t="shared" si="117"/>
        <v>0</v>
      </c>
      <c r="N164" s="13">
        <f t="shared" si="117"/>
        <v>2320300</v>
      </c>
    </row>
    <row r="165" spans="1:14" s="1" customFormat="1" ht="12.75" hidden="1" customHeight="1" x14ac:dyDescent="0.25">
      <c r="A165" s="184" t="s">
        <v>277</v>
      </c>
      <c r="B165" s="184"/>
      <c r="C165" s="127"/>
      <c r="D165" s="127"/>
      <c r="E165" s="32">
        <v>851</v>
      </c>
      <c r="F165" s="16" t="s">
        <v>275</v>
      </c>
      <c r="G165" s="16" t="s">
        <v>13</v>
      </c>
      <c r="H165" s="16" t="s">
        <v>278</v>
      </c>
      <c r="I165" s="16"/>
      <c r="J165" s="17">
        <f t="shared" si="117"/>
        <v>2320300</v>
      </c>
      <c r="K165" s="17">
        <f t="shared" si="117"/>
        <v>0</v>
      </c>
      <c r="L165" s="17">
        <f t="shared" si="117"/>
        <v>2320300</v>
      </c>
      <c r="M165" s="17">
        <f t="shared" si="117"/>
        <v>0</v>
      </c>
      <c r="N165" s="17">
        <f t="shared" si="117"/>
        <v>2320300</v>
      </c>
    </row>
    <row r="166" spans="1:14" s="1" customFormat="1" ht="12.75" hidden="1" customHeight="1" x14ac:dyDescent="0.25">
      <c r="A166" s="184" t="s">
        <v>279</v>
      </c>
      <c r="B166" s="184"/>
      <c r="C166" s="127"/>
      <c r="D166" s="127"/>
      <c r="E166" s="32">
        <v>851</v>
      </c>
      <c r="F166" s="16" t="s">
        <v>275</v>
      </c>
      <c r="G166" s="16" t="s">
        <v>13</v>
      </c>
      <c r="H166" s="16" t="s">
        <v>280</v>
      </c>
      <c r="I166" s="16"/>
      <c r="J166" s="17">
        <f t="shared" si="117"/>
        <v>2320300</v>
      </c>
      <c r="K166" s="17">
        <f t="shared" si="117"/>
        <v>0</v>
      </c>
      <c r="L166" s="17">
        <f t="shared" si="117"/>
        <v>2320300</v>
      </c>
      <c r="M166" s="17">
        <f t="shared" si="117"/>
        <v>0</v>
      </c>
      <c r="N166" s="17">
        <f t="shared" si="117"/>
        <v>2320300</v>
      </c>
    </row>
    <row r="167" spans="1:14" s="1" customFormat="1" ht="12.75" hidden="1" customHeight="1" x14ac:dyDescent="0.25">
      <c r="A167" s="184" t="s">
        <v>281</v>
      </c>
      <c r="B167" s="184"/>
      <c r="C167" s="127"/>
      <c r="D167" s="127"/>
      <c r="E167" s="32">
        <v>851</v>
      </c>
      <c r="F167" s="16" t="s">
        <v>275</v>
      </c>
      <c r="G167" s="16" t="s">
        <v>13</v>
      </c>
      <c r="H167" s="16" t="s">
        <v>282</v>
      </c>
      <c r="I167" s="16"/>
      <c r="J167" s="17">
        <f t="shared" si="117"/>
        <v>2320300</v>
      </c>
      <c r="K167" s="17">
        <f t="shared" si="117"/>
        <v>0</v>
      </c>
      <c r="L167" s="17">
        <f t="shared" si="117"/>
        <v>2320300</v>
      </c>
      <c r="M167" s="17">
        <f t="shared" si="117"/>
        <v>0</v>
      </c>
      <c r="N167" s="17">
        <f t="shared" si="117"/>
        <v>2320300</v>
      </c>
    </row>
    <row r="168" spans="1:14" s="1" customFormat="1" ht="12.75" hidden="1" x14ac:dyDescent="0.25">
      <c r="A168" s="133"/>
      <c r="B168" s="128" t="s">
        <v>159</v>
      </c>
      <c r="C168" s="128"/>
      <c r="D168" s="128"/>
      <c r="E168" s="32">
        <v>851</v>
      </c>
      <c r="F168" s="16" t="s">
        <v>275</v>
      </c>
      <c r="G168" s="16" t="s">
        <v>13</v>
      </c>
      <c r="H168" s="16" t="s">
        <v>282</v>
      </c>
      <c r="I168" s="16" t="s">
        <v>160</v>
      </c>
      <c r="J168" s="17">
        <f t="shared" si="117"/>
        <v>2320300</v>
      </c>
      <c r="K168" s="17">
        <f t="shared" si="117"/>
        <v>0</v>
      </c>
      <c r="L168" s="17">
        <f t="shared" si="117"/>
        <v>2320300</v>
      </c>
      <c r="M168" s="17">
        <f t="shared" si="117"/>
        <v>0</v>
      </c>
      <c r="N168" s="17">
        <f t="shared" si="117"/>
        <v>2320300</v>
      </c>
    </row>
    <row r="169" spans="1:14" s="1" customFormat="1" ht="25.5" hidden="1" x14ac:dyDescent="0.25">
      <c r="A169" s="133"/>
      <c r="B169" s="128" t="s">
        <v>283</v>
      </c>
      <c r="C169" s="128"/>
      <c r="D169" s="128"/>
      <c r="E169" s="32">
        <v>851</v>
      </c>
      <c r="F169" s="16" t="s">
        <v>275</v>
      </c>
      <c r="G169" s="16" t="s">
        <v>13</v>
      </c>
      <c r="H169" s="16" t="s">
        <v>282</v>
      </c>
      <c r="I169" s="16" t="s">
        <v>162</v>
      </c>
      <c r="J169" s="17">
        <v>2320300</v>
      </c>
      <c r="K169" s="17"/>
      <c r="L169" s="17">
        <f t="shared" si="57"/>
        <v>2320300</v>
      </c>
      <c r="M169" s="17"/>
      <c r="N169" s="17">
        <f t="shared" ref="N169" si="118">L169+M169</f>
        <v>2320300</v>
      </c>
    </row>
    <row r="170" spans="1:14" s="1" customFormat="1" ht="12.75" customHeight="1" x14ac:dyDescent="0.25">
      <c r="A170" s="168" t="s">
        <v>284</v>
      </c>
      <c r="B170" s="169"/>
      <c r="C170" s="137"/>
      <c r="D170" s="137"/>
      <c r="E170" s="32">
        <v>851</v>
      </c>
      <c r="F170" s="12" t="s">
        <v>275</v>
      </c>
      <c r="G170" s="12" t="s">
        <v>15</v>
      </c>
      <c r="H170" s="12"/>
      <c r="I170" s="12"/>
      <c r="J170" s="13">
        <f>J175</f>
        <v>800000</v>
      </c>
      <c r="K170" s="13">
        <f>K175</f>
        <v>0</v>
      </c>
      <c r="L170" s="13">
        <f>L171+L175</f>
        <v>800000</v>
      </c>
      <c r="M170" s="13">
        <f t="shared" ref="M170:N170" si="119">M171+M175</f>
        <v>4000</v>
      </c>
      <c r="N170" s="13">
        <f t="shared" si="119"/>
        <v>804000</v>
      </c>
    </row>
    <row r="171" spans="1:14" s="1" customFormat="1" ht="12.75" customHeight="1" x14ac:dyDescent="0.25">
      <c r="A171" s="184" t="s">
        <v>54</v>
      </c>
      <c r="B171" s="184"/>
      <c r="C171" s="127"/>
      <c r="D171" s="18"/>
      <c r="E171" s="32">
        <v>851</v>
      </c>
      <c r="F171" s="16" t="s">
        <v>275</v>
      </c>
      <c r="G171" s="16" t="s">
        <v>15</v>
      </c>
      <c r="H171" s="16" t="s">
        <v>56</v>
      </c>
      <c r="I171" s="16"/>
      <c r="J171" s="13"/>
      <c r="K171" s="13"/>
      <c r="L171" s="17">
        <f>L172</f>
        <v>0</v>
      </c>
      <c r="M171" s="17">
        <f t="shared" ref="M171:N173" si="120">M172</f>
        <v>4000</v>
      </c>
      <c r="N171" s="17">
        <f t="shared" si="120"/>
        <v>4000</v>
      </c>
    </row>
    <row r="172" spans="1:14" s="1" customFormat="1" ht="12.75" customHeight="1" x14ac:dyDescent="0.25">
      <c r="A172" s="184" t="s">
        <v>57</v>
      </c>
      <c r="B172" s="184"/>
      <c r="C172" s="127"/>
      <c r="D172" s="18"/>
      <c r="E172" s="32">
        <v>851</v>
      </c>
      <c r="F172" s="16" t="s">
        <v>275</v>
      </c>
      <c r="G172" s="16" t="s">
        <v>15</v>
      </c>
      <c r="H172" s="16" t="s">
        <v>58</v>
      </c>
      <c r="I172" s="16"/>
      <c r="J172" s="13"/>
      <c r="K172" s="13"/>
      <c r="L172" s="17">
        <f>L173</f>
        <v>0</v>
      </c>
      <c r="M172" s="17">
        <f t="shared" si="120"/>
        <v>4000</v>
      </c>
      <c r="N172" s="17">
        <f t="shared" si="120"/>
        <v>4000</v>
      </c>
    </row>
    <row r="173" spans="1:14" s="1" customFormat="1" ht="12.75" customHeight="1" x14ac:dyDescent="0.25">
      <c r="A173" s="18"/>
      <c r="B173" s="127" t="s">
        <v>29</v>
      </c>
      <c r="C173" s="127"/>
      <c r="D173" s="18"/>
      <c r="E173" s="32">
        <v>851</v>
      </c>
      <c r="F173" s="16" t="s">
        <v>275</v>
      </c>
      <c r="G173" s="16" t="s">
        <v>15</v>
      </c>
      <c r="H173" s="16" t="s">
        <v>58</v>
      </c>
      <c r="I173" s="16" t="s">
        <v>30</v>
      </c>
      <c r="J173" s="13"/>
      <c r="K173" s="13"/>
      <c r="L173" s="17">
        <f>L174</f>
        <v>0</v>
      </c>
      <c r="M173" s="17">
        <f t="shared" si="120"/>
        <v>4000</v>
      </c>
      <c r="N173" s="17">
        <f t="shared" si="120"/>
        <v>4000</v>
      </c>
    </row>
    <row r="174" spans="1:14" s="1" customFormat="1" ht="12.75" customHeight="1" x14ac:dyDescent="0.25">
      <c r="A174" s="18"/>
      <c r="B174" s="128" t="s">
        <v>59</v>
      </c>
      <c r="C174" s="128"/>
      <c r="D174" s="18"/>
      <c r="E174" s="32">
        <v>851</v>
      </c>
      <c r="F174" s="16" t="s">
        <v>275</v>
      </c>
      <c r="G174" s="16" t="s">
        <v>15</v>
      </c>
      <c r="H174" s="16" t="s">
        <v>58</v>
      </c>
      <c r="I174" s="16" t="s">
        <v>60</v>
      </c>
      <c r="J174" s="13"/>
      <c r="K174" s="13"/>
      <c r="L174" s="17"/>
      <c r="M174" s="17">
        <v>4000</v>
      </c>
      <c r="N174" s="17">
        <f>L174+M174</f>
        <v>4000</v>
      </c>
    </row>
    <row r="175" spans="1:14" s="1" customFormat="1" ht="12.75" hidden="1" customHeight="1" x14ac:dyDescent="0.25">
      <c r="A175" s="159" t="s">
        <v>293</v>
      </c>
      <c r="B175" s="160"/>
      <c r="C175" s="135"/>
      <c r="D175" s="135"/>
      <c r="E175" s="32">
        <v>851</v>
      </c>
      <c r="F175" s="16" t="s">
        <v>275</v>
      </c>
      <c r="G175" s="16" t="s">
        <v>15</v>
      </c>
      <c r="H175" s="16" t="s">
        <v>294</v>
      </c>
      <c r="I175" s="16"/>
      <c r="J175" s="17">
        <f>J176</f>
        <v>800000</v>
      </c>
      <c r="K175" s="17">
        <f t="shared" ref="K175:N176" si="121">K176</f>
        <v>0</v>
      </c>
      <c r="L175" s="17">
        <f t="shared" si="121"/>
        <v>800000</v>
      </c>
      <c r="M175" s="17">
        <f t="shared" si="121"/>
        <v>0</v>
      </c>
      <c r="N175" s="17">
        <f t="shared" si="121"/>
        <v>800000</v>
      </c>
    </row>
    <row r="176" spans="1:14" s="1" customFormat="1" ht="12.75" hidden="1" x14ac:dyDescent="0.25">
      <c r="A176" s="133"/>
      <c r="B176" s="127" t="s">
        <v>135</v>
      </c>
      <c r="C176" s="127"/>
      <c r="D176" s="127"/>
      <c r="E176" s="32">
        <v>851</v>
      </c>
      <c r="F176" s="16" t="s">
        <v>275</v>
      </c>
      <c r="G176" s="16" t="s">
        <v>15</v>
      </c>
      <c r="H176" s="16" t="s">
        <v>294</v>
      </c>
      <c r="I176" s="16" t="s">
        <v>136</v>
      </c>
      <c r="J176" s="17">
        <f>J177</f>
        <v>800000</v>
      </c>
      <c r="K176" s="17">
        <f t="shared" si="121"/>
        <v>0</v>
      </c>
      <c r="L176" s="17">
        <f t="shared" si="121"/>
        <v>800000</v>
      </c>
      <c r="M176" s="17">
        <f t="shared" si="121"/>
        <v>0</v>
      </c>
      <c r="N176" s="17">
        <f t="shared" si="121"/>
        <v>800000</v>
      </c>
    </row>
    <row r="177" spans="1:14" s="1" customFormat="1" ht="25.5" hidden="1" x14ac:dyDescent="0.25">
      <c r="A177" s="133"/>
      <c r="B177" s="128" t="s">
        <v>295</v>
      </c>
      <c r="C177" s="128"/>
      <c r="D177" s="128"/>
      <c r="E177" s="32">
        <v>851</v>
      </c>
      <c r="F177" s="16" t="s">
        <v>275</v>
      </c>
      <c r="G177" s="16" t="s">
        <v>15</v>
      </c>
      <c r="H177" s="16" t="s">
        <v>294</v>
      </c>
      <c r="I177" s="16" t="s">
        <v>296</v>
      </c>
      <c r="J177" s="17">
        <v>800000</v>
      </c>
      <c r="K177" s="17"/>
      <c r="L177" s="17">
        <f t="shared" ref="L177:L250" si="122">J177+K177</f>
        <v>800000</v>
      </c>
      <c r="M177" s="17"/>
      <c r="N177" s="17">
        <f t="shared" ref="N177" si="123">L177+M177</f>
        <v>800000</v>
      </c>
    </row>
    <row r="178" spans="1:14" s="1" customFormat="1" ht="12.75" hidden="1" customHeight="1" x14ac:dyDescent="0.25">
      <c r="A178" s="185" t="s">
        <v>297</v>
      </c>
      <c r="B178" s="185"/>
      <c r="C178" s="130"/>
      <c r="D178" s="130"/>
      <c r="E178" s="32">
        <v>851</v>
      </c>
      <c r="F178" s="12" t="s">
        <v>275</v>
      </c>
      <c r="G178" s="12" t="s">
        <v>36</v>
      </c>
      <c r="H178" s="12"/>
      <c r="I178" s="12"/>
      <c r="J178" s="13">
        <f>J180</f>
        <v>3544200</v>
      </c>
      <c r="K178" s="13">
        <f t="shared" ref="K178" si="124">K180</f>
        <v>0</v>
      </c>
      <c r="L178" s="13">
        <f>L179</f>
        <v>3544200</v>
      </c>
      <c r="M178" s="13">
        <f t="shared" ref="M178:N178" si="125">M179</f>
        <v>0</v>
      </c>
      <c r="N178" s="13">
        <f t="shared" si="125"/>
        <v>3544200</v>
      </c>
    </row>
    <row r="179" spans="1:14" s="1" customFormat="1" ht="12.75" hidden="1" x14ac:dyDescent="0.25">
      <c r="A179" s="194" t="s">
        <v>285</v>
      </c>
      <c r="B179" s="194"/>
      <c r="C179" s="133"/>
      <c r="D179" s="133"/>
      <c r="E179" s="32">
        <v>851</v>
      </c>
      <c r="F179" s="16" t="s">
        <v>275</v>
      </c>
      <c r="G179" s="16" t="s">
        <v>36</v>
      </c>
      <c r="H179" s="16" t="s">
        <v>286</v>
      </c>
      <c r="I179" s="16"/>
      <c r="J179" s="17">
        <f>J180</f>
        <v>3544200</v>
      </c>
      <c r="K179" s="17">
        <f t="shared" ref="K179" si="126">K180</f>
        <v>0</v>
      </c>
      <c r="L179" s="17">
        <f>L180+L183</f>
        <v>3544200</v>
      </c>
      <c r="M179" s="17">
        <f t="shared" ref="M179:N179" si="127">M180+M183</f>
        <v>0</v>
      </c>
      <c r="N179" s="17">
        <f t="shared" si="127"/>
        <v>3544200</v>
      </c>
    </row>
    <row r="180" spans="1:14" s="1" customFormat="1" ht="36" customHeight="1" x14ac:dyDescent="0.25">
      <c r="A180" s="159" t="s">
        <v>304</v>
      </c>
      <c r="B180" s="160"/>
      <c r="C180" s="135"/>
      <c r="D180" s="135"/>
      <c r="E180" s="32">
        <v>851</v>
      </c>
      <c r="F180" s="16" t="s">
        <v>275</v>
      </c>
      <c r="G180" s="16" t="s">
        <v>36</v>
      </c>
      <c r="H180" s="16" t="s">
        <v>305</v>
      </c>
      <c r="I180" s="16"/>
      <c r="J180" s="17">
        <f t="shared" ref="J180:N181" si="128">J181</f>
        <v>3544200</v>
      </c>
      <c r="K180" s="17">
        <f t="shared" si="128"/>
        <v>0</v>
      </c>
      <c r="L180" s="17">
        <f t="shared" si="128"/>
        <v>3544200</v>
      </c>
      <c r="M180" s="17">
        <f t="shared" si="128"/>
        <v>-3544200</v>
      </c>
      <c r="N180" s="17">
        <f t="shared" si="128"/>
        <v>0</v>
      </c>
    </row>
    <row r="181" spans="1:14" s="2" customFormat="1" ht="14.25" customHeight="1" x14ac:dyDescent="0.25">
      <c r="A181" s="159" t="s">
        <v>159</v>
      </c>
      <c r="B181" s="160"/>
      <c r="C181" s="135"/>
      <c r="D181" s="135"/>
      <c r="E181" s="32">
        <v>851</v>
      </c>
      <c r="F181" s="22" t="s">
        <v>275</v>
      </c>
      <c r="G181" s="22" t="s">
        <v>36</v>
      </c>
      <c r="H181" s="22" t="s">
        <v>305</v>
      </c>
      <c r="I181" s="22" t="s">
        <v>160</v>
      </c>
      <c r="J181" s="24">
        <f t="shared" si="128"/>
        <v>3544200</v>
      </c>
      <c r="K181" s="24">
        <f t="shared" si="128"/>
        <v>0</v>
      </c>
      <c r="L181" s="24">
        <f t="shared" si="128"/>
        <v>3544200</v>
      </c>
      <c r="M181" s="24">
        <f t="shared" si="128"/>
        <v>-3544200</v>
      </c>
      <c r="N181" s="24">
        <f t="shared" si="128"/>
        <v>0</v>
      </c>
    </row>
    <row r="182" spans="1:14" s="1" customFormat="1" ht="12.75" x14ac:dyDescent="0.25">
      <c r="A182" s="127"/>
      <c r="B182" s="127" t="s">
        <v>306</v>
      </c>
      <c r="C182" s="127"/>
      <c r="D182" s="127"/>
      <c r="E182" s="32">
        <v>851</v>
      </c>
      <c r="F182" s="16" t="s">
        <v>275</v>
      </c>
      <c r="G182" s="16" t="s">
        <v>36</v>
      </c>
      <c r="H182" s="16" t="s">
        <v>305</v>
      </c>
      <c r="I182" s="16" t="s">
        <v>307</v>
      </c>
      <c r="J182" s="17">
        <v>3544200</v>
      </c>
      <c r="K182" s="17"/>
      <c r="L182" s="17">
        <f t="shared" si="122"/>
        <v>3544200</v>
      </c>
      <c r="M182" s="17">
        <v>-3544200</v>
      </c>
      <c r="N182" s="17">
        <f t="shared" ref="N182" si="129">L182+M182</f>
        <v>0</v>
      </c>
    </row>
    <row r="183" spans="1:14" s="1" customFormat="1" ht="37.5" customHeight="1" x14ac:dyDescent="0.25">
      <c r="A183" s="159" t="s">
        <v>381</v>
      </c>
      <c r="B183" s="160"/>
      <c r="C183" s="127"/>
      <c r="D183" s="127"/>
      <c r="E183" s="32">
        <v>851</v>
      </c>
      <c r="F183" s="16" t="s">
        <v>275</v>
      </c>
      <c r="G183" s="16" t="s">
        <v>36</v>
      </c>
      <c r="H183" s="16" t="s">
        <v>382</v>
      </c>
      <c r="I183" s="16"/>
      <c r="J183" s="17"/>
      <c r="K183" s="17"/>
      <c r="L183" s="17">
        <f>L184</f>
        <v>0</v>
      </c>
      <c r="M183" s="17">
        <f t="shared" ref="M183:N184" si="130">M184</f>
        <v>3544200</v>
      </c>
      <c r="N183" s="17">
        <f t="shared" si="130"/>
        <v>3544200</v>
      </c>
    </row>
    <row r="184" spans="1:14" s="1" customFormat="1" ht="14.25" customHeight="1" x14ac:dyDescent="0.25">
      <c r="A184" s="159" t="s">
        <v>159</v>
      </c>
      <c r="B184" s="160"/>
      <c r="C184" s="127"/>
      <c r="D184" s="127"/>
      <c r="E184" s="32">
        <v>851</v>
      </c>
      <c r="F184" s="16" t="s">
        <v>275</v>
      </c>
      <c r="G184" s="16" t="s">
        <v>36</v>
      </c>
      <c r="H184" s="16" t="s">
        <v>382</v>
      </c>
      <c r="I184" s="16" t="s">
        <v>160</v>
      </c>
      <c r="J184" s="17"/>
      <c r="K184" s="17"/>
      <c r="L184" s="17">
        <f>L185</f>
        <v>0</v>
      </c>
      <c r="M184" s="17">
        <f t="shared" si="130"/>
        <v>3544200</v>
      </c>
      <c r="N184" s="17">
        <f t="shared" si="130"/>
        <v>3544200</v>
      </c>
    </row>
    <row r="185" spans="1:14" s="1" customFormat="1" ht="16.5" customHeight="1" x14ac:dyDescent="0.25">
      <c r="A185" s="127"/>
      <c r="B185" s="127" t="s">
        <v>306</v>
      </c>
      <c r="C185" s="127"/>
      <c r="D185" s="127"/>
      <c r="E185" s="32">
        <v>851</v>
      </c>
      <c r="F185" s="16" t="s">
        <v>275</v>
      </c>
      <c r="G185" s="16" t="s">
        <v>36</v>
      </c>
      <c r="H185" s="16" t="s">
        <v>383</v>
      </c>
      <c r="I185" s="16" t="s">
        <v>307</v>
      </c>
      <c r="J185" s="17"/>
      <c r="K185" s="17"/>
      <c r="L185" s="17"/>
      <c r="M185" s="17">
        <v>3544200</v>
      </c>
      <c r="N185" s="17">
        <f>L185+M185</f>
        <v>3544200</v>
      </c>
    </row>
    <row r="186" spans="1:14" s="1" customFormat="1" ht="12.75" hidden="1" customHeight="1" x14ac:dyDescent="0.25">
      <c r="A186" s="185" t="s">
        <v>313</v>
      </c>
      <c r="B186" s="185"/>
      <c r="C186" s="130"/>
      <c r="D186" s="130"/>
      <c r="E186" s="32">
        <v>851</v>
      </c>
      <c r="F186" s="12" t="s">
        <v>275</v>
      </c>
      <c r="G186" s="12" t="s">
        <v>49</v>
      </c>
      <c r="H186" s="12"/>
      <c r="I186" s="12"/>
      <c r="J186" s="13">
        <f>J187</f>
        <v>345000</v>
      </c>
      <c r="K186" s="13">
        <f t="shared" ref="K186:N186" si="131">K187</f>
        <v>0</v>
      </c>
      <c r="L186" s="13">
        <f t="shared" si="131"/>
        <v>345000</v>
      </c>
      <c r="M186" s="13">
        <f t="shared" si="131"/>
        <v>0</v>
      </c>
      <c r="N186" s="13">
        <f t="shared" si="131"/>
        <v>345000</v>
      </c>
    </row>
    <row r="187" spans="1:14" s="1" customFormat="1" ht="12.75" hidden="1" customHeight="1" x14ac:dyDescent="0.25">
      <c r="A187" s="184" t="s">
        <v>318</v>
      </c>
      <c r="B187" s="184"/>
      <c r="C187" s="127"/>
      <c r="D187" s="127"/>
      <c r="E187" s="32">
        <v>851</v>
      </c>
      <c r="F187" s="16" t="s">
        <v>275</v>
      </c>
      <c r="G187" s="16" t="s">
        <v>49</v>
      </c>
      <c r="H187" s="16" t="s">
        <v>319</v>
      </c>
      <c r="I187" s="16"/>
      <c r="J187" s="17">
        <f>J188+J190</f>
        <v>345000</v>
      </c>
      <c r="K187" s="17">
        <f t="shared" ref="K187:N187" si="132">K188+K190</f>
        <v>0</v>
      </c>
      <c r="L187" s="17">
        <f t="shared" si="132"/>
        <v>345000</v>
      </c>
      <c r="M187" s="17">
        <f t="shared" si="132"/>
        <v>0</v>
      </c>
      <c r="N187" s="17">
        <f t="shared" si="132"/>
        <v>345000</v>
      </c>
    </row>
    <row r="188" spans="1:14" s="1" customFormat="1" ht="12.75" hidden="1" x14ac:dyDescent="0.25">
      <c r="A188" s="18"/>
      <c r="B188" s="128" t="s">
        <v>25</v>
      </c>
      <c r="C188" s="128"/>
      <c r="D188" s="128"/>
      <c r="E188" s="32">
        <v>851</v>
      </c>
      <c r="F188" s="22" t="s">
        <v>275</v>
      </c>
      <c r="G188" s="16" t="s">
        <v>49</v>
      </c>
      <c r="H188" s="16" t="s">
        <v>319</v>
      </c>
      <c r="I188" s="16" t="s">
        <v>26</v>
      </c>
      <c r="J188" s="17">
        <f>J189</f>
        <v>145000</v>
      </c>
      <c r="K188" s="17">
        <f t="shared" ref="K188:N188" si="133">K189</f>
        <v>0</v>
      </c>
      <c r="L188" s="17">
        <f t="shared" si="133"/>
        <v>145000</v>
      </c>
      <c r="M188" s="17">
        <f t="shared" si="133"/>
        <v>0</v>
      </c>
      <c r="N188" s="17">
        <f t="shared" si="133"/>
        <v>145000</v>
      </c>
    </row>
    <row r="189" spans="1:14" s="1" customFormat="1" ht="12.75" hidden="1" x14ac:dyDescent="0.25">
      <c r="A189" s="18"/>
      <c r="B189" s="127" t="s">
        <v>27</v>
      </c>
      <c r="C189" s="127"/>
      <c r="D189" s="127"/>
      <c r="E189" s="32">
        <v>851</v>
      </c>
      <c r="F189" s="22" t="s">
        <v>275</v>
      </c>
      <c r="G189" s="16" t="s">
        <v>49</v>
      </c>
      <c r="H189" s="16" t="s">
        <v>319</v>
      </c>
      <c r="I189" s="16" t="s">
        <v>28</v>
      </c>
      <c r="J189" s="17">
        <v>145000</v>
      </c>
      <c r="K189" s="17"/>
      <c r="L189" s="17">
        <f t="shared" si="122"/>
        <v>145000</v>
      </c>
      <c r="M189" s="17"/>
      <c r="N189" s="17">
        <f t="shared" ref="N189" si="134">L189+M189</f>
        <v>145000</v>
      </c>
    </row>
    <row r="190" spans="1:14" s="1" customFormat="1" ht="12.75" hidden="1" x14ac:dyDescent="0.25">
      <c r="A190" s="133"/>
      <c r="B190" s="128" t="s">
        <v>159</v>
      </c>
      <c r="C190" s="128"/>
      <c r="D190" s="128"/>
      <c r="E190" s="32">
        <v>851</v>
      </c>
      <c r="F190" s="16" t="s">
        <v>275</v>
      </c>
      <c r="G190" s="16" t="s">
        <v>49</v>
      </c>
      <c r="H190" s="16" t="s">
        <v>319</v>
      </c>
      <c r="I190" s="16" t="s">
        <v>160</v>
      </c>
      <c r="J190" s="17">
        <f>J191</f>
        <v>200000</v>
      </c>
      <c r="K190" s="17">
        <f t="shared" ref="K190:N190" si="135">K191</f>
        <v>0</v>
      </c>
      <c r="L190" s="17">
        <f t="shared" si="135"/>
        <v>200000</v>
      </c>
      <c r="M190" s="17">
        <f t="shared" si="135"/>
        <v>0</v>
      </c>
      <c r="N190" s="17">
        <f t="shared" si="135"/>
        <v>200000</v>
      </c>
    </row>
    <row r="191" spans="1:14" s="1" customFormat="1" ht="25.5" hidden="1" x14ac:dyDescent="0.25">
      <c r="A191" s="133"/>
      <c r="B191" s="128" t="s">
        <v>165</v>
      </c>
      <c r="C191" s="128"/>
      <c r="D191" s="128"/>
      <c r="E191" s="32">
        <v>851</v>
      </c>
      <c r="F191" s="16" t="s">
        <v>275</v>
      </c>
      <c r="G191" s="16" t="s">
        <v>49</v>
      </c>
      <c r="H191" s="16" t="s">
        <v>319</v>
      </c>
      <c r="I191" s="16" t="s">
        <v>166</v>
      </c>
      <c r="J191" s="17">
        <v>200000</v>
      </c>
      <c r="K191" s="17"/>
      <c r="L191" s="17">
        <f t="shared" si="122"/>
        <v>200000</v>
      </c>
      <c r="M191" s="17"/>
      <c r="N191" s="17">
        <f t="shared" ref="N191" si="136">L191+M191</f>
        <v>200000</v>
      </c>
    </row>
    <row r="192" spans="1:14" s="1" customFormat="1" ht="12.75" hidden="1" customHeight="1" x14ac:dyDescent="0.25">
      <c r="A192" s="190" t="s">
        <v>320</v>
      </c>
      <c r="B192" s="190"/>
      <c r="C192" s="129"/>
      <c r="D192" s="129"/>
      <c r="E192" s="32">
        <v>851</v>
      </c>
      <c r="F192" s="8" t="s">
        <v>55</v>
      </c>
      <c r="G192" s="8"/>
      <c r="H192" s="8"/>
      <c r="I192" s="8"/>
      <c r="J192" s="9">
        <f>J193</f>
        <v>387000</v>
      </c>
      <c r="K192" s="9">
        <f t="shared" ref="K192:N192" si="137">K193</f>
        <v>0</v>
      </c>
      <c r="L192" s="9">
        <f t="shared" si="137"/>
        <v>387000</v>
      </c>
      <c r="M192" s="9">
        <f t="shared" si="137"/>
        <v>0</v>
      </c>
      <c r="N192" s="9">
        <f t="shared" si="137"/>
        <v>387000</v>
      </c>
    </row>
    <row r="193" spans="1:15" s="1" customFormat="1" ht="12.75" hidden="1" x14ac:dyDescent="0.25">
      <c r="A193" s="196" t="s">
        <v>321</v>
      </c>
      <c r="B193" s="196"/>
      <c r="C193" s="132"/>
      <c r="D193" s="132"/>
      <c r="E193" s="32">
        <v>851</v>
      </c>
      <c r="F193" s="12" t="s">
        <v>55</v>
      </c>
      <c r="G193" s="12" t="s">
        <v>85</v>
      </c>
      <c r="H193" s="12"/>
      <c r="I193" s="12"/>
      <c r="J193" s="13">
        <f t="shared" ref="J193:N195" si="138">J194</f>
        <v>387000</v>
      </c>
      <c r="K193" s="13">
        <f t="shared" si="138"/>
        <v>0</v>
      </c>
      <c r="L193" s="13">
        <f t="shared" si="138"/>
        <v>387000</v>
      </c>
      <c r="M193" s="13">
        <f t="shared" si="138"/>
        <v>0</v>
      </c>
      <c r="N193" s="13">
        <f t="shared" si="138"/>
        <v>387000</v>
      </c>
    </row>
    <row r="194" spans="1:15" s="14" customFormat="1" ht="12.75" hidden="1" customHeight="1" x14ac:dyDescent="0.25">
      <c r="A194" s="184" t="s">
        <v>322</v>
      </c>
      <c r="B194" s="184"/>
      <c r="C194" s="127"/>
      <c r="D194" s="127"/>
      <c r="E194" s="32">
        <v>851</v>
      </c>
      <c r="F194" s="16" t="s">
        <v>55</v>
      </c>
      <c r="G194" s="16" t="s">
        <v>85</v>
      </c>
      <c r="H194" s="16" t="s">
        <v>323</v>
      </c>
      <c r="I194" s="16"/>
      <c r="J194" s="17">
        <f t="shared" si="138"/>
        <v>387000</v>
      </c>
      <c r="K194" s="17">
        <f t="shared" si="138"/>
        <v>0</v>
      </c>
      <c r="L194" s="17">
        <f t="shared" si="138"/>
        <v>387000</v>
      </c>
      <c r="M194" s="17">
        <f t="shared" si="138"/>
        <v>0</v>
      </c>
      <c r="N194" s="17">
        <f t="shared" si="138"/>
        <v>387000</v>
      </c>
    </row>
    <row r="195" spans="1:15" s="45" customFormat="1" ht="12.75" hidden="1" customHeight="1" x14ac:dyDescent="0.25">
      <c r="A195" s="184" t="s">
        <v>324</v>
      </c>
      <c r="B195" s="184"/>
      <c r="C195" s="127"/>
      <c r="D195" s="127"/>
      <c r="E195" s="32">
        <v>851</v>
      </c>
      <c r="F195" s="16" t="s">
        <v>55</v>
      </c>
      <c r="G195" s="16" t="s">
        <v>85</v>
      </c>
      <c r="H195" s="16" t="s">
        <v>325</v>
      </c>
      <c r="I195" s="16"/>
      <c r="J195" s="17">
        <f>J196</f>
        <v>387000</v>
      </c>
      <c r="K195" s="17">
        <f t="shared" si="138"/>
        <v>0</v>
      </c>
      <c r="L195" s="17">
        <f t="shared" si="138"/>
        <v>387000</v>
      </c>
      <c r="M195" s="17">
        <f t="shared" si="138"/>
        <v>0</v>
      </c>
      <c r="N195" s="17">
        <f t="shared" si="138"/>
        <v>387000</v>
      </c>
    </row>
    <row r="196" spans="1:15" s="1" customFormat="1" ht="12.75" hidden="1" x14ac:dyDescent="0.25">
      <c r="A196" s="18"/>
      <c r="B196" s="128" t="s">
        <v>25</v>
      </c>
      <c r="C196" s="128"/>
      <c r="D196" s="128"/>
      <c r="E196" s="32">
        <v>851</v>
      </c>
      <c r="F196" s="16" t="s">
        <v>55</v>
      </c>
      <c r="G196" s="16" t="s">
        <v>85</v>
      </c>
      <c r="H196" s="16" t="s">
        <v>325</v>
      </c>
      <c r="I196" s="16" t="s">
        <v>26</v>
      </c>
      <c r="J196" s="17">
        <f t="shared" ref="J196:N196" si="139">J197</f>
        <v>387000</v>
      </c>
      <c r="K196" s="17">
        <f t="shared" si="139"/>
        <v>0</v>
      </c>
      <c r="L196" s="17">
        <f t="shared" si="139"/>
        <v>387000</v>
      </c>
      <c r="M196" s="17">
        <f t="shared" si="139"/>
        <v>0</v>
      </c>
      <c r="N196" s="17">
        <f t="shared" si="139"/>
        <v>387000</v>
      </c>
    </row>
    <row r="197" spans="1:15" s="1" customFormat="1" ht="12.75" hidden="1" x14ac:dyDescent="0.25">
      <c r="A197" s="18"/>
      <c r="B197" s="127" t="s">
        <v>27</v>
      </c>
      <c r="C197" s="127"/>
      <c r="D197" s="127"/>
      <c r="E197" s="32">
        <v>851</v>
      </c>
      <c r="F197" s="16" t="s">
        <v>55</v>
      </c>
      <c r="G197" s="16" t="s">
        <v>85</v>
      </c>
      <c r="H197" s="16" t="s">
        <v>325</v>
      </c>
      <c r="I197" s="16" t="s">
        <v>28</v>
      </c>
      <c r="J197" s="17">
        <v>387000</v>
      </c>
      <c r="K197" s="17"/>
      <c r="L197" s="17">
        <f t="shared" si="122"/>
        <v>387000</v>
      </c>
      <c r="M197" s="17"/>
      <c r="N197" s="17">
        <f t="shared" ref="N197" si="140">L197+M197</f>
        <v>387000</v>
      </c>
    </row>
    <row r="198" spans="1:15" s="1" customFormat="1" ht="24" customHeight="1" x14ac:dyDescent="0.2">
      <c r="A198" s="197" t="s">
        <v>346</v>
      </c>
      <c r="B198" s="198"/>
      <c r="C198" s="145"/>
      <c r="D198" s="145"/>
      <c r="E198" s="145">
        <v>852</v>
      </c>
      <c r="F198" s="22"/>
      <c r="G198" s="22"/>
      <c r="H198" s="22"/>
      <c r="I198" s="16"/>
      <c r="J198" s="62">
        <f>J199+J340</f>
        <v>126872349.22999999</v>
      </c>
      <c r="K198" s="62">
        <f>K199+K340</f>
        <v>2392500</v>
      </c>
      <c r="L198" s="62">
        <f>L199+L340</f>
        <v>129264849.22999999</v>
      </c>
      <c r="M198" s="62">
        <f>M199+M340</f>
        <v>187536</v>
      </c>
      <c r="N198" s="154">
        <f>N199+N340</f>
        <v>129452385.22999999</v>
      </c>
      <c r="O198" s="61"/>
    </row>
    <row r="199" spans="1:15" s="10" customFormat="1" ht="12.75" customHeight="1" x14ac:dyDescent="0.25">
      <c r="A199" s="190" t="s">
        <v>141</v>
      </c>
      <c r="B199" s="190"/>
      <c r="C199" s="129"/>
      <c r="D199" s="129"/>
      <c r="E199" s="32">
        <v>852</v>
      </c>
      <c r="F199" s="8" t="s">
        <v>142</v>
      </c>
      <c r="G199" s="8"/>
      <c r="H199" s="8"/>
      <c r="I199" s="8"/>
      <c r="J199" s="9">
        <f>J200+J227+J290+J294</f>
        <v>118268949.22999999</v>
      </c>
      <c r="K199" s="9">
        <f>K200+K227+K290+K294</f>
        <v>2239500</v>
      </c>
      <c r="L199" s="9">
        <f>L200+L227+L290+L294</f>
        <v>120508449.22999999</v>
      </c>
      <c r="M199" s="9">
        <f>M200+M227+M290+M294</f>
        <v>187536</v>
      </c>
      <c r="N199" s="9">
        <f>N200+N227+N290+N294</f>
        <v>120695985.22999999</v>
      </c>
    </row>
    <row r="200" spans="1:15" s="14" customFormat="1" ht="12.75" customHeight="1" x14ac:dyDescent="0.25">
      <c r="A200" s="185" t="s">
        <v>143</v>
      </c>
      <c r="B200" s="185"/>
      <c r="C200" s="130"/>
      <c r="D200" s="130"/>
      <c r="E200" s="32">
        <v>852</v>
      </c>
      <c r="F200" s="12" t="s">
        <v>142</v>
      </c>
      <c r="G200" s="12" t="s">
        <v>13</v>
      </c>
      <c r="H200" s="12"/>
      <c r="I200" s="12"/>
      <c r="J200" s="13">
        <f>J201+J209</f>
        <v>19548220</v>
      </c>
      <c r="K200" s="13">
        <f t="shared" ref="K200" si="141">K201+K209</f>
        <v>-300000</v>
      </c>
      <c r="L200" s="13">
        <f>L201+L209+L221+L224</f>
        <v>19248220</v>
      </c>
      <c r="M200" s="13">
        <f t="shared" ref="M200:N200" si="142">M201+M209+M221+M224</f>
        <v>300000</v>
      </c>
      <c r="N200" s="13">
        <f t="shared" si="142"/>
        <v>19548220</v>
      </c>
    </row>
    <row r="201" spans="1:15" s="1" customFormat="1" ht="12.75" hidden="1" customHeight="1" x14ac:dyDescent="0.25">
      <c r="A201" s="184" t="s">
        <v>144</v>
      </c>
      <c r="B201" s="184"/>
      <c r="C201" s="127"/>
      <c r="D201" s="127"/>
      <c r="E201" s="32">
        <v>852</v>
      </c>
      <c r="F201" s="16" t="s">
        <v>142</v>
      </c>
      <c r="G201" s="16" t="s">
        <v>13</v>
      </c>
      <c r="H201" s="16" t="s">
        <v>145</v>
      </c>
      <c r="I201" s="16"/>
      <c r="J201" s="17">
        <f>J202</f>
        <v>18669300</v>
      </c>
      <c r="K201" s="17">
        <f t="shared" ref="K201:N201" si="143">K202</f>
        <v>0</v>
      </c>
      <c r="L201" s="17">
        <f t="shared" si="143"/>
        <v>18669300</v>
      </c>
      <c r="M201" s="17">
        <f t="shared" si="143"/>
        <v>0</v>
      </c>
      <c r="N201" s="17">
        <f t="shared" si="143"/>
        <v>18669300</v>
      </c>
    </row>
    <row r="202" spans="1:15" s="1" customFormat="1" ht="12.75" hidden="1" customHeight="1" x14ac:dyDescent="0.25">
      <c r="A202" s="184" t="s">
        <v>146</v>
      </c>
      <c r="B202" s="184"/>
      <c r="C202" s="127"/>
      <c r="D202" s="127"/>
      <c r="E202" s="32">
        <v>852</v>
      </c>
      <c r="F202" s="16" t="s">
        <v>142</v>
      </c>
      <c r="G202" s="16" t="s">
        <v>13</v>
      </c>
      <c r="H202" s="16" t="s">
        <v>147</v>
      </c>
      <c r="I202" s="16"/>
      <c r="J202" s="17">
        <f>J203+J206</f>
        <v>18669300</v>
      </c>
      <c r="K202" s="17">
        <f t="shared" ref="K202:N202" si="144">K203+K206</f>
        <v>0</v>
      </c>
      <c r="L202" s="17">
        <f t="shared" si="144"/>
        <v>18669300</v>
      </c>
      <c r="M202" s="17">
        <f t="shared" si="144"/>
        <v>0</v>
      </c>
      <c r="N202" s="17">
        <f t="shared" si="144"/>
        <v>18669300</v>
      </c>
    </row>
    <row r="203" spans="1:15" s="1" customFormat="1" ht="12.75" hidden="1" customHeight="1" x14ac:dyDescent="0.25">
      <c r="A203" s="184" t="s">
        <v>148</v>
      </c>
      <c r="B203" s="184"/>
      <c r="C203" s="127"/>
      <c r="D203" s="127"/>
      <c r="E203" s="32">
        <v>852</v>
      </c>
      <c r="F203" s="16" t="s">
        <v>142</v>
      </c>
      <c r="G203" s="16" t="s">
        <v>13</v>
      </c>
      <c r="H203" s="16" t="s">
        <v>149</v>
      </c>
      <c r="I203" s="16"/>
      <c r="J203" s="17">
        <f t="shared" ref="J203:N204" si="145">J204</f>
        <v>6225700</v>
      </c>
      <c r="K203" s="17">
        <f t="shared" si="145"/>
        <v>0</v>
      </c>
      <c r="L203" s="17">
        <f t="shared" si="145"/>
        <v>6225700</v>
      </c>
      <c r="M203" s="17">
        <f t="shared" si="145"/>
        <v>0</v>
      </c>
      <c r="N203" s="17">
        <f t="shared" si="145"/>
        <v>6225700</v>
      </c>
    </row>
    <row r="204" spans="1:15" s="1" customFormat="1" ht="25.5" hidden="1" x14ac:dyDescent="0.25">
      <c r="A204" s="127"/>
      <c r="B204" s="127" t="s">
        <v>150</v>
      </c>
      <c r="C204" s="127"/>
      <c r="D204" s="127"/>
      <c r="E204" s="32">
        <v>852</v>
      </c>
      <c r="F204" s="16" t="s">
        <v>142</v>
      </c>
      <c r="G204" s="16" t="s">
        <v>13</v>
      </c>
      <c r="H204" s="16" t="s">
        <v>149</v>
      </c>
      <c r="I204" s="16" t="s">
        <v>151</v>
      </c>
      <c r="J204" s="17">
        <f t="shared" si="145"/>
        <v>6225700</v>
      </c>
      <c r="K204" s="17">
        <f t="shared" si="145"/>
        <v>0</v>
      </c>
      <c r="L204" s="17">
        <f t="shared" si="145"/>
        <v>6225700</v>
      </c>
      <c r="M204" s="17">
        <f t="shared" si="145"/>
        <v>0</v>
      </c>
      <c r="N204" s="17">
        <f t="shared" si="145"/>
        <v>6225700</v>
      </c>
    </row>
    <row r="205" spans="1:15" s="1" customFormat="1" ht="38.25" hidden="1" x14ac:dyDescent="0.25">
      <c r="A205" s="127"/>
      <c r="B205" s="127" t="s">
        <v>152</v>
      </c>
      <c r="C205" s="127"/>
      <c r="D205" s="127"/>
      <c r="E205" s="32">
        <v>852</v>
      </c>
      <c r="F205" s="16" t="s">
        <v>142</v>
      </c>
      <c r="G205" s="16" t="s">
        <v>13</v>
      </c>
      <c r="H205" s="16" t="s">
        <v>149</v>
      </c>
      <c r="I205" s="16" t="s">
        <v>153</v>
      </c>
      <c r="J205" s="17">
        <v>6225700</v>
      </c>
      <c r="K205" s="17"/>
      <c r="L205" s="17">
        <f t="shared" si="122"/>
        <v>6225700</v>
      </c>
      <c r="M205" s="17"/>
      <c r="N205" s="17">
        <f t="shared" ref="N205" si="146">L205+M205</f>
        <v>6225700</v>
      </c>
    </row>
    <row r="206" spans="1:15" s="1" customFormat="1" ht="12.75" hidden="1" customHeight="1" x14ac:dyDescent="0.25">
      <c r="A206" s="184" t="s">
        <v>154</v>
      </c>
      <c r="B206" s="184"/>
      <c r="C206" s="127"/>
      <c r="D206" s="127"/>
      <c r="E206" s="32">
        <v>852</v>
      </c>
      <c r="F206" s="16" t="s">
        <v>142</v>
      </c>
      <c r="G206" s="16" t="s">
        <v>13</v>
      </c>
      <c r="H206" s="16" t="s">
        <v>155</v>
      </c>
      <c r="I206" s="16"/>
      <c r="J206" s="17">
        <f>J208</f>
        <v>12443600</v>
      </c>
      <c r="K206" s="17">
        <f t="shared" ref="K206:N206" si="147">K208</f>
        <v>0</v>
      </c>
      <c r="L206" s="17">
        <f t="shared" si="147"/>
        <v>12443600</v>
      </c>
      <c r="M206" s="17">
        <f t="shared" si="147"/>
        <v>0</v>
      </c>
      <c r="N206" s="17">
        <f t="shared" si="147"/>
        <v>12443600</v>
      </c>
    </row>
    <row r="207" spans="1:15" s="1" customFormat="1" ht="25.5" hidden="1" x14ac:dyDescent="0.25">
      <c r="A207" s="127"/>
      <c r="B207" s="127" t="s">
        <v>150</v>
      </c>
      <c r="C207" s="127"/>
      <c r="D207" s="127"/>
      <c r="E207" s="32">
        <v>852</v>
      </c>
      <c r="F207" s="16" t="s">
        <v>142</v>
      </c>
      <c r="G207" s="16" t="s">
        <v>13</v>
      </c>
      <c r="H207" s="16" t="s">
        <v>155</v>
      </c>
      <c r="I207" s="16" t="s">
        <v>151</v>
      </c>
      <c r="J207" s="17">
        <f>J208</f>
        <v>12443600</v>
      </c>
      <c r="K207" s="17">
        <f t="shared" ref="K207:N207" si="148">K208</f>
        <v>0</v>
      </c>
      <c r="L207" s="17">
        <f t="shared" si="148"/>
        <v>12443600</v>
      </c>
      <c r="M207" s="17">
        <f t="shared" si="148"/>
        <v>0</v>
      </c>
      <c r="N207" s="17">
        <f t="shared" si="148"/>
        <v>12443600</v>
      </c>
    </row>
    <row r="208" spans="1:15" s="1" customFormat="1" ht="38.25" hidden="1" x14ac:dyDescent="0.25">
      <c r="A208" s="127"/>
      <c r="B208" s="127" t="s">
        <v>152</v>
      </c>
      <c r="C208" s="127"/>
      <c r="D208" s="127"/>
      <c r="E208" s="32">
        <v>852</v>
      </c>
      <c r="F208" s="16" t="s">
        <v>142</v>
      </c>
      <c r="G208" s="16" t="s">
        <v>13</v>
      </c>
      <c r="H208" s="16" t="s">
        <v>155</v>
      </c>
      <c r="I208" s="16" t="s">
        <v>153</v>
      </c>
      <c r="J208" s="17">
        <v>12443600</v>
      </c>
      <c r="K208" s="17"/>
      <c r="L208" s="17">
        <f t="shared" si="122"/>
        <v>12443600</v>
      </c>
      <c r="M208" s="17"/>
      <c r="N208" s="17">
        <f t="shared" ref="N208" si="149">L208+M208</f>
        <v>12443600</v>
      </c>
    </row>
    <row r="209" spans="1:14" s="2" customFormat="1" ht="12.75" hidden="1" customHeight="1" x14ac:dyDescent="0.25">
      <c r="A209" s="184" t="s">
        <v>69</v>
      </c>
      <c r="B209" s="184"/>
      <c r="C209" s="127"/>
      <c r="D209" s="127"/>
      <c r="E209" s="32">
        <v>852</v>
      </c>
      <c r="F209" s="22" t="s">
        <v>142</v>
      </c>
      <c r="G209" s="22" t="s">
        <v>13</v>
      </c>
      <c r="H209" s="22" t="s">
        <v>156</v>
      </c>
      <c r="I209" s="22"/>
      <c r="J209" s="24">
        <f>J210</f>
        <v>878920</v>
      </c>
      <c r="K209" s="24">
        <f t="shared" ref="K209:N209" si="150">K210</f>
        <v>-300000</v>
      </c>
      <c r="L209" s="24">
        <f t="shared" si="150"/>
        <v>578920</v>
      </c>
      <c r="M209" s="24">
        <f t="shared" si="150"/>
        <v>0</v>
      </c>
      <c r="N209" s="24">
        <f t="shared" si="150"/>
        <v>578920</v>
      </c>
    </row>
    <row r="210" spans="1:14" s="1" customFormat="1" ht="12.75" hidden="1" customHeight="1" x14ac:dyDescent="0.25">
      <c r="A210" s="184" t="s">
        <v>71</v>
      </c>
      <c r="B210" s="184"/>
      <c r="C210" s="127"/>
      <c r="D210" s="127"/>
      <c r="E210" s="32">
        <v>852</v>
      </c>
      <c r="F210" s="16" t="s">
        <v>142</v>
      </c>
      <c r="G210" s="16" t="s">
        <v>13</v>
      </c>
      <c r="H210" s="16" t="s">
        <v>72</v>
      </c>
      <c r="I210" s="16"/>
      <c r="J210" s="17">
        <f>J216+J211</f>
        <v>878920</v>
      </c>
      <c r="K210" s="17">
        <f t="shared" ref="K210:N210" si="151">K216+K211</f>
        <v>-300000</v>
      </c>
      <c r="L210" s="17">
        <f t="shared" si="151"/>
        <v>578920</v>
      </c>
      <c r="M210" s="17">
        <f t="shared" si="151"/>
        <v>0</v>
      </c>
      <c r="N210" s="17">
        <f t="shared" si="151"/>
        <v>578920</v>
      </c>
    </row>
    <row r="211" spans="1:14" s="1" customFormat="1" ht="12.75" hidden="1" customHeight="1" x14ac:dyDescent="0.25">
      <c r="A211" s="184" t="s">
        <v>157</v>
      </c>
      <c r="B211" s="184"/>
      <c r="C211" s="127"/>
      <c r="D211" s="127"/>
      <c r="E211" s="32">
        <v>852</v>
      </c>
      <c r="F211" s="16" t="s">
        <v>142</v>
      </c>
      <c r="G211" s="16" t="s">
        <v>13</v>
      </c>
      <c r="H211" s="16" t="s">
        <v>158</v>
      </c>
      <c r="I211" s="16"/>
      <c r="J211" s="17">
        <f>J212+J214</f>
        <v>863000</v>
      </c>
      <c r="K211" s="17">
        <f t="shared" ref="K211:N211" si="152">K212+K214</f>
        <v>-300000</v>
      </c>
      <c r="L211" s="17">
        <f t="shared" si="152"/>
        <v>563000</v>
      </c>
      <c r="M211" s="17">
        <f t="shared" si="152"/>
        <v>0</v>
      </c>
      <c r="N211" s="17">
        <f t="shared" si="152"/>
        <v>563000</v>
      </c>
    </row>
    <row r="212" spans="1:14" s="1" customFormat="1" ht="12.75" hidden="1" x14ac:dyDescent="0.25">
      <c r="A212" s="127"/>
      <c r="B212" s="127" t="s">
        <v>159</v>
      </c>
      <c r="C212" s="127"/>
      <c r="D212" s="127"/>
      <c r="E212" s="32">
        <v>852</v>
      </c>
      <c r="F212" s="16" t="s">
        <v>142</v>
      </c>
      <c r="G212" s="16" t="s">
        <v>13</v>
      </c>
      <c r="H212" s="16" t="s">
        <v>158</v>
      </c>
      <c r="I212" s="16" t="s">
        <v>160</v>
      </c>
      <c r="J212" s="17">
        <f t="shared" ref="J212:N212" si="153">J213</f>
        <v>863000</v>
      </c>
      <c r="K212" s="17">
        <f t="shared" si="153"/>
        <v>-863000</v>
      </c>
      <c r="L212" s="17">
        <f t="shared" si="153"/>
        <v>0</v>
      </c>
      <c r="M212" s="17">
        <f t="shared" si="153"/>
        <v>0</v>
      </c>
      <c r="N212" s="17">
        <f t="shared" si="153"/>
        <v>0</v>
      </c>
    </row>
    <row r="213" spans="1:14" s="1" customFormat="1" ht="25.5" hidden="1" x14ac:dyDescent="0.25">
      <c r="A213" s="18"/>
      <c r="B213" s="127" t="s">
        <v>161</v>
      </c>
      <c r="C213" s="127"/>
      <c r="D213" s="127"/>
      <c r="E213" s="32">
        <v>852</v>
      </c>
      <c r="F213" s="16" t="s">
        <v>142</v>
      </c>
      <c r="G213" s="16" t="s">
        <v>13</v>
      </c>
      <c r="H213" s="16" t="s">
        <v>158</v>
      </c>
      <c r="I213" s="16" t="s">
        <v>162</v>
      </c>
      <c r="J213" s="17">
        <v>863000</v>
      </c>
      <c r="K213" s="17">
        <v>-863000</v>
      </c>
      <c r="L213" s="17">
        <f t="shared" si="122"/>
        <v>0</v>
      </c>
      <c r="M213" s="17"/>
      <c r="N213" s="17">
        <f t="shared" ref="N213" si="154">L213+M213</f>
        <v>0</v>
      </c>
    </row>
    <row r="214" spans="1:14" s="1" customFormat="1" ht="25.5" hidden="1" x14ac:dyDescent="0.25">
      <c r="A214" s="18"/>
      <c r="B214" s="127" t="s">
        <v>150</v>
      </c>
      <c r="C214" s="127"/>
      <c r="D214" s="127"/>
      <c r="E214" s="32">
        <v>852</v>
      </c>
      <c r="F214" s="16" t="s">
        <v>142</v>
      </c>
      <c r="G214" s="16" t="s">
        <v>13</v>
      </c>
      <c r="H214" s="16" t="s">
        <v>158</v>
      </c>
      <c r="I214" s="16" t="s">
        <v>151</v>
      </c>
      <c r="J214" s="17">
        <f>J215</f>
        <v>0</v>
      </c>
      <c r="K214" s="17">
        <f t="shared" ref="K214:N214" si="155">K215</f>
        <v>563000</v>
      </c>
      <c r="L214" s="17">
        <f t="shared" si="155"/>
        <v>563000</v>
      </c>
      <c r="M214" s="17">
        <f t="shared" si="155"/>
        <v>0</v>
      </c>
      <c r="N214" s="17">
        <f t="shared" si="155"/>
        <v>563000</v>
      </c>
    </row>
    <row r="215" spans="1:14" s="1" customFormat="1" ht="38.25" hidden="1" x14ac:dyDescent="0.25">
      <c r="A215" s="18"/>
      <c r="B215" s="127" t="s">
        <v>152</v>
      </c>
      <c r="C215" s="127"/>
      <c r="D215" s="127"/>
      <c r="E215" s="32">
        <v>852</v>
      </c>
      <c r="F215" s="16" t="s">
        <v>142</v>
      </c>
      <c r="G215" s="16" t="s">
        <v>13</v>
      </c>
      <c r="H215" s="16" t="s">
        <v>158</v>
      </c>
      <c r="I215" s="16" t="s">
        <v>153</v>
      </c>
      <c r="J215" s="17"/>
      <c r="K215" s="17">
        <f>863000-300000</f>
        <v>563000</v>
      </c>
      <c r="L215" s="17">
        <f t="shared" si="122"/>
        <v>563000</v>
      </c>
      <c r="M215" s="17"/>
      <c r="N215" s="17">
        <f t="shared" ref="N215" si="156">L215+M215</f>
        <v>563000</v>
      </c>
    </row>
    <row r="216" spans="1:14" s="1" customFormat="1" ht="12.75" hidden="1" customHeight="1" x14ac:dyDescent="0.25">
      <c r="A216" s="184" t="s">
        <v>163</v>
      </c>
      <c r="B216" s="184"/>
      <c r="C216" s="127"/>
      <c r="D216" s="127"/>
      <c r="E216" s="32">
        <v>852</v>
      </c>
      <c r="F216" s="16" t="s">
        <v>142</v>
      </c>
      <c r="G216" s="16" t="s">
        <v>13</v>
      </c>
      <c r="H216" s="16" t="s">
        <v>164</v>
      </c>
      <c r="I216" s="16"/>
      <c r="J216" s="17">
        <f>J217+J219</f>
        <v>15920</v>
      </c>
      <c r="K216" s="17">
        <f t="shared" ref="K216:N216" si="157">K217+K219</f>
        <v>0</v>
      </c>
      <c r="L216" s="17">
        <f t="shared" si="157"/>
        <v>15920</v>
      </c>
      <c r="M216" s="17">
        <f t="shared" si="157"/>
        <v>0</v>
      </c>
      <c r="N216" s="17">
        <f t="shared" si="157"/>
        <v>15920</v>
      </c>
    </row>
    <row r="217" spans="1:14" s="1" customFormat="1" ht="12.75" hidden="1" x14ac:dyDescent="0.25">
      <c r="A217" s="18"/>
      <c r="B217" s="127" t="s">
        <v>159</v>
      </c>
      <c r="C217" s="127"/>
      <c r="D217" s="127"/>
      <c r="E217" s="32">
        <v>852</v>
      </c>
      <c r="F217" s="16" t="s">
        <v>142</v>
      </c>
      <c r="G217" s="16" t="s">
        <v>13</v>
      </c>
      <c r="H217" s="16" t="s">
        <v>164</v>
      </c>
      <c r="I217" s="16" t="s">
        <v>160</v>
      </c>
      <c r="J217" s="17">
        <f t="shared" ref="J217:N217" si="158">J218</f>
        <v>15920</v>
      </c>
      <c r="K217" s="17">
        <f t="shared" si="158"/>
        <v>-15920</v>
      </c>
      <c r="L217" s="17">
        <f t="shared" si="158"/>
        <v>0</v>
      </c>
      <c r="M217" s="17">
        <f t="shared" si="158"/>
        <v>0</v>
      </c>
      <c r="N217" s="17">
        <f t="shared" si="158"/>
        <v>0</v>
      </c>
    </row>
    <row r="218" spans="1:14" s="1" customFormat="1" ht="25.5" hidden="1" x14ac:dyDescent="0.25">
      <c r="A218" s="18"/>
      <c r="B218" s="127" t="s">
        <v>165</v>
      </c>
      <c r="C218" s="127"/>
      <c r="D218" s="127"/>
      <c r="E218" s="32">
        <v>852</v>
      </c>
      <c r="F218" s="16" t="s">
        <v>142</v>
      </c>
      <c r="G218" s="16" t="s">
        <v>13</v>
      </c>
      <c r="H218" s="16" t="s">
        <v>164</v>
      </c>
      <c r="I218" s="16" t="s">
        <v>166</v>
      </c>
      <c r="J218" s="17">
        <v>15920</v>
      </c>
      <c r="K218" s="17">
        <v>-15920</v>
      </c>
      <c r="L218" s="17">
        <f t="shared" si="122"/>
        <v>0</v>
      </c>
      <c r="M218" s="17"/>
      <c r="N218" s="17">
        <f t="shared" ref="N218" si="159">L218+M218</f>
        <v>0</v>
      </c>
    </row>
    <row r="219" spans="1:14" s="1" customFormat="1" ht="25.5" hidden="1" x14ac:dyDescent="0.25">
      <c r="A219" s="18"/>
      <c r="B219" s="127" t="s">
        <v>150</v>
      </c>
      <c r="C219" s="127"/>
      <c r="D219" s="127"/>
      <c r="E219" s="32">
        <v>852</v>
      </c>
      <c r="F219" s="16" t="s">
        <v>142</v>
      </c>
      <c r="G219" s="16" t="s">
        <v>13</v>
      </c>
      <c r="H219" s="16" t="s">
        <v>164</v>
      </c>
      <c r="I219" s="16" t="s">
        <v>151</v>
      </c>
      <c r="J219" s="17">
        <f>J220</f>
        <v>0</v>
      </c>
      <c r="K219" s="17">
        <f t="shared" ref="K219:N219" si="160">K220</f>
        <v>15920</v>
      </c>
      <c r="L219" s="17">
        <f t="shared" si="160"/>
        <v>15920</v>
      </c>
      <c r="M219" s="17">
        <f t="shared" si="160"/>
        <v>0</v>
      </c>
      <c r="N219" s="17">
        <f t="shared" si="160"/>
        <v>15920</v>
      </c>
    </row>
    <row r="220" spans="1:14" s="1" customFormat="1" ht="38.25" hidden="1" x14ac:dyDescent="0.25">
      <c r="A220" s="18"/>
      <c r="B220" s="127" t="s">
        <v>152</v>
      </c>
      <c r="C220" s="127"/>
      <c r="D220" s="127"/>
      <c r="E220" s="32">
        <v>852</v>
      </c>
      <c r="F220" s="16" t="s">
        <v>142</v>
      </c>
      <c r="G220" s="16" t="s">
        <v>13</v>
      </c>
      <c r="H220" s="16" t="s">
        <v>164</v>
      </c>
      <c r="I220" s="16" t="s">
        <v>153</v>
      </c>
      <c r="J220" s="17"/>
      <c r="K220" s="17">
        <f>15920</f>
        <v>15920</v>
      </c>
      <c r="L220" s="17">
        <f t="shared" si="122"/>
        <v>15920</v>
      </c>
      <c r="M220" s="17"/>
      <c r="N220" s="17">
        <f t="shared" ref="N220" si="161">L220+M220</f>
        <v>15920</v>
      </c>
    </row>
    <row r="221" spans="1:14" s="1" customFormat="1" ht="12.75" x14ac:dyDescent="0.25">
      <c r="A221" s="184" t="s">
        <v>169</v>
      </c>
      <c r="B221" s="184"/>
      <c r="C221" s="149"/>
      <c r="D221" s="149"/>
      <c r="E221" s="32">
        <v>852</v>
      </c>
      <c r="F221" s="22" t="s">
        <v>142</v>
      </c>
      <c r="G221" s="16" t="s">
        <v>13</v>
      </c>
      <c r="H221" s="22" t="s">
        <v>170</v>
      </c>
      <c r="I221" s="16"/>
      <c r="J221" s="17">
        <f t="shared" ref="J221:N222" si="162">J222</f>
        <v>1685000</v>
      </c>
      <c r="K221" s="17">
        <f t="shared" si="162"/>
        <v>0</v>
      </c>
      <c r="L221" s="17">
        <f t="shared" si="162"/>
        <v>0</v>
      </c>
      <c r="M221" s="17">
        <f t="shared" si="162"/>
        <v>200000</v>
      </c>
      <c r="N221" s="17">
        <f t="shared" si="162"/>
        <v>200000</v>
      </c>
    </row>
    <row r="222" spans="1:14" s="1" customFormat="1" ht="25.5" x14ac:dyDescent="0.25">
      <c r="A222" s="149"/>
      <c r="B222" s="149" t="s">
        <v>150</v>
      </c>
      <c r="C222" s="149"/>
      <c r="D222" s="149"/>
      <c r="E222" s="32">
        <v>852</v>
      </c>
      <c r="F222" s="16" t="s">
        <v>142</v>
      </c>
      <c r="G222" s="16" t="s">
        <v>13</v>
      </c>
      <c r="H222" s="22" t="s">
        <v>170</v>
      </c>
      <c r="I222" s="16" t="s">
        <v>151</v>
      </c>
      <c r="J222" s="17">
        <f t="shared" si="162"/>
        <v>1685000</v>
      </c>
      <c r="K222" s="17">
        <f t="shared" si="162"/>
        <v>0</v>
      </c>
      <c r="L222" s="17">
        <f t="shared" si="162"/>
        <v>0</v>
      </c>
      <c r="M222" s="17">
        <f t="shared" si="162"/>
        <v>200000</v>
      </c>
      <c r="N222" s="17">
        <f t="shared" si="162"/>
        <v>200000</v>
      </c>
    </row>
    <row r="223" spans="1:14" s="1" customFormat="1" ht="12.75" x14ac:dyDescent="0.25">
      <c r="A223" s="151"/>
      <c r="B223" s="151" t="s">
        <v>209</v>
      </c>
      <c r="C223" s="151"/>
      <c r="D223" s="151"/>
      <c r="E223" s="32">
        <v>852</v>
      </c>
      <c r="F223" s="16" t="s">
        <v>142</v>
      </c>
      <c r="G223" s="16" t="s">
        <v>13</v>
      </c>
      <c r="H223" s="22" t="s">
        <v>170</v>
      </c>
      <c r="I223" s="16" t="s">
        <v>210</v>
      </c>
      <c r="J223" s="17">
        <v>1685000</v>
      </c>
      <c r="K223" s="17"/>
      <c r="L223" s="17">
        <v>0</v>
      </c>
      <c r="M223" s="17">
        <v>200000</v>
      </c>
      <c r="N223" s="17">
        <f t="shared" ref="N223" si="163">L223+M223</f>
        <v>200000</v>
      </c>
    </row>
    <row r="224" spans="1:14" s="1" customFormat="1" ht="27.75" customHeight="1" x14ac:dyDescent="0.25">
      <c r="A224" s="184" t="s">
        <v>236</v>
      </c>
      <c r="B224" s="184"/>
      <c r="C224" s="149"/>
      <c r="D224" s="149"/>
      <c r="E224" s="32">
        <v>852</v>
      </c>
      <c r="F224" s="22" t="s">
        <v>142</v>
      </c>
      <c r="G224" s="22" t="s">
        <v>13</v>
      </c>
      <c r="H224" s="22" t="s">
        <v>237</v>
      </c>
      <c r="I224" s="16"/>
      <c r="J224" s="17">
        <f t="shared" ref="J224:N225" si="164">J225</f>
        <v>991000</v>
      </c>
      <c r="K224" s="17">
        <f t="shared" si="164"/>
        <v>0</v>
      </c>
      <c r="L224" s="17">
        <f t="shared" si="164"/>
        <v>0</v>
      </c>
      <c r="M224" s="17">
        <f t="shared" si="164"/>
        <v>100000</v>
      </c>
      <c r="N224" s="17">
        <f t="shared" si="164"/>
        <v>100000</v>
      </c>
    </row>
    <row r="225" spans="1:14" s="1" customFormat="1" ht="25.5" x14ac:dyDescent="0.25">
      <c r="A225" s="149"/>
      <c r="B225" s="149" t="s">
        <v>150</v>
      </c>
      <c r="C225" s="149"/>
      <c r="D225" s="149"/>
      <c r="E225" s="32">
        <v>852</v>
      </c>
      <c r="F225" s="16" t="s">
        <v>142</v>
      </c>
      <c r="G225" s="16" t="s">
        <v>13</v>
      </c>
      <c r="H225" s="22" t="s">
        <v>237</v>
      </c>
      <c r="I225" s="16" t="s">
        <v>151</v>
      </c>
      <c r="J225" s="17">
        <f t="shared" si="164"/>
        <v>991000</v>
      </c>
      <c r="K225" s="17">
        <f t="shared" si="164"/>
        <v>0</v>
      </c>
      <c r="L225" s="17">
        <f t="shared" si="164"/>
        <v>0</v>
      </c>
      <c r="M225" s="17">
        <f t="shared" si="164"/>
        <v>100000</v>
      </c>
      <c r="N225" s="17">
        <f t="shared" si="164"/>
        <v>100000</v>
      </c>
    </row>
    <row r="226" spans="1:14" s="1" customFormat="1" ht="12.75" x14ac:dyDescent="0.25">
      <c r="A226" s="151"/>
      <c r="B226" s="151" t="s">
        <v>209</v>
      </c>
      <c r="C226" s="151"/>
      <c r="D226" s="151"/>
      <c r="E226" s="32">
        <v>852</v>
      </c>
      <c r="F226" s="16" t="s">
        <v>142</v>
      </c>
      <c r="G226" s="16" t="s">
        <v>13</v>
      </c>
      <c r="H226" s="22" t="s">
        <v>237</v>
      </c>
      <c r="I226" s="16" t="s">
        <v>210</v>
      </c>
      <c r="J226" s="17">
        <v>991000</v>
      </c>
      <c r="K226" s="17"/>
      <c r="L226" s="17"/>
      <c r="M226" s="17">
        <v>100000</v>
      </c>
      <c r="N226" s="17">
        <f t="shared" ref="N226" si="165">L226+M226</f>
        <v>100000</v>
      </c>
    </row>
    <row r="227" spans="1:14" s="14" customFormat="1" ht="12.75" customHeight="1" x14ac:dyDescent="0.25">
      <c r="A227" s="185" t="s">
        <v>173</v>
      </c>
      <c r="B227" s="185"/>
      <c r="C227" s="130"/>
      <c r="D227" s="130"/>
      <c r="E227" s="32">
        <v>852</v>
      </c>
      <c r="F227" s="12" t="s">
        <v>142</v>
      </c>
      <c r="G227" s="12" t="s">
        <v>85</v>
      </c>
      <c r="H227" s="12"/>
      <c r="I227" s="12"/>
      <c r="J227" s="13">
        <f>J228+J254+J265+J269</f>
        <v>85290529.229999989</v>
      </c>
      <c r="K227" s="13">
        <f t="shared" ref="K227" si="166">K228+K254+K265+K269</f>
        <v>-327400</v>
      </c>
      <c r="L227" s="13">
        <f>L228+L254+L265+L269+L284+L287</f>
        <v>84963129.229999989</v>
      </c>
      <c r="M227" s="13">
        <f t="shared" ref="M227:N227" si="167">M228+M254+M265+M269+M284+M287</f>
        <v>2563536</v>
      </c>
      <c r="N227" s="13">
        <f t="shared" si="167"/>
        <v>87526665.229999989</v>
      </c>
    </row>
    <row r="228" spans="1:14" s="1" customFormat="1" ht="12.75" hidden="1" customHeight="1" x14ac:dyDescent="0.25">
      <c r="A228" s="184" t="s">
        <v>174</v>
      </c>
      <c r="B228" s="184"/>
      <c r="C228" s="127"/>
      <c r="D228" s="127"/>
      <c r="E228" s="32">
        <v>852</v>
      </c>
      <c r="F228" s="16" t="s">
        <v>142</v>
      </c>
      <c r="G228" s="16" t="s">
        <v>85</v>
      </c>
      <c r="H228" s="16" t="s">
        <v>175</v>
      </c>
      <c r="I228" s="16"/>
      <c r="J228" s="17">
        <f>J229</f>
        <v>14409500</v>
      </c>
      <c r="K228" s="17">
        <f t="shared" ref="K228:N228" si="168">K229</f>
        <v>0</v>
      </c>
      <c r="L228" s="17">
        <f t="shared" si="168"/>
        <v>14409500</v>
      </c>
      <c r="M228" s="17">
        <f t="shared" si="168"/>
        <v>0</v>
      </c>
      <c r="N228" s="17">
        <f t="shared" si="168"/>
        <v>14409500</v>
      </c>
    </row>
    <row r="229" spans="1:14" s="1" customFormat="1" ht="12.75" hidden="1" customHeight="1" x14ac:dyDescent="0.25">
      <c r="A229" s="184" t="s">
        <v>146</v>
      </c>
      <c r="B229" s="184"/>
      <c r="C229" s="127"/>
      <c r="D229" s="127"/>
      <c r="E229" s="32">
        <v>852</v>
      </c>
      <c r="F229" s="22" t="s">
        <v>142</v>
      </c>
      <c r="G229" s="22" t="s">
        <v>85</v>
      </c>
      <c r="H229" s="22" t="s">
        <v>176</v>
      </c>
      <c r="I229" s="16"/>
      <c r="J229" s="17">
        <f>J230+J233+J236+J239+J242+J245+J248+J251</f>
        <v>14409500</v>
      </c>
      <c r="K229" s="17">
        <f t="shared" ref="K229:N229" si="169">K230+K233+K236+K239+K242+K245+K248+K251</f>
        <v>0</v>
      </c>
      <c r="L229" s="17">
        <f t="shared" si="169"/>
        <v>14409500</v>
      </c>
      <c r="M229" s="17">
        <f t="shared" si="169"/>
        <v>0</v>
      </c>
      <c r="N229" s="17">
        <f t="shared" si="169"/>
        <v>14409500</v>
      </c>
    </row>
    <row r="230" spans="1:14" s="1" customFormat="1" ht="12.75" hidden="1" customHeight="1" x14ac:dyDescent="0.25">
      <c r="A230" s="184" t="s">
        <v>177</v>
      </c>
      <c r="B230" s="184"/>
      <c r="C230" s="127"/>
      <c r="D230" s="127"/>
      <c r="E230" s="32">
        <v>852</v>
      </c>
      <c r="F230" s="22" t="s">
        <v>142</v>
      </c>
      <c r="G230" s="22" t="s">
        <v>85</v>
      </c>
      <c r="H230" s="22" t="s">
        <v>178</v>
      </c>
      <c r="I230" s="16"/>
      <c r="J230" s="17">
        <f t="shared" ref="J230:N231" si="170">J231</f>
        <v>2159400</v>
      </c>
      <c r="K230" s="17">
        <f t="shared" si="170"/>
        <v>0</v>
      </c>
      <c r="L230" s="17">
        <f t="shared" si="170"/>
        <v>2159400</v>
      </c>
      <c r="M230" s="17">
        <f t="shared" si="170"/>
        <v>0</v>
      </c>
      <c r="N230" s="17">
        <f t="shared" si="170"/>
        <v>2159400</v>
      </c>
    </row>
    <row r="231" spans="1:14" s="1" customFormat="1" ht="25.5" hidden="1" x14ac:dyDescent="0.25">
      <c r="A231" s="127"/>
      <c r="B231" s="127" t="s">
        <v>150</v>
      </c>
      <c r="C231" s="127"/>
      <c r="D231" s="127"/>
      <c r="E231" s="32">
        <v>852</v>
      </c>
      <c r="F231" s="16" t="s">
        <v>142</v>
      </c>
      <c r="G231" s="22" t="s">
        <v>85</v>
      </c>
      <c r="H231" s="22" t="s">
        <v>178</v>
      </c>
      <c r="I231" s="16" t="s">
        <v>151</v>
      </c>
      <c r="J231" s="17">
        <f t="shared" si="170"/>
        <v>2159400</v>
      </c>
      <c r="K231" s="17">
        <f t="shared" si="170"/>
        <v>0</v>
      </c>
      <c r="L231" s="17">
        <f t="shared" si="170"/>
        <v>2159400</v>
      </c>
      <c r="M231" s="17">
        <f t="shared" si="170"/>
        <v>0</v>
      </c>
      <c r="N231" s="17">
        <f t="shared" si="170"/>
        <v>2159400</v>
      </c>
    </row>
    <row r="232" spans="1:14" s="1" customFormat="1" ht="38.25" hidden="1" x14ac:dyDescent="0.25">
      <c r="A232" s="127"/>
      <c r="B232" s="127" t="s">
        <v>152</v>
      </c>
      <c r="C232" s="127"/>
      <c r="D232" s="127"/>
      <c r="E232" s="32">
        <v>852</v>
      </c>
      <c r="F232" s="16" t="s">
        <v>142</v>
      </c>
      <c r="G232" s="22" t="s">
        <v>85</v>
      </c>
      <c r="H232" s="22" t="s">
        <v>178</v>
      </c>
      <c r="I232" s="16" t="s">
        <v>153</v>
      </c>
      <c r="J232" s="17">
        <f>2159402-2</f>
        <v>2159400</v>
      </c>
      <c r="K232" s="17"/>
      <c r="L232" s="17">
        <f t="shared" si="122"/>
        <v>2159400</v>
      </c>
      <c r="M232" s="17"/>
      <c r="N232" s="17">
        <f t="shared" ref="N232" si="171">L232+M232</f>
        <v>2159400</v>
      </c>
    </row>
    <row r="233" spans="1:14" s="1" customFormat="1" ht="12.75" hidden="1" customHeight="1" x14ac:dyDescent="0.25">
      <c r="A233" s="184" t="s">
        <v>179</v>
      </c>
      <c r="B233" s="184"/>
      <c r="C233" s="127"/>
      <c r="D233" s="127"/>
      <c r="E233" s="32">
        <v>852</v>
      </c>
      <c r="F233" s="22" t="s">
        <v>142</v>
      </c>
      <c r="G233" s="22" t="s">
        <v>85</v>
      </c>
      <c r="H233" s="22" t="s">
        <v>180</v>
      </c>
      <c r="I233" s="16"/>
      <c r="J233" s="17">
        <f t="shared" ref="J233:N234" si="172">J234</f>
        <v>2515700</v>
      </c>
      <c r="K233" s="17">
        <f t="shared" si="172"/>
        <v>0</v>
      </c>
      <c r="L233" s="17">
        <f t="shared" si="172"/>
        <v>2515700</v>
      </c>
      <c r="M233" s="17">
        <f t="shared" si="172"/>
        <v>0</v>
      </c>
      <c r="N233" s="17">
        <f t="shared" si="172"/>
        <v>2515700</v>
      </c>
    </row>
    <row r="234" spans="1:14" s="1" customFormat="1" ht="25.5" hidden="1" x14ac:dyDescent="0.25">
      <c r="A234" s="127"/>
      <c r="B234" s="127" t="s">
        <v>150</v>
      </c>
      <c r="C234" s="127"/>
      <c r="D234" s="127"/>
      <c r="E234" s="32">
        <v>852</v>
      </c>
      <c r="F234" s="16" t="s">
        <v>142</v>
      </c>
      <c r="G234" s="22" t="s">
        <v>85</v>
      </c>
      <c r="H234" s="22" t="s">
        <v>180</v>
      </c>
      <c r="I234" s="16" t="s">
        <v>151</v>
      </c>
      <c r="J234" s="17">
        <f t="shared" si="172"/>
        <v>2515700</v>
      </c>
      <c r="K234" s="17">
        <f t="shared" si="172"/>
        <v>0</v>
      </c>
      <c r="L234" s="17">
        <f t="shared" si="172"/>
        <v>2515700</v>
      </c>
      <c r="M234" s="17">
        <f t="shared" si="172"/>
        <v>0</v>
      </c>
      <c r="N234" s="17">
        <f t="shared" si="172"/>
        <v>2515700</v>
      </c>
    </row>
    <row r="235" spans="1:14" s="1" customFormat="1" ht="38.25" hidden="1" x14ac:dyDescent="0.25">
      <c r="A235" s="127"/>
      <c r="B235" s="127" t="s">
        <v>152</v>
      </c>
      <c r="C235" s="127"/>
      <c r="D235" s="127"/>
      <c r="E235" s="32">
        <v>852</v>
      </c>
      <c r="F235" s="16" t="s">
        <v>142</v>
      </c>
      <c r="G235" s="22" t="s">
        <v>85</v>
      </c>
      <c r="H235" s="22" t="s">
        <v>180</v>
      </c>
      <c r="I235" s="16" t="s">
        <v>153</v>
      </c>
      <c r="J235" s="17">
        <f>2461078+54622</f>
        <v>2515700</v>
      </c>
      <c r="K235" s="17"/>
      <c r="L235" s="17">
        <f t="shared" si="122"/>
        <v>2515700</v>
      </c>
      <c r="M235" s="17"/>
      <c r="N235" s="17">
        <f t="shared" ref="N235" si="173">L235+M235</f>
        <v>2515700</v>
      </c>
    </row>
    <row r="236" spans="1:14" s="1" customFormat="1" ht="12.75" hidden="1" customHeight="1" x14ac:dyDescent="0.25">
      <c r="A236" s="184" t="s">
        <v>181</v>
      </c>
      <c r="B236" s="184"/>
      <c r="C236" s="127"/>
      <c r="D236" s="127"/>
      <c r="E236" s="32">
        <v>852</v>
      </c>
      <c r="F236" s="22" t="s">
        <v>142</v>
      </c>
      <c r="G236" s="22" t="s">
        <v>85</v>
      </c>
      <c r="H236" s="22" t="s">
        <v>182</v>
      </c>
      <c r="I236" s="16"/>
      <c r="J236" s="17">
        <f t="shared" ref="J236:N237" si="174">J237</f>
        <v>1509100</v>
      </c>
      <c r="K236" s="17">
        <f t="shared" si="174"/>
        <v>0</v>
      </c>
      <c r="L236" s="17">
        <f t="shared" si="174"/>
        <v>1509100</v>
      </c>
      <c r="M236" s="17">
        <f t="shared" si="174"/>
        <v>0</v>
      </c>
      <c r="N236" s="17">
        <f t="shared" si="174"/>
        <v>1509100</v>
      </c>
    </row>
    <row r="237" spans="1:14" s="1" customFormat="1" ht="25.5" hidden="1" x14ac:dyDescent="0.25">
      <c r="A237" s="127"/>
      <c r="B237" s="127" t="s">
        <v>150</v>
      </c>
      <c r="C237" s="127"/>
      <c r="D237" s="127"/>
      <c r="E237" s="32">
        <v>852</v>
      </c>
      <c r="F237" s="16" t="s">
        <v>142</v>
      </c>
      <c r="G237" s="22" t="s">
        <v>85</v>
      </c>
      <c r="H237" s="22" t="s">
        <v>182</v>
      </c>
      <c r="I237" s="16" t="s">
        <v>151</v>
      </c>
      <c r="J237" s="17">
        <f t="shared" si="174"/>
        <v>1509100</v>
      </c>
      <c r="K237" s="17">
        <f t="shared" si="174"/>
        <v>0</v>
      </c>
      <c r="L237" s="17">
        <f t="shared" si="174"/>
        <v>1509100</v>
      </c>
      <c r="M237" s="17">
        <f t="shared" si="174"/>
        <v>0</v>
      </c>
      <c r="N237" s="17">
        <f t="shared" si="174"/>
        <v>1509100</v>
      </c>
    </row>
    <row r="238" spans="1:14" s="1" customFormat="1" ht="38.25" hidden="1" x14ac:dyDescent="0.25">
      <c r="A238" s="127"/>
      <c r="B238" s="127" t="s">
        <v>152</v>
      </c>
      <c r="C238" s="127"/>
      <c r="D238" s="127"/>
      <c r="E238" s="32">
        <v>852</v>
      </c>
      <c r="F238" s="16" t="s">
        <v>142</v>
      </c>
      <c r="G238" s="22" t="s">
        <v>85</v>
      </c>
      <c r="H238" s="22" t="s">
        <v>182</v>
      </c>
      <c r="I238" s="16" t="s">
        <v>153</v>
      </c>
      <c r="J238" s="17">
        <f>1454139+54961</f>
        <v>1509100</v>
      </c>
      <c r="K238" s="17"/>
      <c r="L238" s="17">
        <f t="shared" si="122"/>
        <v>1509100</v>
      </c>
      <c r="M238" s="17"/>
      <c r="N238" s="17">
        <f t="shared" ref="N238" si="175">L238+M238</f>
        <v>1509100</v>
      </c>
    </row>
    <row r="239" spans="1:14" s="1" customFormat="1" ht="12.75" hidden="1" customHeight="1" x14ac:dyDescent="0.25">
      <c r="A239" s="184" t="s">
        <v>183</v>
      </c>
      <c r="B239" s="184"/>
      <c r="C239" s="127"/>
      <c r="D239" s="127"/>
      <c r="E239" s="32">
        <v>852</v>
      </c>
      <c r="F239" s="22" t="s">
        <v>142</v>
      </c>
      <c r="G239" s="22" t="s">
        <v>85</v>
      </c>
      <c r="H239" s="22" t="s">
        <v>184</v>
      </c>
      <c r="I239" s="16"/>
      <c r="J239" s="17">
        <f t="shared" ref="J239:N240" si="176">J240</f>
        <v>3143300</v>
      </c>
      <c r="K239" s="17">
        <f t="shared" si="176"/>
        <v>0</v>
      </c>
      <c r="L239" s="17">
        <f t="shared" si="176"/>
        <v>3143300</v>
      </c>
      <c r="M239" s="17">
        <f t="shared" si="176"/>
        <v>0</v>
      </c>
      <c r="N239" s="17">
        <f t="shared" si="176"/>
        <v>3143300</v>
      </c>
    </row>
    <row r="240" spans="1:14" s="1" customFormat="1" ht="25.5" hidden="1" x14ac:dyDescent="0.25">
      <c r="A240" s="127"/>
      <c r="B240" s="127" t="s">
        <v>150</v>
      </c>
      <c r="C240" s="127"/>
      <c r="D240" s="127"/>
      <c r="E240" s="32">
        <v>852</v>
      </c>
      <c r="F240" s="16" t="s">
        <v>142</v>
      </c>
      <c r="G240" s="22" t="s">
        <v>85</v>
      </c>
      <c r="H240" s="22" t="s">
        <v>184</v>
      </c>
      <c r="I240" s="16" t="s">
        <v>151</v>
      </c>
      <c r="J240" s="17">
        <f t="shared" si="176"/>
        <v>3143300</v>
      </c>
      <c r="K240" s="17">
        <f t="shared" si="176"/>
        <v>0</v>
      </c>
      <c r="L240" s="17">
        <f t="shared" si="176"/>
        <v>3143300</v>
      </c>
      <c r="M240" s="17">
        <f t="shared" si="176"/>
        <v>0</v>
      </c>
      <c r="N240" s="17">
        <f t="shared" si="176"/>
        <v>3143300</v>
      </c>
    </row>
    <row r="241" spans="1:14" s="1" customFormat="1" ht="38.25" hidden="1" x14ac:dyDescent="0.25">
      <c r="A241" s="127"/>
      <c r="B241" s="127" t="s">
        <v>152</v>
      </c>
      <c r="C241" s="127"/>
      <c r="D241" s="127"/>
      <c r="E241" s="32">
        <v>852</v>
      </c>
      <c r="F241" s="16" t="s">
        <v>142</v>
      </c>
      <c r="G241" s="22" t="s">
        <v>85</v>
      </c>
      <c r="H241" s="22" t="s">
        <v>184</v>
      </c>
      <c r="I241" s="16" t="s">
        <v>153</v>
      </c>
      <c r="J241" s="17">
        <f>3272821-129521</f>
        <v>3143300</v>
      </c>
      <c r="K241" s="17"/>
      <c r="L241" s="17">
        <f t="shared" si="122"/>
        <v>3143300</v>
      </c>
      <c r="M241" s="17"/>
      <c r="N241" s="17">
        <f t="shared" ref="N241" si="177">L241+M241</f>
        <v>3143300</v>
      </c>
    </row>
    <row r="242" spans="1:14" s="1" customFormat="1" ht="12.75" hidden="1" customHeight="1" x14ac:dyDescent="0.25">
      <c r="A242" s="184" t="s">
        <v>185</v>
      </c>
      <c r="B242" s="184"/>
      <c r="C242" s="127"/>
      <c r="D242" s="127"/>
      <c r="E242" s="32">
        <v>852</v>
      </c>
      <c r="F242" s="22" t="s">
        <v>142</v>
      </c>
      <c r="G242" s="22" t="s">
        <v>85</v>
      </c>
      <c r="H242" s="22" t="s">
        <v>186</v>
      </c>
      <c r="I242" s="16"/>
      <c r="J242" s="17">
        <f t="shared" ref="J242:N243" si="178">J243</f>
        <v>1445900</v>
      </c>
      <c r="K242" s="17">
        <f t="shared" si="178"/>
        <v>0</v>
      </c>
      <c r="L242" s="17">
        <f t="shared" si="178"/>
        <v>1445900</v>
      </c>
      <c r="M242" s="17">
        <f t="shared" si="178"/>
        <v>0</v>
      </c>
      <c r="N242" s="17">
        <f t="shared" si="178"/>
        <v>1445900</v>
      </c>
    </row>
    <row r="243" spans="1:14" s="1" customFormat="1" ht="25.5" hidden="1" x14ac:dyDescent="0.25">
      <c r="A243" s="127"/>
      <c r="B243" s="127" t="s">
        <v>150</v>
      </c>
      <c r="C243" s="127"/>
      <c r="D243" s="127"/>
      <c r="E243" s="32">
        <v>852</v>
      </c>
      <c r="F243" s="16" t="s">
        <v>142</v>
      </c>
      <c r="G243" s="22" t="s">
        <v>85</v>
      </c>
      <c r="H243" s="22" t="s">
        <v>186</v>
      </c>
      <c r="I243" s="16" t="s">
        <v>151</v>
      </c>
      <c r="J243" s="17">
        <f t="shared" si="178"/>
        <v>1445900</v>
      </c>
      <c r="K243" s="17">
        <f t="shared" si="178"/>
        <v>0</v>
      </c>
      <c r="L243" s="17">
        <f t="shared" si="178"/>
        <v>1445900</v>
      </c>
      <c r="M243" s="17">
        <f t="shared" si="178"/>
        <v>0</v>
      </c>
      <c r="N243" s="17">
        <f t="shared" si="178"/>
        <v>1445900</v>
      </c>
    </row>
    <row r="244" spans="1:14" s="1" customFormat="1" ht="38.25" hidden="1" x14ac:dyDescent="0.25">
      <c r="A244" s="127"/>
      <c r="B244" s="127" t="s">
        <v>152</v>
      </c>
      <c r="C244" s="127"/>
      <c r="D244" s="127"/>
      <c r="E244" s="32">
        <v>852</v>
      </c>
      <c r="F244" s="16" t="s">
        <v>142</v>
      </c>
      <c r="G244" s="22" t="s">
        <v>85</v>
      </c>
      <c r="H244" s="22" t="s">
        <v>186</v>
      </c>
      <c r="I244" s="16" t="s">
        <v>153</v>
      </c>
      <c r="J244" s="17">
        <f>1445866+34</f>
        <v>1445900</v>
      </c>
      <c r="K244" s="17"/>
      <c r="L244" s="17">
        <f t="shared" si="122"/>
        <v>1445900</v>
      </c>
      <c r="M244" s="17"/>
      <c r="N244" s="17">
        <f t="shared" ref="N244" si="179">L244+M244</f>
        <v>1445900</v>
      </c>
    </row>
    <row r="245" spans="1:14" s="1" customFormat="1" ht="12.75" hidden="1" customHeight="1" x14ac:dyDescent="0.25">
      <c r="A245" s="184" t="s">
        <v>187</v>
      </c>
      <c r="B245" s="184"/>
      <c r="C245" s="127"/>
      <c r="D245" s="127"/>
      <c r="E245" s="32">
        <v>852</v>
      </c>
      <c r="F245" s="22" t="s">
        <v>142</v>
      </c>
      <c r="G245" s="22" t="s">
        <v>85</v>
      </c>
      <c r="H245" s="22" t="s">
        <v>188</v>
      </c>
      <c r="I245" s="16"/>
      <c r="J245" s="17">
        <f t="shared" ref="J245:N246" si="180">J246</f>
        <v>1604400</v>
      </c>
      <c r="K245" s="17">
        <f t="shared" si="180"/>
        <v>0</v>
      </c>
      <c r="L245" s="17">
        <f t="shared" si="180"/>
        <v>1604400</v>
      </c>
      <c r="M245" s="17">
        <f t="shared" si="180"/>
        <v>0</v>
      </c>
      <c r="N245" s="17">
        <f t="shared" si="180"/>
        <v>1604400</v>
      </c>
    </row>
    <row r="246" spans="1:14" s="1" customFormat="1" ht="25.5" hidden="1" x14ac:dyDescent="0.25">
      <c r="A246" s="127"/>
      <c r="B246" s="127" t="s">
        <v>150</v>
      </c>
      <c r="C246" s="127"/>
      <c r="D246" s="127"/>
      <c r="E246" s="32">
        <v>852</v>
      </c>
      <c r="F246" s="16" t="s">
        <v>142</v>
      </c>
      <c r="G246" s="22" t="s">
        <v>85</v>
      </c>
      <c r="H246" s="22" t="s">
        <v>188</v>
      </c>
      <c r="I246" s="16" t="s">
        <v>151</v>
      </c>
      <c r="J246" s="17">
        <f t="shared" si="180"/>
        <v>1604400</v>
      </c>
      <c r="K246" s="17">
        <f t="shared" si="180"/>
        <v>0</v>
      </c>
      <c r="L246" s="17">
        <f t="shared" si="180"/>
        <v>1604400</v>
      </c>
      <c r="M246" s="17">
        <f t="shared" si="180"/>
        <v>0</v>
      </c>
      <c r="N246" s="17">
        <f t="shared" si="180"/>
        <v>1604400</v>
      </c>
    </row>
    <row r="247" spans="1:14" s="1" customFormat="1" ht="38.25" hidden="1" x14ac:dyDescent="0.25">
      <c r="A247" s="127"/>
      <c r="B247" s="127" t="s">
        <v>152</v>
      </c>
      <c r="C247" s="127"/>
      <c r="D247" s="127"/>
      <c r="E247" s="32">
        <v>852</v>
      </c>
      <c r="F247" s="16" t="s">
        <v>142</v>
      </c>
      <c r="G247" s="22" t="s">
        <v>85</v>
      </c>
      <c r="H247" s="22" t="s">
        <v>188</v>
      </c>
      <c r="I247" s="16" t="s">
        <v>153</v>
      </c>
      <c r="J247" s="17">
        <f>1604423-23</f>
        <v>1604400</v>
      </c>
      <c r="K247" s="17"/>
      <c r="L247" s="17">
        <f t="shared" si="122"/>
        <v>1604400</v>
      </c>
      <c r="M247" s="17"/>
      <c r="N247" s="17">
        <f t="shared" ref="N247" si="181">L247+M247</f>
        <v>1604400</v>
      </c>
    </row>
    <row r="248" spans="1:14" s="1" customFormat="1" ht="12.75" hidden="1" customHeight="1" x14ac:dyDescent="0.25">
      <c r="A248" s="184" t="s">
        <v>189</v>
      </c>
      <c r="B248" s="184"/>
      <c r="C248" s="127"/>
      <c r="D248" s="127"/>
      <c r="E248" s="32">
        <v>852</v>
      </c>
      <c r="F248" s="22" t="s">
        <v>142</v>
      </c>
      <c r="G248" s="22" t="s">
        <v>85</v>
      </c>
      <c r="H248" s="22" t="s">
        <v>190</v>
      </c>
      <c r="I248" s="16"/>
      <c r="J248" s="17">
        <f t="shared" ref="J248:N249" si="182">J249</f>
        <v>1466000</v>
      </c>
      <c r="K248" s="17">
        <f t="shared" si="182"/>
        <v>0</v>
      </c>
      <c r="L248" s="17">
        <f t="shared" si="182"/>
        <v>1466000</v>
      </c>
      <c r="M248" s="17">
        <f t="shared" si="182"/>
        <v>0</v>
      </c>
      <c r="N248" s="17">
        <f t="shared" si="182"/>
        <v>1466000</v>
      </c>
    </row>
    <row r="249" spans="1:14" s="1" customFormat="1" ht="25.5" hidden="1" x14ac:dyDescent="0.25">
      <c r="A249" s="127"/>
      <c r="B249" s="127" t="s">
        <v>150</v>
      </c>
      <c r="C249" s="127"/>
      <c r="D249" s="127"/>
      <c r="E249" s="32">
        <v>852</v>
      </c>
      <c r="F249" s="16" t="s">
        <v>142</v>
      </c>
      <c r="G249" s="22" t="s">
        <v>85</v>
      </c>
      <c r="H249" s="22" t="s">
        <v>190</v>
      </c>
      <c r="I249" s="16" t="s">
        <v>151</v>
      </c>
      <c r="J249" s="17">
        <f t="shared" si="182"/>
        <v>1466000</v>
      </c>
      <c r="K249" s="17">
        <f t="shared" si="182"/>
        <v>0</v>
      </c>
      <c r="L249" s="17">
        <f t="shared" si="182"/>
        <v>1466000</v>
      </c>
      <c r="M249" s="17">
        <f t="shared" si="182"/>
        <v>0</v>
      </c>
      <c r="N249" s="17">
        <f t="shared" si="182"/>
        <v>1466000</v>
      </c>
    </row>
    <row r="250" spans="1:14" s="1" customFormat="1" ht="38.25" hidden="1" x14ac:dyDescent="0.25">
      <c r="A250" s="127"/>
      <c r="B250" s="127" t="s">
        <v>152</v>
      </c>
      <c r="C250" s="127"/>
      <c r="D250" s="127"/>
      <c r="E250" s="32">
        <v>852</v>
      </c>
      <c r="F250" s="16" t="s">
        <v>142</v>
      </c>
      <c r="G250" s="22" t="s">
        <v>85</v>
      </c>
      <c r="H250" s="22" t="s">
        <v>190</v>
      </c>
      <c r="I250" s="16" t="s">
        <v>153</v>
      </c>
      <c r="J250" s="17">
        <f>1466064-64</f>
        <v>1466000</v>
      </c>
      <c r="K250" s="17"/>
      <c r="L250" s="17">
        <f t="shared" si="122"/>
        <v>1466000</v>
      </c>
      <c r="M250" s="17"/>
      <c r="N250" s="17">
        <f t="shared" ref="N250" si="183">L250+M250</f>
        <v>1466000</v>
      </c>
    </row>
    <row r="251" spans="1:14" s="1" customFormat="1" ht="12.75" hidden="1" customHeight="1" x14ac:dyDescent="0.25">
      <c r="A251" s="184" t="s">
        <v>191</v>
      </c>
      <c r="B251" s="184"/>
      <c r="C251" s="127"/>
      <c r="D251" s="127"/>
      <c r="E251" s="32">
        <v>852</v>
      </c>
      <c r="F251" s="22" t="s">
        <v>142</v>
      </c>
      <c r="G251" s="22" t="s">
        <v>85</v>
      </c>
      <c r="H251" s="22" t="s">
        <v>192</v>
      </c>
      <c r="I251" s="16"/>
      <c r="J251" s="17">
        <f t="shared" ref="J251:N252" si="184">J252</f>
        <v>565700</v>
      </c>
      <c r="K251" s="17">
        <f t="shared" si="184"/>
        <v>0</v>
      </c>
      <c r="L251" s="17">
        <f t="shared" si="184"/>
        <v>565700</v>
      </c>
      <c r="M251" s="17">
        <f t="shared" si="184"/>
        <v>0</v>
      </c>
      <c r="N251" s="17">
        <f t="shared" si="184"/>
        <v>565700</v>
      </c>
    </row>
    <row r="252" spans="1:14" s="1" customFormat="1" ht="25.5" hidden="1" x14ac:dyDescent="0.25">
      <c r="A252" s="127"/>
      <c r="B252" s="127" t="s">
        <v>150</v>
      </c>
      <c r="C252" s="127"/>
      <c r="D252" s="127"/>
      <c r="E252" s="32">
        <v>852</v>
      </c>
      <c r="F252" s="16" t="s">
        <v>142</v>
      </c>
      <c r="G252" s="22" t="s">
        <v>85</v>
      </c>
      <c r="H252" s="22" t="s">
        <v>192</v>
      </c>
      <c r="I252" s="16" t="s">
        <v>151</v>
      </c>
      <c r="J252" s="17">
        <f t="shared" si="184"/>
        <v>565700</v>
      </c>
      <c r="K252" s="17">
        <f t="shared" si="184"/>
        <v>0</v>
      </c>
      <c r="L252" s="17">
        <f t="shared" si="184"/>
        <v>565700</v>
      </c>
      <c r="M252" s="17">
        <f t="shared" si="184"/>
        <v>0</v>
      </c>
      <c r="N252" s="17">
        <f t="shared" si="184"/>
        <v>565700</v>
      </c>
    </row>
    <row r="253" spans="1:14" s="1" customFormat="1" ht="38.25" hidden="1" x14ac:dyDescent="0.25">
      <c r="A253" s="127"/>
      <c r="B253" s="127" t="s">
        <v>152</v>
      </c>
      <c r="C253" s="127"/>
      <c r="D253" s="127"/>
      <c r="E253" s="32">
        <v>852</v>
      </c>
      <c r="F253" s="16" t="s">
        <v>142</v>
      </c>
      <c r="G253" s="22" t="s">
        <v>85</v>
      </c>
      <c r="H253" s="22" t="s">
        <v>192</v>
      </c>
      <c r="I253" s="16" t="s">
        <v>153</v>
      </c>
      <c r="J253" s="17">
        <f>545720+19980</f>
        <v>565700</v>
      </c>
      <c r="K253" s="17"/>
      <c r="L253" s="17">
        <f t="shared" ref="L253:L328" si="185">J253+K253</f>
        <v>565700</v>
      </c>
      <c r="M253" s="17"/>
      <c r="N253" s="17">
        <f t="shared" ref="N253" si="186">L253+M253</f>
        <v>565700</v>
      </c>
    </row>
    <row r="254" spans="1:14" s="1" customFormat="1" ht="14.25" customHeight="1" x14ac:dyDescent="0.25">
      <c r="A254" s="184" t="s">
        <v>193</v>
      </c>
      <c r="B254" s="184"/>
      <c r="C254" s="127"/>
      <c r="D254" s="127"/>
      <c r="E254" s="32">
        <v>852</v>
      </c>
      <c r="F254" s="16" t="s">
        <v>142</v>
      </c>
      <c r="G254" s="16" t="s">
        <v>85</v>
      </c>
      <c r="H254" s="16" t="s">
        <v>194</v>
      </c>
      <c r="I254" s="16"/>
      <c r="J254" s="17">
        <f>J255</f>
        <v>6292500</v>
      </c>
      <c r="K254" s="17">
        <f t="shared" ref="K254:N254" si="187">K255</f>
        <v>1054900</v>
      </c>
      <c r="L254" s="17">
        <f t="shared" si="187"/>
        <v>7347400</v>
      </c>
      <c r="M254" s="17">
        <f t="shared" si="187"/>
        <v>88000</v>
      </c>
      <c r="N254" s="17">
        <f t="shared" si="187"/>
        <v>7435400</v>
      </c>
    </row>
    <row r="255" spans="1:14" s="1" customFormat="1" ht="13.5" customHeight="1" x14ac:dyDescent="0.25">
      <c r="A255" s="184" t="s">
        <v>146</v>
      </c>
      <c r="B255" s="184"/>
      <c r="C255" s="127"/>
      <c r="D255" s="127"/>
      <c r="E255" s="32">
        <v>852</v>
      </c>
      <c r="F255" s="16" t="s">
        <v>142</v>
      </c>
      <c r="G255" s="16" t="s">
        <v>85</v>
      </c>
      <c r="H255" s="16" t="s">
        <v>195</v>
      </c>
      <c r="I255" s="16"/>
      <c r="J255" s="17">
        <f>J256+J259+J262</f>
        <v>6292500</v>
      </c>
      <c r="K255" s="17">
        <f t="shared" ref="K255:N255" si="188">K256+K259+K262</f>
        <v>1054900</v>
      </c>
      <c r="L255" s="17">
        <f t="shared" si="188"/>
        <v>7347400</v>
      </c>
      <c r="M255" s="17">
        <f t="shared" si="188"/>
        <v>88000</v>
      </c>
      <c r="N255" s="17">
        <f t="shared" si="188"/>
        <v>7435400</v>
      </c>
    </row>
    <row r="256" spans="1:14" s="1" customFormat="1" ht="26.25" customHeight="1" x14ac:dyDescent="0.25">
      <c r="A256" s="184" t="s">
        <v>196</v>
      </c>
      <c r="B256" s="184"/>
      <c r="C256" s="127"/>
      <c r="D256" s="127"/>
      <c r="E256" s="32">
        <v>852</v>
      </c>
      <c r="F256" s="22" t="s">
        <v>142</v>
      </c>
      <c r="G256" s="22" t="s">
        <v>85</v>
      </c>
      <c r="H256" s="22" t="s">
        <v>197</v>
      </c>
      <c r="I256" s="16"/>
      <c r="J256" s="17">
        <f t="shared" ref="J256:N257" si="189">J257</f>
        <v>2839100</v>
      </c>
      <c r="K256" s="17">
        <f t="shared" si="189"/>
        <v>0</v>
      </c>
      <c r="L256" s="17">
        <f t="shared" si="189"/>
        <v>2839100</v>
      </c>
      <c r="M256" s="17">
        <f t="shared" si="189"/>
        <v>88000</v>
      </c>
      <c r="N256" s="17">
        <f t="shared" si="189"/>
        <v>2927100</v>
      </c>
    </row>
    <row r="257" spans="1:14" s="1" customFormat="1" ht="25.5" x14ac:dyDescent="0.25">
      <c r="A257" s="127"/>
      <c r="B257" s="127" t="s">
        <v>150</v>
      </c>
      <c r="C257" s="127"/>
      <c r="D257" s="127"/>
      <c r="E257" s="32">
        <v>852</v>
      </c>
      <c r="F257" s="16" t="s">
        <v>142</v>
      </c>
      <c r="G257" s="22" t="s">
        <v>85</v>
      </c>
      <c r="H257" s="22" t="s">
        <v>197</v>
      </c>
      <c r="I257" s="16" t="s">
        <v>151</v>
      </c>
      <c r="J257" s="17">
        <f t="shared" si="189"/>
        <v>2839100</v>
      </c>
      <c r="K257" s="17">
        <f t="shared" si="189"/>
        <v>0</v>
      </c>
      <c r="L257" s="17">
        <f t="shared" si="189"/>
        <v>2839100</v>
      </c>
      <c r="M257" s="17">
        <f t="shared" si="189"/>
        <v>88000</v>
      </c>
      <c r="N257" s="17">
        <f t="shared" si="189"/>
        <v>2927100</v>
      </c>
    </row>
    <row r="258" spans="1:14" s="1" customFormat="1" ht="26.25" customHeight="1" x14ac:dyDescent="0.25">
      <c r="A258" s="127"/>
      <c r="B258" s="127" t="s">
        <v>152</v>
      </c>
      <c r="C258" s="127"/>
      <c r="D258" s="127"/>
      <c r="E258" s="32">
        <v>852</v>
      </c>
      <c r="F258" s="16" t="s">
        <v>142</v>
      </c>
      <c r="G258" s="22" t="s">
        <v>85</v>
      </c>
      <c r="H258" s="22" t="s">
        <v>197</v>
      </c>
      <c r="I258" s="16" t="s">
        <v>153</v>
      </c>
      <c r="J258" s="17">
        <f>2839079+21</f>
        <v>2839100</v>
      </c>
      <c r="K258" s="17"/>
      <c r="L258" s="17">
        <f t="shared" si="185"/>
        <v>2839100</v>
      </c>
      <c r="M258" s="17">
        <v>88000</v>
      </c>
      <c r="N258" s="17">
        <f t="shared" ref="N258" si="190">L258+M258</f>
        <v>2927100</v>
      </c>
    </row>
    <row r="259" spans="1:14" s="1" customFormat="1" ht="12.75" hidden="1" customHeight="1" x14ac:dyDescent="0.25">
      <c r="A259" s="184" t="s">
        <v>198</v>
      </c>
      <c r="B259" s="184"/>
      <c r="C259" s="127"/>
      <c r="D259" s="127"/>
      <c r="E259" s="32">
        <v>852</v>
      </c>
      <c r="F259" s="22" t="s">
        <v>142</v>
      </c>
      <c r="G259" s="22" t="s">
        <v>85</v>
      </c>
      <c r="H259" s="22" t="s">
        <v>199</v>
      </c>
      <c r="I259" s="16"/>
      <c r="J259" s="17">
        <f t="shared" ref="J259:N260" si="191">J260</f>
        <v>1562600</v>
      </c>
      <c r="K259" s="17">
        <f t="shared" si="191"/>
        <v>264100</v>
      </c>
      <c r="L259" s="17">
        <f t="shared" si="191"/>
        <v>1826700</v>
      </c>
      <c r="M259" s="17">
        <f t="shared" si="191"/>
        <v>0</v>
      </c>
      <c r="N259" s="17">
        <f t="shared" si="191"/>
        <v>1826700</v>
      </c>
    </row>
    <row r="260" spans="1:14" s="1" customFormat="1" ht="25.5" hidden="1" x14ac:dyDescent="0.25">
      <c r="A260" s="127"/>
      <c r="B260" s="127" t="s">
        <v>150</v>
      </c>
      <c r="C260" s="127"/>
      <c r="D260" s="127"/>
      <c r="E260" s="32">
        <v>852</v>
      </c>
      <c r="F260" s="16" t="s">
        <v>142</v>
      </c>
      <c r="G260" s="22" t="s">
        <v>85</v>
      </c>
      <c r="H260" s="22" t="s">
        <v>199</v>
      </c>
      <c r="I260" s="16" t="s">
        <v>151</v>
      </c>
      <c r="J260" s="17">
        <f t="shared" si="191"/>
        <v>1562600</v>
      </c>
      <c r="K260" s="17">
        <f t="shared" si="191"/>
        <v>264100</v>
      </c>
      <c r="L260" s="17">
        <f t="shared" si="191"/>
        <v>1826700</v>
      </c>
      <c r="M260" s="17">
        <f t="shared" si="191"/>
        <v>0</v>
      </c>
      <c r="N260" s="17">
        <f t="shared" si="191"/>
        <v>1826700</v>
      </c>
    </row>
    <row r="261" spans="1:14" s="1" customFormat="1" ht="38.25" hidden="1" x14ac:dyDescent="0.25">
      <c r="A261" s="127"/>
      <c r="B261" s="127" t="s">
        <v>152</v>
      </c>
      <c r="C261" s="127"/>
      <c r="D261" s="127"/>
      <c r="E261" s="32">
        <v>852</v>
      </c>
      <c r="F261" s="16" t="s">
        <v>142</v>
      </c>
      <c r="G261" s="22" t="s">
        <v>85</v>
      </c>
      <c r="H261" s="22" t="s">
        <v>199</v>
      </c>
      <c r="I261" s="16" t="s">
        <v>153</v>
      </c>
      <c r="J261" s="17">
        <f>1562634-34</f>
        <v>1562600</v>
      </c>
      <c r="K261" s="17">
        <v>264100</v>
      </c>
      <c r="L261" s="17">
        <f t="shared" si="185"/>
        <v>1826700</v>
      </c>
      <c r="M261" s="17"/>
      <c r="N261" s="17">
        <f t="shared" ref="N261" si="192">L261+M261</f>
        <v>1826700</v>
      </c>
    </row>
    <row r="262" spans="1:14" s="1" customFormat="1" ht="12.75" hidden="1" customHeight="1" x14ac:dyDescent="0.25">
      <c r="A262" s="195" t="s">
        <v>347</v>
      </c>
      <c r="B262" s="195"/>
      <c r="C262" s="139"/>
      <c r="D262" s="139"/>
      <c r="E262" s="32">
        <v>852</v>
      </c>
      <c r="F262" s="22" t="s">
        <v>142</v>
      </c>
      <c r="G262" s="22" t="s">
        <v>85</v>
      </c>
      <c r="H262" s="22" t="s">
        <v>201</v>
      </c>
      <c r="I262" s="16"/>
      <c r="J262" s="17">
        <f>J264</f>
        <v>1890800</v>
      </c>
      <c r="K262" s="17">
        <f t="shared" ref="K262:N262" si="193">K264</f>
        <v>790800</v>
      </c>
      <c r="L262" s="17">
        <f t="shared" si="193"/>
        <v>2681600</v>
      </c>
      <c r="M262" s="17">
        <f t="shared" si="193"/>
        <v>0</v>
      </c>
      <c r="N262" s="17">
        <f t="shared" si="193"/>
        <v>2681600</v>
      </c>
    </row>
    <row r="263" spans="1:14" s="1" customFormat="1" ht="25.5" hidden="1" x14ac:dyDescent="0.25">
      <c r="A263" s="127"/>
      <c r="B263" s="127" t="s">
        <v>150</v>
      </c>
      <c r="C263" s="127"/>
      <c r="D263" s="127"/>
      <c r="E263" s="32">
        <v>852</v>
      </c>
      <c r="F263" s="16" t="s">
        <v>142</v>
      </c>
      <c r="G263" s="22" t="s">
        <v>85</v>
      </c>
      <c r="H263" s="22" t="s">
        <v>201</v>
      </c>
      <c r="I263" s="16" t="s">
        <v>151</v>
      </c>
      <c r="J263" s="17">
        <f>J264</f>
        <v>1890800</v>
      </c>
      <c r="K263" s="17">
        <f t="shared" ref="K263:N263" si="194">K264</f>
        <v>790800</v>
      </c>
      <c r="L263" s="17">
        <f t="shared" si="194"/>
        <v>2681600</v>
      </c>
      <c r="M263" s="17">
        <f t="shared" si="194"/>
        <v>0</v>
      </c>
      <c r="N263" s="17">
        <f t="shared" si="194"/>
        <v>2681600</v>
      </c>
    </row>
    <row r="264" spans="1:14" s="1" customFormat="1" ht="38.25" hidden="1" x14ac:dyDescent="0.25">
      <c r="A264" s="127"/>
      <c r="B264" s="127" t="s">
        <v>152</v>
      </c>
      <c r="C264" s="127"/>
      <c r="D264" s="127"/>
      <c r="E264" s="32">
        <v>852</v>
      </c>
      <c r="F264" s="16" t="s">
        <v>142</v>
      </c>
      <c r="G264" s="22" t="s">
        <v>85</v>
      </c>
      <c r="H264" s="22" t="s">
        <v>201</v>
      </c>
      <c r="I264" s="16" t="s">
        <v>153</v>
      </c>
      <c r="J264" s="17">
        <f>1890782+18</f>
        <v>1890800</v>
      </c>
      <c r="K264" s="17">
        <v>790800</v>
      </c>
      <c r="L264" s="17">
        <f t="shared" si="185"/>
        <v>2681600</v>
      </c>
      <c r="M264" s="17"/>
      <c r="N264" s="17">
        <f t="shared" ref="N264" si="195">L264+M264</f>
        <v>2681600</v>
      </c>
    </row>
    <row r="265" spans="1:14" s="1" customFormat="1" ht="12.75" hidden="1" customHeight="1" x14ac:dyDescent="0.25">
      <c r="A265" s="184" t="s">
        <v>205</v>
      </c>
      <c r="B265" s="184"/>
      <c r="C265" s="127"/>
      <c r="D265" s="127"/>
      <c r="E265" s="32">
        <v>852</v>
      </c>
      <c r="F265" s="16" t="s">
        <v>142</v>
      </c>
      <c r="G265" s="16" t="s">
        <v>85</v>
      </c>
      <c r="H265" s="16" t="s">
        <v>206</v>
      </c>
      <c r="I265" s="16"/>
      <c r="J265" s="17">
        <f>J266</f>
        <v>1172900</v>
      </c>
      <c r="K265" s="17">
        <f t="shared" ref="K265:N265" si="196">K266</f>
        <v>0</v>
      </c>
      <c r="L265" s="17">
        <f t="shared" si="196"/>
        <v>1172900</v>
      </c>
      <c r="M265" s="17">
        <f t="shared" si="196"/>
        <v>0</v>
      </c>
      <c r="N265" s="17">
        <f t="shared" si="196"/>
        <v>1172900</v>
      </c>
    </row>
    <row r="266" spans="1:14" s="1" customFormat="1" ht="12.75" hidden="1" customHeight="1" x14ac:dyDescent="0.25">
      <c r="A266" s="184" t="s">
        <v>207</v>
      </c>
      <c r="B266" s="184"/>
      <c r="C266" s="127"/>
      <c r="D266" s="127"/>
      <c r="E266" s="32">
        <v>852</v>
      </c>
      <c r="F266" s="16" t="s">
        <v>142</v>
      </c>
      <c r="G266" s="16" t="s">
        <v>85</v>
      </c>
      <c r="H266" s="16" t="s">
        <v>208</v>
      </c>
      <c r="I266" s="16"/>
      <c r="J266" s="17">
        <f t="shared" ref="J266:N267" si="197">J267</f>
        <v>1172900</v>
      </c>
      <c r="K266" s="17">
        <f t="shared" si="197"/>
        <v>0</v>
      </c>
      <c r="L266" s="17">
        <f t="shared" si="197"/>
        <v>1172900</v>
      </c>
      <c r="M266" s="17">
        <f t="shared" si="197"/>
        <v>0</v>
      </c>
      <c r="N266" s="17">
        <f t="shared" si="197"/>
        <v>1172900</v>
      </c>
    </row>
    <row r="267" spans="1:14" s="1" customFormat="1" ht="25.5" hidden="1" x14ac:dyDescent="0.25">
      <c r="A267" s="128"/>
      <c r="B267" s="127" t="s">
        <v>150</v>
      </c>
      <c r="C267" s="127"/>
      <c r="D267" s="127"/>
      <c r="E267" s="32">
        <v>852</v>
      </c>
      <c r="F267" s="16" t="s">
        <v>142</v>
      </c>
      <c r="G267" s="16" t="s">
        <v>85</v>
      </c>
      <c r="H267" s="16" t="s">
        <v>208</v>
      </c>
      <c r="I267" s="16" t="s">
        <v>151</v>
      </c>
      <c r="J267" s="17">
        <f t="shared" si="197"/>
        <v>1172900</v>
      </c>
      <c r="K267" s="17">
        <f t="shared" si="197"/>
        <v>0</v>
      </c>
      <c r="L267" s="17">
        <f t="shared" si="197"/>
        <v>1172900</v>
      </c>
      <c r="M267" s="17">
        <f t="shared" si="197"/>
        <v>0</v>
      </c>
      <c r="N267" s="17">
        <f t="shared" si="197"/>
        <v>1172900</v>
      </c>
    </row>
    <row r="268" spans="1:14" s="1" customFormat="1" ht="12.75" hidden="1" x14ac:dyDescent="0.25">
      <c r="A268" s="128"/>
      <c r="B268" s="128" t="s">
        <v>209</v>
      </c>
      <c r="C268" s="128"/>
      <c r="D268" s="128"/>
      <c r="E268" s="32">
        <v>852</v>
      </c>
      <c r="F268" s="16" t="s">
        <v>142</v>
      </c>
      <c r="G268" s="16" t="s">
        <v>85</v>
      </c>
      <c r="H268" s="16" t="s">
        <v>208</v>
      </c>
      <c r="I268" s="16" t="s">
        <v>210</v>
      </c>
      <c r="J268" s="17">
        <v>1172900</v>
      </c>
      <c r="K268" s="17"/>
      <c r="L268" s="17">
        <f t="shared" si="185"/>
        <v>1172900</v>
      </c>
      <c r="M268" s="17"/>
      <c r="N268" s="17">
        <f t="shared" ref="N268" si="198">L268+M268</f>
        <v>1172900</v>
      </c>
    </row>
    <row r="269" spans="1:14" s="1" customFormat="1" ht="12.75" hidden="1" customHeight="1" x14ac:dyDescent="0.25">
      <c r="A269" s="184" t="s">
        <v>69</v>
      </c>
      <c r="B269" s="184"/>
      <c r="C269" s="127"/>
      <c r="D269" s="127"/>
      <c r="E269" s="32">
        <v>852</v>
      </c>
      <c r="F269" s="22" t="s">
        <v>142</v>
      </c>
      <c r="G269" s="16" t="s">
        <v>85</v>
      </c>
      <c r="H269" s="22" t="s">
        <v>70</v>
      </c>
      <c r="I269" s="22"/>
      <c r="J269" s="24">
        <f>J270</f>
        <v>63415629.229999997</v>
      </c>
      <c r="K269" s="24">
        <f t="shared" ref="K269:N269" si="199">K270</f>
        <v>-1382300</v>
      </c>
      <c r="L269" s="24">
        <f t="shared" si="199"/>
        <v>62033329.229999997</v>
      </c>
      <c r="M269" s="24">
        <f t="shared" si="199"/>
        <v>0</v>
      </c>
      <c r="N269" s="24">
        <f t="shared" si="199"/>
        <v>62033329.229999997</v>
      </c>
    </row>
    <row r="270" spans="1:14" s="1" customFormat="1" ht="12.75" hidden="1" customHeight="1" x14ac:dyDescent="0.25">
      <c r="A270" s="184" t="s">
        <v>71</v>
      </c>
      <c r="B270" s="184"/>
      <c r="C270" s="127"/>
      <c r="D270" s="127"/>
      <c r="E270" s="32">
        <v>852</v>
      </c>
      <c r="F270" s="16" t="s">
        <v>142</v>
      </c>
      <c r="G270" s="16" t="s">
        <v>85</v>
      </c>
      <c r="H270" s="16" t="s">
        <v>72</v>
      </c>
      <c r="I270" s="16"/>
      <c r="J270" s="17">
        <f>J271+J279+J274</f>
        <v>63415629.229999997</v>
      </c>
      <c r="K270" s="17">
        <f t="shared" ref="K270:N270" si="200">K271+K279+K274</f>
        <v>-1382300</v>
      </c>
      <c r="L270" s="17">
        <f t="shared" si="200"/>
        <v>62033329.229999997</v>
      </c>
      <c r="M270" s="17">
        <f t="shared" si="200"/>
        <v>0</v>
      </c>
      <c r="N270" s="17">
        <f t="shared" si="200"/>
        <v>62033329.229999997</v>
      </c>
    </row>
    <row r="271" spans="1:14" s="1" customFormat="1" ht="12.75" hidden="1" customHeight="1" x14ac:dyDescent="0.25">
      <c r="A271" s="184" t="s">
        <v>211</v>
      </c>
      <c r="B271" s="184"/>
      <c r="C271" s="127"/>
      <c r="D271" s="127"/>
      <c r="E271" s="32">
        <v>852</v>
      </c>
      <c r="F271" s="16" t="s">
        <v>142</v>
      </c>
      <c r="G271" s="16" t="s">
        <v>85</v>
      </c>
      <c r="H271" s="16" t="s">
        <v>212</v>
      </c>
      <c r="I271" s="16"/>
      <c r="J271" s="17">
        <f t="shared" ref="J271:N272" si="201">J272</f>
        <v>59263749.229999997</v>
      </c>
      <c r="K271" s="17">
        <f t="shared" si="201"/>
        <v>0</v>
      </c>
      <c r="L271" s="17">
        <f t="shared" si="201"/>
        <v>59263749.229999997</v>
      </c>
      <c r="M271" s="17">
        <f t="shared" si="201"/>
        <v>0</v>
      </c>
      <c r="N271" s="17">
        <f t="shared" si="201"/>
        <v>59263749.229999997</v>
      </c>
    </row>
    <row r="272" spans="1:14" s="1" customFormat="1" ht="25.5" hidden="1" x14ac:dyDescent="0.25">
      <c r="A272" s="128"/>
      <c r="B272" s="127" t="s">
        <v>150</v>
      </c>
      <c r="C272" s="127"/>
      <c r="D272" s="127"/>
      <c r="E272" s="32">
        <v>852</v>
      </c>
      <c r="F272" s="16" t="s">
        <v>142</v>
      </c>
      <c r="G272" s="16" t="s">
        <v>85</v>
      </c>
      <c r="H272" s="16" t="s">
        <v>212</v>
      </c>
      <c r="I272" s="16" t="s">
        <v>151</v>
      </c>
      <c r="J272" s="17">
        <f t="shared" si="201"/>
        <v>59263749.229999997</v>
      </c>
      <c r="K272" s="17">
        <f t="shared" si="201"/>
        <v>0</v>
      </c>
      <c r="L272" s="17">
        <f t="shared" si="201"/>
        <v>59263749.229999997</v>
      </c>
      <c r="M272" s="17">
        <f t="shared" si="201"/>
        <v>0</v>
      </c>
      <c r="N272" s="17">
        <f t="shared" si="201"/>
        <v>59263749.229999997</v>
      </c>
    </row>
    <row r="273" spans="1:14" s="1" customFormat="1" ht="38.25" hidden="1" x14ac:dyDescent="0.25">
      <c r="A273" s="127"/>
      <c r="B273" s="127" t="s">
        <v>152</v>
      </c>
      <c r="C273" s="127"/>
      <c r="D273" s="127"/>
      <c r="E273" s="32">
        <v>852</v>
      </c>
      <c r="F273" s="16" t="s">
        <v>142</v>
      </c>
      <c r="G273" s="22" t="s">
        <v>85</v>
      </c>
      <c r="H273" s="22" t="s">
        <v>212</v>
      </c>
      <c r="I273" s="16" t="s">
        <v>153</v>
      </c>
      <c r="J273" s="17">
        <v>59263749.229999997</v>
      </c>
      <c r="K273" s="17"/>
      <c r="L273" s="17">
        <f t="shared" si="185"/>
        <v>59263749.229999997</v>
      </c>
      <c r="M273" s="17"/>
      <c r="N273" s="17">
        <f t="shared" ref="N273" si="202">L273+M273</f>
        <v>59263749.229999997</v>
      </c>
    </row>
    <row r="274" spans="1:14" s="1" customFormat="1" ht="12.75" hidden="1" customHeight="1" x14ac:dyDescent="0.25">
      <c r="A274" s="184" t="s">
        <v>157</v>
      </c>
      <c r="B274" s="184"/>
      <c r="C274" s="127"/>
      <c r="D274" s="127"/>
      <c r="E274" s="32">
        <v>852</v>
      </c>
      <c r="F274" s="16" t="s">
        <v>142</v>
      </c>
      <c r="G274" s="16" t="s">
        <v>85</v>
      </c>
      <c r="H274" s="16" t="s">
        <v>158</v>
      </c>
      <c r="I274" s="16"/>
      <c r="J274" s="17">
        <f>J275+J277</f>
        <v>4132800</v>
      </c>
      <c r="K274" s="17">
        <f t="shared" ref="K274:N274" si="203">K275+K277</f>
        <v>-1382300</v>
      </c>
      <c r="L274" s="17">
        <f t="shared" si="203"/>
        <v>2750500</v>
      </c>
      <c r="M274" s="17">
        <f t="shared" si="203"/>
        <v>0</v>
      </c>
      <c r="N274" s="17">
        <f t="shared" si="203"/>
        <v>2750500</v>
      </c>
    </row>
    <row r="275" spans="1:14" s="1" customFormat="1" ht="12.75" hidden="1" x14ac:dyDescent="0.25">
      <c r="A275" s="18"/>
      <c r="B275" s="128" t="s">
        <v>159</v>
      </c>
      <c r="C275" s="128"/>
      <c r="D275" s="128"/>
      <c r="E275" s="32">
        <v>852</v>
      </c>
      <c r="F275" s="16" t="s">
        <v>142</v>
      </c>
      <c r="G275" s="16" t="s">
        <v>85</v>
      </c>
      <c r="H275" s="16" t="s">
        <v>158</v>
      </c>
      <c r="I275" s="16" t="s">
        <v>160</v>
      </c>
      <c r="J275" s="17">
        <f t="shared" ref="J275:N275" si="204">J276</f>
        <v>4132800</v>
      </c>
      <c r="K275" s="17">
        <f t="shared" si="204"/>
        <v>-4132800</v>
      </c>
      <c r="L275" s="17">
        <f t="shared" si="204"/>
        <v>0</v>
      </c>
      <c r="M275" s="17">
        <f t="shared" si="204"/>
        <v>0</v>
      </c>
      <c r="N275" s="17">
        <f t="shared" si="204"/>
        <v>0</v>
      </c>
    </row>
    <row r="276" spans="1:14" s="1" customFormat="1" ht="25.5" hidden="1" x14ac:dyDescent="0.25">
      <c r="A276" s="18"/>
      <c r="B276" s="127" t="s">
        <v>161</v>
      </c>
      <c r="C276" s="127"/>
      <c r="D276" s="127"/>
      <c r="E276" s="32">
        <v>852</v>
      </c>
      <c r="F276" s="16" t="s">
        <v>142</v>
      </c>
      <c r="G276" s="16" t="s">
        <v>85</v>
      </c>
      <c r="H276" s="16" t="s">
        <v>158</v>
      </c>
      <c r="I276" s="16" t="s">
        <v>162</v>
      </c>
      <c r="J276" s="17">
        <v>4132800</v>
      </c>
      <c r="K276" s="17">
        <v>-4132800</v>
      </c>
      <c r="L276" s="17">
        <f t="shared" si="185"/>
        <v>0</v>
      </c>
      <c r="M276" s="17"/>
      <c r="N276" s="17">
        <f t="shared" ref="N276" si="205">L276+M276</f>
        <v>0</v>
      </c>
    </row>
    <row r="277" spans="1:14" s="1" customFormat="1" ht="25.5" hidden="1" x14ac:dyDescent="0.25">
      <c r="A277" s="18"/>
      <c r="B277" s="127" t="s">
        <v>150</v>
      </c>
      <c r="C277" s="127"/>
      <c r="D277" s="127"/>
      <c r="E277" s="32">
        <v>852</v>
      </c>
      <c r="F277" s="16" t="s">
        <v>142</v>
      </c>
      <c r="G277" s="16" t="s">
        <v>85</v>
      </c>
      <c r="H277" s="16" t="s">
        <v>158</v>
      </c>
      <c r="I277" s="16" t="s">
        <v>151</v>
      </c>
      <c r="J277" s="17">
        <f>J278</f>
        <v>0</v>
      </c>
      <c r="K277" s="17">
        <f t="shared" ref="K277:N277" si="206">K278</f>
        <v>2750500</v>
      </c>
      <c r="L277" s="17">
        <f t="shared" si="206"/>
        <v>2750500</v>
      </c>
      <c r="M277" s="17">
        <f t="shared" si="206"/>
        <v>0</v>
      </c>
      <c r="N277" s="17">
        <f t="shared" si="206"/>
        <v>2750500</v>
      </c>
    </row>
    <row r="278" spans="1:14" s="1" customFormat="1" ht="38.25" hidden="1" x14ac:dyDescent="0.25">
      <c r="A278" s="18"/>
      <c r="B278" s="127" t="s">
        <v>152</v>
      </c>
      <c r="C278" s="127"/>
      <c r="D278" s="127"/>
      <c r="E278" s="32">
        <v>852</v>
      </c>
      <c r="F278" s="16" t="s">
        <v>142</v>
      </c>
      <c r="G278" s="16" t="s">
        <v>85</v>
      </c>
      <c r="H278" s="16" t="s">
        <v>158</v>
      </c>
      <c r="I278" s="16" t="s">
        <v>153</v>
      </c>
      <c r="J278" s="17"/>
      <c r="K278" s="17">
        <f>4132800-1382300</f>
        <v>2750500</v>
      </c>
      <c r="L278" s="17">
        <f t="shared" si="185"/>
        <v>2750500</v>
      </c>
      <c r="M278" s="17"/>
      <c r="N278" s="17">
        <f t="shared" ref="N278" si="207">L278+M278</f>
        <v>2750500</v>
      </c>
    </row>
    <row r="279" spans="1:14" s="1" customFormat="1" ht="12.75" hidden="1" customHeight="1" x14ac:dyDescent="0.25">
      <c r="A279" s="184" t="s">
        <v>163</v>
      </c>
      <c r="B279" s="184"/>
      <c r="C279" s="127"/>
      <c r="D279" s="127"/>
      <c r="E279" s="32">
        <v>852</v>
      </c>
      <c r="F279" s="16" t="s">
        <v>142</v>
      </c>
      <c r="G279" s="16" t="s">
        <v>85</v>
      </c>
      <c r="H279" s="16" t="s">
        <v>164</v>
      </c>
      <c r="I279" s="16"/>
      <c r="J279" s="17">
        <f>J280+J282</f>
        <v>19080</v>
      </c>
      <c r="K279" s="17">
        <f t="shared" ref="K279:N279" si="208">K280+K282</f>
        <v>0</v>
      </c>
      <c r="L279" s="17">
        <f t="shared" si="208"/>
        <v>19080</v>
      </c>
      <c r="M279" s="17">
        <f t="shared" si="208"/>
        <v>0</v>
      </c>
      <c r="N279" s="17">
        <f t="shared" si="208"/>
        <v>19080</v>
      </c>
    </row>
    <row r="280" spans="1:14" s="1" customFormat="1" ht="12.75" hidden="1" x14ac:dyDescent="0.25">
      <c r="A280" s="18"/>
      <c r="B280" s="128" t="s">
        <v>159</v>
      </c>
      <c r="C280" s="128"/>
      <c r="D280" s="128"/>
      <c r="E280" s="32">
        <v>852</v>
      </c>
      <c r="F280" s="16" t="s">
        <v>142</v>
      </c>
      <c r="G280" s="16" t="s">
        <v>85</v>
      </c>
      <c r="H280" s="16" t="s">
        <v>164</v>
      </c>
      <c r="I280" s="16" t="s">
        <v>160</v>
      </c>
      <c r="J280" s="17">
        <f t="shared" ref="J280:N280" si="209">J281</f>
        <v>19080</v>
      </c>
      <c r="K280" s="17">
        <f t="shared" si="209"/>
        <v>-19080</v>
      </c>
      <c r="L280" s="17">
        <f t="shared" si="209"/>
        <v>0</v>
      </c>
      <c r="M280" s="17">
        <f t="shared" si="209"/>
        <v>0</v>
      </c>
      <c r="N280" s="17">
        <f t="shared" si="209"/>
        <v>0</v>
      </c>
    </row>
    <row r="281" spans="1:14" s="1" customFormat="1" ht="25.5" hidden="1" x14ac:dyDescent="0.25">
      <c r="A281" s="18"/>
      <c r="B281" s="127" t="s">
        <v>165</v>
      </c>
      <c r="C281" s="127"/>
      <c r="D281" s="127"/>
      <c r="E281" s="32">
        <v>852</v>
      </c>
      <c r="F281" s="16" t="s">
        <v>142</v>
      </c>
      <c r="G281" s="16" t="s">
        <v>85</v>
      </c>
      <c r="H281" s="16" t="s">
        <v>164</v>
      </c>
      <c r="I281" s="16" t="s">
        <v>166</v>
      </c>
      <c r="J281" s="17">
        <v>19080</v>
      </c>
      <c r="K281" s="17">
        <v>-19080</v>
      </c>
      <c r="L281" s="17">
        <f t="shared" si="185"/>
        <v>0</v>
      </c>
      <c r="M281" s="17"/>
      <c r="N281" s="17">
        <f t="shared" ref="N281" si="210">L281+M281</f>
        <v>0</v>
      </c>
    </row>
    <row r="282" spans="1:14" s="1" customFormat="1" ht="25.5" hidden="1" x14ac:dyDescent="0.25">
      <c r="A282" s="18"/>
      <c r="B282" s="127" t="s">
        <v>150</v>
      </c>
      <c r="C282" s="127"/>
      <c r="D282" s="127"/>
      <c r="E282" s="32">
        <v>852</v>
      </c>
      <c r="F282" s="16" t="s">
        <v>142</v>
      </c>
      <c r="G282" s="16" t="s">
        <v>85</v>
      </c>
      <c r="H282" s="16" t="s">
        <v>164</v>
      </c>
      <c r="I282" s="16" t="s">
        <v>151</v>
      </c>
      <c r="J282" s="17">
        <f>J283</f>
        <v>0</v>
      </c>
      <c r="K282" s="17">
        <f t="shared" ref="K282:N282" si="211">K283</f>
        <v>19080</v>
      </c>
      <c r="L282" s="17">
        <f t="shared" si="211"/>
        <v>19080</v>
      </c>
      <c r="M282" s="17">
        <f t="shared" si="211"/>
        <v>0</v>
      </c>
      <c r="N282" s="17">
        <f t="shared" si="211"/>
        <v>19080</v>
      </c>
    </row>
    <row r="283" spans="1:14" s="1" customFormat="1" ht="38.25" hidden="1" x14ac:dyDescent="0.25">
      <c r="A283" s="18"/>
      <c r="B283" s="127" t="s">
        <v>152</v>
      </c>
      <c r="C283" s="127"/>
      <c r="D283" s="127"/>
      <c r="E283" s="32">
        <v>852</v>
      </c>
      <c r="F283" s="16" t="s">
        <v>142</v>
      </c>
      <c r="G283" s="16" t="s">
        <v>85</v>
      </c>
      <c r="H283" s="16" t="s">
        <v>164</v>
      </c>
      <c r="I283" s="16" t="s">
        <v>153</v>
      </c>
      <c r="J283" s="17"/>
      <c r="K283" s="17">
        <f>19080</f>
        <v>19080</v>
      </c>
      <c r="L283" s="17">
        <f t="shared" si="185"/>
        <v>19080</v>
      </c>
      <c r="M283" s="17"/>
      <c r="N283" s="17">
        <f t="shared" ref="N283" si="212">L283+M283</f>
        <v>19080</v>
      </c>
    </row>
    <row r="284" spans="1:14" s="1" customFormat="1" ht="12.75" x14ac:dyDescent="0.25">
      <c r="A284" s="184" t="s">
        <v>169</v>
      </c>
      <c r="B284" s="184"/>
      <c r="C284" s="149"/>
      <c r="D284" s="149"/>
      <c r="E284" s="32">
        <v>852</v>
      </c>
      <c r="F284" s="22" t="s">
        <v>142</v>
      </c>
      <c r="G284" s="16" t="s">
        <v>85</v>
      </c>
      <c r="H284" s="22" t="s">
        <v>170</v>
      </c>
      <c r="I284" s="16"/>
      <c r="J284" s="17">
        <f t="shared" ref="J284:N285" si="213">J285</f>
        <v>1685000</v>
      </c>
      <c r="K284" s="17">
        <f t="shared" si="213"/>
        <v>0</v>
      </c>
      <c r="L284" s="17">
        <f t="shared" si="213"/>
        <v>0</v>
      </c>
      <c r="M284" s="17">
        <f t="shared" si="213"/>
        <v>1584536</v>
      </c>
      <c r="N284" s="17">
        <f t="shared" si="213"/>
        <v>1584536</v>
      </c>
    </row>
    <row r="285" spans="1:14" s="1" customFormat="1" ht="25.5" x14ac:dyDescent="0.25">
      <c r="A285" s="149"/>
      <c r="B285" s="149" t="s">
        <v>150</v>
      </c>
      <c r="C285" s="149"/>
      <c r="D285" s="149"/>
      <c r="E285" s="32">
        <v>852</v>
      </c>
      <c r="F285" s="16" t="s">
        <v>142</v>
      </c>
      <c r="G285" s="16" t="s">
        <v>85</v>
      </c>
      <c r="H285" s="22" t="s">
        <v>170</v>
      </c>
      <c r="I285" s="16" t="s">
        <v>151</v>
      </c>
      <c r="J285" s="17">
        <f t="shared" si="213"/>
        <v>1685000</v>
      </c>
      <c r="K285" s="17">
        <f t="shared" si="213"/>
        <v>0</v>
      </c>
      <c r="L285" s="17">
        <f t="shared" si="213"/>
        <v>0</v>
      </c>
      <c r="M285" s="17">
        <f t="shared" si="213"/>
        <v>1584536</v>
      </c>
      <c r="N285" s="17">
        <f t="shared" si="213"/>
        <v>1584536</v>
      </c>
    </row>
    <row r="286" spans="1:14" s="1" customFormat="1" ht="12.75" x14ac:dyDescent="0.25">
      <c r="A286" s="151"/>
      <c r="B286" s="151" t="s">
        <v>209</v>
      </c>
      <c r="C286" s="151"/>
      <c r="D286" s="151"/>
      <c r="E286" s="32">
        <v>852</v>
      </c>
      <c r="F286" s="16" t="s">
        <v>142</v>
      </c>
      <c r="G286" s="16" t="s">
        <v>85</v>
      </c>
      <c r="H286" s="22" t="s">
        <v>170</v>
      </c>
      <c r="I286" s="16" t="s">
        <v>210</v>
      </c>
      <c r="J286" s="17">
        <v>1685000</v>
      </c>
      <c r="K286" s="17"/>
      <c r="L286" s="17">
        <v>0</v>
      </c>
      <c r="M286" s="17">
        <f>1485000+99536</f>
        <v>1584536</v>
      </c>
      <c r="N286" s="17">
        <f t="shared" ref="N286" si="214">L286+M286</f>
        <v>1584536</v>
      </c>
    </row>
    <row r="287" spans="1:14" s="1" customFormat="1" ht="27.75" customHeight="1" x14ac:dyDescent="0.25">
      <c r="A287" s="184" t="s">
        <v>236</v>
      </c>
      <c r="B287" s="184"/>
      <c r="C287" s="149"/>
      <c r="D287" s="149"/>
      <c r="E287" s="32">
        <v>852</v>
      </c>
      <c r="F287" s="22" t="s">
        <v>142</v>
      </c>
      <c r="G287" s="22" t="s">
        <v>85</v>
      </c>
      <c r="H287" s="22" t="s">
        <v>237</v>
      </c>
      <c r="I287" s="16"/>
      <c r="J287" s="17">
        <f t="shared" ref="J287:N288" si="215">J288</f>
        <v>991000</v>
      </c>
      <c r="K287" s="17">
        <f t="shared" si="215"/>
        <v>0</v>
      </c>
      <c r="L287" s="17">
        <f t="shared" si="215"/>
        <v>0</v>
      </c>
      <c r="M287" s="17">
        <f t="shared" si="215"/>
        <v>891000</v>
      </c>
      <c r="N287" s="17">
        <f t="shared" si="215"/>
        <v>891000</v>
      </c>
    </row>
    <row r="288" spans="1:14" s="1" customFormat="1" ht="25.5" x14ac:dyDescent="0.25">
      <c r="A288" s="149"/>
      <c r="B288" s="149" t="s">
        <v>150</v>
      </c>
      <c r="C288" s="149"/>
      <c r="D288" s="149"/>
      <c r="E288" s="32">
        <v>852</v>
      </c>
      <c r="F288" s="16" t="s">
        <v>142</v>
      </c>
      <c r="G288" s="16" t="s">
        <v>85</v>
      </c>
      <c r="H288" s="22" t="s">
        <v>237</v>
      </c>
      <c r="I288" s="16" t="s">
        <v>151</v>
      </c>
      <c r="J288" s="17">
        <f t="shared" si="215"/>
        <v>991000</v>
      </c>
      <c r="K288" s="17">
        <f t="shared" si="215"/>
        <v>0</v>
      </c>
      <c r="L288" s="17">
        <f t="shared" si="215"/>
        <v>0</v>
      </c>
      <c r="M288" s="17">
        <f t="shared" si="215"/>
        <v>891000</v>
      </c>
      <c r="N288" s="17">
        <f t="shared" si="215"/>
        <v>891000</v>
      </c>
    </row>
    <row r="289" spans="1:14" s="1" customFormat="1" ht="12.75" x14ac:dyDescent="0.25">
      <c r="A289" s="151"/>
      <c r="B289" s="151" t="s">
        <v>209</v>
      </c>
      <c r="C289" s="151"/>
      <c r="D289" s="151"/>
      <c r="E289" s="32">
        <v>852</v>
      </c>
      <c r="F289" s="16" t="s">
        <v>142</v>
      </c>
      <c r="G289" s="16" t="s">
        <v>85</v>
      </c>
      <c r="H289" s="22" t="s">
        <v>237</v>
      </c>
      <c r="I289" s="16" t="s">
        <v>210</v>
      </c>
      <c r="J289" s="17">
        <v>991000</v>
      </c>
      <c r="K289" s="17"/>
      <c r="L289" s="17"/>
      <c r="M289" s="17">
        <v>891000</v>
      </c>
      <c r="N289" s="17">
        <f t="shared" ref="N289" si="216">L289+M289</f>
        <v>891000</v>
      </c>
    </row>
    <row r="290" spans="1:14" s="1" customFormat="1" ht="12.75" hidden="1" customHeight="1" x14ac:dyDescent="0.25">
      <c r="A290" s="185" t="s">
        <v>213</v>
      </c>
      <c r="B290" s="185"/>
      <c r="C290" s="130"/>
      <c r="D290" s="130"/>
      <c r="E290" s="32">
        <v>852</v>
      </c>
      <c r="F290" s="12" t="s">
        <v>142</v>
      </c>
      <c r="G290" s="12" t="s">
        <v>142</v>
      </c>
      <c r="H290" s="12"/>
      <c r="I290" s="12"/>
      <c r="J290" s="13">
        <f t="shared" ref="J290:N292" si="217">J291</f>
        <v>125300</v>
      </c>
      <c r="K290" s="13">
        <f t="shared" si="217"/>
        <v>0</v>
      </c>
      <c r="L290" s="13">
        <f t="shared" si="217"/>
        <v>125300</v>
      </c>
      <c r="M290" s="13">
        <f t="shared" si="217"/>
        <v>0</v>
      </c>
      <c r="N290" s="13">
        <f t="shared" si="217"/>
        <v>125300</v>
      </c>
    </row>
    <row r="291" spans="1:14" s="1" customFormat="1" ht="12.75" hidden="1" customHeight="1" x14ac:dyDescent="0.25">
      <c r="A291" s="184" t="s">
        <v>214</v>
      </c>
      <c r="B291" s="184"/>
      <c r="C291" s="127"/>
      <c r="D291" s="127"/>
      <c r="E291" s="32">
        <v>852</v>
      </c>
      <c r="F291" s="16" t="s">
        <v>142</v>
      </c>
      <c r="G291" s="16" t="s">
        <v>142</v>
      </c>
      <c r="H291" s="16" t="s">
        <v>215</v>
      </c>
      <c r="I291" s="16"/>
      <c r="J291" s="17">
        <f>J292</f>
        <v>125300</v>
      </c>
      <c r="K291" s="17">
        <f t="shared" si="217"/>
        <v>0</v>
      </c>
      <c r="L291" s="17">
        <f t="shared" si="217"/>
        <v>125300</v>
      </c>
      <c r="M291" s="17">
        <f t="shared" si="217"/>
        <v>0</v>
      </c>
      <c r="N291" s="17">
        <f t="shared" si="217"/>
        <v>125300</v>
      </c>
    </row>
    <row r="292" spans="1:14" s="1" customFormat="1" ht="12.75" hidden="1" x14ac:dyDescent="0.25">
      <c r="A292" s="18"/>
      <c r="B292" s="128" t="s">
        <v>25</v>
      </c>
      <c r="C292" s="128"/>
      <c r="D292" s="128"/>
      <c r="E292" s="32">
        <v>852</v>
      </c>
      <c r="F292" s="16" t="s">
        <v>142</v>
      </c>
      <c r="G292" s="16" t="s">
        <v>142</v>
      </c>
      <c r="H292" s="16" t="s">
        <v>215</v>
      </c>
      <c r="I292" s="16" t="s">
        <v>26</v>
      </c>
      <c r="J292" s="17">
        <f t="shared" si="217"/>
        <v>125300</v>
      </c>
      <c r="K292" s="17">
        <f t="shared" si="217"/>
        <v>0</v>
      </c>
      <c r="L292" s="17">
        <f t="shared" si="217"/>
        <v>125300</v>
      </c>
      <c r="M292" s="17">
        <f t="shared" si="217"/>
        <v>0</v>
      </c>
      <c r="N292" s="17">
        <f t="shared" si="217"/>
        <v>125300</v>
      </c>
    </row>
    <row r="293" spans="1:14" s="1" customFormat="1" ht="12.75" hidden="1" x14ac:dyDescent="0.25">
      <c r="A293" s="18"/>
      <c r="B293" s="127" t="s">
        <v>27</v>
      </c>
      <c r="C293" s="127"/>
      <c r="D293" s="127"/>
      <c r="E293" s="32">
        <v>852</v>
      </c>
      <c r="F293" s="16" t="s">
        <v>142</v>
      </c>
      <c r="G293" s="16" t="s">
        <v>142</v>
      </c>
      <c r="H293" s="16" t="s">
        <v>215</v>
      </c>
      <c r="I293" s="16" t="s">
        <v>28</v>
      </c>
      <c r="J293" s="17">
        <v>125300</v>
      </c>
      <c r="K293" s="17"/>
      <c r="L293" s="17">
        <f t="shared" si="185"/>
        <v>125300</v>
      </c>
      <c r="M293" s="17"/>
      <c r="N293" s="17">
        <f t="shared" ref="N293" si="218">L293+M293</f>
        <v>125300</v>
      </c>
    </row>
    <row r="294" spans="1:14" s="1" customFormat="1" ht="12.75" customHeight="1" x14ac:dyDescent="0.25">
      <c r="A294" s="185" t="s">
        <v>216</v>
      </c>
      <c r="B294" s="185"/>
      <c r="C294" s="130"/>
      <c r="D294" s="130"/>
      <c r="E294" s="32">
        <v>852</v>
      </c>
      <c r="F294" s="12" t="s">
        <v>142</v>
      </c>
      <c r="G294" s="12" t="s">
        <v>96</v>
      </c>
      <c r="H294" s="12"/>
      <c r="I294" s="12"/>
      <c r="J294" s="13">
        <f>J295+J302+J306+J311+J324+J334+J337</f>
        <v>13304900</v>
      </c>
      <c r="K294" s="13">
        <f t="shared" ref="K294:N294" si="219">K295+K302+K306+K311+K324+K334+K337</f>
        <v>2866900</v>
      </c>
      <c r="L294" s="13">
        <f t="shared" si="219"/>
        <v>16171800</v>
      </c>
      <c r="M294" s="13">
        <f t="shared" si="219"/>
        <v>-2676000</v>
      </c>
      <c r="N294" s="13">
        <f t="shared" si="219"/>
        <v>13495800</v>
      </c>
    </row>
    <row r="295" spans="1:14" s="1" customFormat="1" ht="12.75" hidden="1" customHeight="1" x14ac:dyDescent="0.25">
      <c r="A295" s="184" t="s">
        <v>16</v>
      </c>
      <c r="B295" s="184"/>
      <c r="C295" s="127"/>
      <c r="D295" s="127"/>
      <c r="E295" s="32">
        <v>852</v>
      </c>
      <c r="F295" s="16" t="s">
        <v>142</v>
      </c>
      <c r="G295" s="16" t="s">
        <v>96</v>
      </c>
      <c r="H295" s="16" t="s">
        <v>37</v>
      </c>
      <c r="I295" s="16"/>
      <c r="J295" s="17">
        <f t="shared" ref="J295:N300" si="220">J296</f>
        <v>963900</v>
      </c>
      <c r="K295" s="17">
        <f t="shared" si="220"/>
        <v>0</v>
      </c>
      <c r="L295" s="17">
        <f t="shared" si="220"/>
        <v>963900</v>
      </c>
      <c r="M295" s="17">
        <f t="shared" si="220"/>
        <v>0</v>
      </c>
      <c r="N295" s="17">
        <f t="shared" si="220"/>
        <v>963900</v>
      </c>
    </row>
    <row r="296" spans="1:14" s="1" customFormat="1" ht="12.75" hidden="1" customHeight="1" x14ac:dyDescent="0.25">
      <c r="A296" s="184" t="s">
        <v>18</v>
      </c>
      <c r="B296" s="184"/>
      <c r="C296" s="127"/>
      <c r="D296" s="127"/>
      <c r="E296" s="32">
        <v>852</v>
      </c>
      <c r="F296" s="16" t="s">
        <v>142</v>
      </c>
      <c r="G296" s="16" t="s">
        <v>96</v>
      </c>
      <c r="H296" s="16" t="s">
        <v>19</v>
      </c>
      <c r="I296" s="16"/>
      <c r="J296" s="17">
        <f>J299+J297</f>
        <v>963900</v>
      </c>
      <c r="K296" s="17">
        <f t="shared" ref="K296:N296" si="221">K299+K297</f>
        <v>0</v>
      </c>
      <c r="L296" s="17">
        <f t="shared" si="221"/>
        <v>963900</v>
      </c>
      <c r="M296" s="17">
        <f t="shared" si="221"/>
        <v>0</v>
      </c>
      <c r="N296" s="17">
        <f t="shared" si="221"/>
        <v>963900</v>
      </c>
    </row>
    <row r="297" spans="1:14" s="1" customFormat="1" ht="25.5" hidden="1" x14ac:dyDescent="0.25">
      <c r="A297" s="127"/>
      <c r="B297" s="127" t="s">
        <v>20</v>
      </c>
      <c r="C297" s="127"/>
      <c r="D297" s="127"/>
      <c r="E297" s="32">
        <v>852</v>
      </c>
      <c r="F297" s="16" t="s">
        <v>142</v>
      </c>
      <c r="G297" s="16" t="s">
        <v>96</v>
      </c>
      <c r="H297" s="16" t="s">
        <v>19</v>
      </c>
      <c r="I297" s="16" t="s">
        <v>22</v>
      </c>
      <c r="J297" s="17">
        <f>J298</f>
        <v>0</v>
      </c>
      <c r="K297" s="17">
        <f t="shared" ref="K297:N297" si="222">K298</f>
        <v>963900</v>
      </c>
      <c r="L297" s="17">
        <f t="shared" si="222"/>
        <v>963900</v>
      </c>
      <c r="M297" s="17">
        <f t="shared" si="222"/>
        <v>0</v>
      </c>
      <c r="N297" s="17">
        <f t="shared" si="222"/>
        <v>963900</v>
      </c>
    </row>
    <row r="298" spans="1:14" s="1" customFormat="1" ht="12.75" hidden="1" x14ac:dyDescent="0.25">
      <c r="A298" s="127"/>
      <c r="B298" s="128" t="s">
        <v>23</v>
      </c>
      <c r="C298" s="128"/>
      <c r="D298" s="128"/>
      <c r="E298" s="32">
        <v>852</v>
      </c>
      <c r="F298" s="16" t="s">
        <v>142</v>
      </c>
      <c r="G298" s="16" t="s">
        <v>96</v>
      </c>
      <c r="H298" s="16" t="s">
        <v>19</v>
      </c>
      <c r="I298" s="16" t="s">
        <v>24</v>
      </c>
      <c r="J298" s="17"/>
      <c r="K298" s="17">
        <v>963900</v>
      </c>
      <c r="L298" s="17">
        <f>J298+K298</f>
        <v>963900</v>
      </c>
      <c r="M298" s="17"/>
      <c r="N298" s="17">
        <f>L298+M298</f>
        <v>963900</v>
      </c>
    </row>
    <row r="299" spans="1:14" s="1" customFormat="1" ht="12.75" hidden="1" customHeight="1" x14ac:dyDescent="0.25">
      <c r="A299" s="184" t="s">
        <v>217</v>
      </c>
      <c r="B299" s="184"/>
      <c r="C299" s="127"/>
      <c r="D299" s="127"/>
      <c r="E299" s="32">
        <v>852</v>
      </c>
      <c r="F299" s="16" t="s">
        <v>142</v>
      </c>
      <c r="G299" s="16" t="s">
        <v>96</v>
      </c>
      <c r="H299" s="16" t="s">
        <v>218</v>
      </c>
      <c r="I299" s="16"/>
      <c r="J299" s="17">
        <f t="shared" si="220"/>
        <v>963900</v>
      </c>
      <c r="K299" s="17">
        <f t="shared" si="220"/>
        <v>-963900</v>
      </c>
      <c r="L299" s="17">
        <f t="shared" si="220"/>
        <v>0</v>
      </c>
      <c r="M299" s="17">
        <f t="shared" si="220"/>
        <v>0</v>
      </c>
      <c r="N299" s="17">
        <f t="shared" si="220"/>
        <v>0</v>
      </c>
    </row>
    <row r="300" spans="1:14" s="1" customFormat="1" ht="25.5" hidden="1" x14ac:dyDescent="0.25">
      <c r="A300" s="127"/>
      <c r="B300" s="127" t="s">
        <v>20</v>
      </c>
      <c r="C300" s="127"/>
      <c r="D300" s="127"/>
      <c r="E300" s="32">
        <v>852</v>
      </c>
      <c r="F300" s="16" t="s">
        <v>142</v>
      </c>
      <c r="G300" s="16" t="s">
        <v>96</v>
      </c>
      <c r="H300" s="16" t="s">
        <v>218</v>
      </c>
      <c r="I300" s="16" t="s">
        <v>22</v>
      </c>
      <c r="J300" s="17">
        <f t="shared" si="220"/>
        <v>963900</v>
      </c>
      <c r="K300" s="17">
        <f t="shared" si="220"/>
        <v>-963900</v>
      </c>
      <c r="L300" s="17">
        <f t="shared" si="220"/>
        <v>0</v>
      </c>
      <c r="M300" s="17">
        <f t="shared" si="220"/>
        <v>0</v>
      </c>
      <c r="N300" s="17">
        <f t="shared" si="220"/>
        <v>0</v>
      </c>
    </row>
    <row r="301" spans="1:14" s="1" customFormat="1" ht="12.75" hidden="1" x14ac:dyDescent="0.25">
      <c r="A301" s="18"/>
      <c r="B301" s="128" t="s">
        <v>23</v>
      </c>
      <c r="C301" s="128"/>
      <c r="D301" s="128"/>
      <c r="E301" s="32">
        <v>852</v>
      </c>
      <c r="F301" s="16" t="s">
        <v>142</v>
      </c>
      <c r="G301" s="16" t="s">
        <v>96</v>
      </c>
      <c r="H301" s="16" t="s">
        <v>218</v>
      </c>
      <c r="I301" s="16" t="s">
        <v>24</v>
      </c>
      <c r="J301" s="17">
        <v>963900</v>
      </c>
      <c r="K301" s="17">
        <v>-963900</v>
      </c>
      <c r="L301" s="17">
        <f t="shared" si="185"/>
        <v>0</v>
      </c>
      <c r="M301" s="17"/>
      <c r="N301" s="17">
        <f t="shared" ref="N301" si="223">L301+M301</f>
        <v>0</v>
      </c>
    </row>
    <row r="302" spans="1:14" s="1" customFormat="1" ht="12.75" hidden="1" x14ac:dyDescent="0.25">
      <c r="A302" s="172" t="s">
        <v>219</v>
      </c>
      <c r="B302" s="173"/>
      <c r="C302" s="138"/>
      <c r="D302" s="16" t="s">
        <v>348</v>
      </c>
      <c r="E302" s="32">
        <v>852</v>
      </c>
      <c r="F302" s="16" t="s">
        <v>142</v>
      </c>
      <c r="G302" s="16" t="s">
        <v>96</v>
      </c>
      <c r="H302" s="16" t="s">
        <v>220</v>
      </c>
      <c r="I302" s="16"/>
      <c r="J302" s="36">
        <f t="shared" ref="J302:N304" si="224">J303</f>
        <v>0</v>
      </c>
      <c r="K302" s="36">
        <f t="shared" si="224"/>
        <v>561600</v>
      </c>
      <c r="L302" s="36">
        <f t="shared" si="224"/>
        <v>561600</v>
      </c>
      <c r="M302" s="36">
        <f t="shared" si="224"/>
        <v>0</v>
      </c>
      <c r="N302" s="36">
        <f t="shared" si="224"/>
        <v>561600</v>
      </c>
    </row>
    <row r="303" spans="1:14" s="1" customFormat="1" ht="12.75" hidden="1" x14ac:dyDescent="0.25">
      <c r="A303" s="172" t="s">
        <v>221</v>
      </c>
      <c r="B303" s="173"/>
      <c r="C303" s="138"/>
      <c r="D303" s="16" t="s">
        <v>142</v>
      </c>
      <c r="E303" s="32">
        <v>852</v>
      </c>
      <c r="F303" s="16" t="s">
        <v>142</v>
      </c>
      <c r="G303" s="16" t="s">
        <v>96</v>
      </c>
      <c r="H303" s="16" t="s">
        <v>222</v>
      </c>
      <c r="I303" s="16"/>
      <c r="J303" s="36">
        <f t="shared" si="224"/>
        <v>0</v>
      </c>
      <c r="K303" s="36">
        <f t="shared" si="224"/>
        <v>561600</v>
      </c>
      <c r="L303" s="36">
        <f t="shared" si="224"/>
        <v>561600</v>
      </c>
      <c r="M303" s="36">
        <f t="shared" si="224"/>
        <v>0</v>
      </c>
      <c r="N303" s="36">
        <f t="shared" si="224"/>
        <v>561600</v>
      </c>
    </row>
    <row r="304" spans="1:14" s="1" customFormat="1" ht="25.5" hidden="1" x14ac:dyDescent="0.25">
      <c r="A304" s="127"/>
      <c r="B304" s="127" t="s">
        <v>150</v>
      </c>
      <c r="C304" s="127"/>
      <c r="D304" s="16" t="s">
        <v>142</v>
      </c>
      <c r="E304" s="32">
        <v>852</v>
      </c>
      <c r="F304" s="16" t="s">
        <v>142</v>
      </c>
      <c r="G304" s="16" t="s">
        <v>96</v>
      </c>
      <c r="H304" s="16" t="s">
        <v>222</v>
      </c>
      <c r="I304" s="16" t="s">
        <v>151</v>
      </c>
      <c r="J304" s="36">
        <f t="shared" si="224"/>
        <v>0</v>
      </c>
      <c r="K304" s="36">
        <f t="shared" si="224"/>
        <v>561600</v>
      </c>
      <c r="L304" s="36">
        <f t="shared" si="224"/>
        <v>561600</v>
      </c>
      <c r="M304" s="36">
        <f t="shared" si="224"/>
        <v>0</v>
      </c>
      <c r="N304" s="36">
        <f t="shared" si="224"/>
        <v>561600</v>
      </c>
    </row>
    <row r="305" spans="1:14" s="1" customFormat="1" ht="12.75" hidden="1" x14ac:dyDescent="0.25">
      <c r="A305" s="128"/>
      <c r="B305" s="128" t="s">
        <v>209</v>
      </c>
      <c r="C305" s="128"/>
      <c r="D305" s="16" t="s">
        <v>142</v>
      </c>
      <c r="E305" s="32">
        <v>852</v>
      </c>
      <c r="F305" s="16" t="s">
        <v>142</v>
      </c>
      <c r="G305" s="16" t="s">
        <v>96</v>
      </c>
      <c r="H305" s="16" t="s">
        <v>222</v>
      </c>
      <c r="I305" s="16" t="s">
        <v>210</v>
      </c>
      <c r="J305" s="36"/>
      <c r="K305" s="36">
        <v>561600</v>
      </c>
      <c r="L305" s="36">
        <f>J305+K305</f>
        <v>561600</v>
      </c>
      <c r="M305" s="36"/>
      <c r="N305" s="36">
        <f>L305+M305</f>
        <v>561600</v>
      </c>
    </row>
    <row r="306" spans="1:14" s="1" customFormat="1" ht="12.75" hidden="1" customHeight="1" x14ac:dyDescent="0.25">
      <c r="A306" s="184" t="s">
        <v>223</v>
      </c>
      <c r="B306" s="184"/>
      <c r="C306" s="127"/>
      <c r="D306" s="127"/>
      <c r="E306" s="32">
        <v>852</v>
      </c>
      <c r="F306" s="16" t="s">
        <v>142</v>
      </c>
      <c r="G306" s="16" t="s">
        <v>96</v>
      </c>
      <c r="H306" s="16" t="s">
        <v>224</v>
      </c>
      <c r="I306" s="16"/>
      <c r="J306" s="17">
        <f t="shared" ref="J306:N309" si="225">J307</f>
        <v>584000</v>
      </c>
      <c r="K306" s="17">
        <f t="shared" si="225"/>
        <v>340100</v>
      </c>
      <c r="L306" s="17">
        <f t="shared" si="225"/>
        <v>924100</v>
      </c>
      <c r="M306" s="17">
        <f t="shared" si="225"/>
        <v>0</v>
      </c>
      <c r="N306" s="17">
        <f t="shared" si="225"/>
        <v>924100</v>
      </c>
    </row>
    <row r="307" spans="1:14" s="1" customFormat="1" ht="12.75" hidden="1" customHeight="1" x14ac:dyDescent="0.25">
      <c r="A307" s="184" t="s">
        <v>146</v>
      </c>
      <c r="B307" s="184"/>
      <c r="C307" s="127"/>
      <c r="D307" s="127"/>
      <c r="E307" s="32">
        <v>852</v>
      </c>
      <c r="F307" s="16" t="s">
        <v>142</v>
      </c>
      <c r="G307" s="16" t="s">
        <v>96</v>
      </c>
      <c r="H307" s="16" t="s">
        <v>225</v>
      </c>
      <c r="I307" s="16"/>
      <c r="J307" s="17">
        <f t="shared" si="225"/>
        <v>584000</v>
      </c>
      <c r="K307" s="17">
        <f t="shared" si="225"/>
        <v>340100</v>
      </c>
      <c r="L307" s="17">
        <f t="shared" si="225"/>
        <v>924100</v>
      </c>
      <c r="M307" s="17">
        <f t="shared" si="225"/>
        <v>0</v>
      </c>
      <c r="N307" s="17">
        <f t="shared" si="225"/>
        <v>924100</v>
      </c>
    </row>
    <row r="308" spans="1:14" s="1" customFormat="1" ht="12.75" hidden="1" customHeight="1" x14ac:dyDescent="0.25">
      <c r="A308" s="184" t="s">
        <v>226</v>
      </c>
      <c r="B308" s="184"/>
      <c r="C308" s="127"/>
      <c r="D308" s="127"/>
      <c r="E308" s="32">
        <v>852</v>
      </c>
      <c r="F308" s="16" t="s">
        <v>142</v>
      </c>
      <c r="G308" s="16" t="s">
        <v>96</v>
      </c>
      <c r="H308" s="16" t="s">
        <v>227</v>
      </c>
      <c r="I308" s="16"/>
      <c r="J308" s="17">
        <f t="shared" si="225"/>
        <v>584000</v>
      </c>
      <c r="K308" s="17">
        <f t="shared" si="225"/>
        <v>340100</v>
      </c>
      <c r="L308" s="17">
        <f t="shared" si="225"/>
        <v>924100</v>
      </c>
      <c r="M308" s="17">
        <f t="shared" si="225"/>
        <v>0</v>
      </c>
      <c r="N308" s="17">
        <f t="shared" si="225"/>
        <v>924100</v>
      </c>
    </row>
    <row r="309" spans="1:14" s="1" customFormat="1" ht="25.5" hidden="1" x14ac:dyDescent="0.25">
      <c r="A309" s="127"/>
      <c r="B309" s="127" t="s">
        <v>150</v>
      </c>
      <c r="C309" s="127"/>
      <c r="D309" s="127"/>
      <c r="E309" s="32">
        <v>852</v>
      </c>
      <c r="F309" s="16" t="s">
        <v>142</v>
      </c>
      <c r="G309" s="16" t="s">
        <v>96</v>
      </c>
      <c r="H309" s="16" t="s">
        <v>227</v>
      </c>
      <c r="I309" s="16" t="s">
        <v>151</v>
      </c>
      <c r="J309" s="17">
        <f t="shared" si="225"/>
        <v>584000</v>
      </c>
      <c r="K309" s="17">
        <f t="shared" si="225"/>
        <v>340100</v>
      </c>
      <c r="L309" s="17">
        <f t="shared" si="225"/>
        <v>924100</v>
      </c>
      <c r="M309" s="17">
        <f t="shared" si="225"/>
        <v>0</v>
      </c>
      <c r="N309" s="17">
        <f t="shared" si="225"/>
        <v>924100</v>
      </c>
    </row>
    <row r="310" spans="1:14" s="1" customFormat="1" ht="38.25" hidden="1" x14ac:dyDescent="0.25">
      <c r="A310" s="127"/>
      <c r="B310" s="127" t="s">
        <v>152</v>
      </c>
      <c r="C310" s="127"/>
      <c r="D310" s="127"/>
      <c r="E310" s="32">
        <v>852</v>
      </c>
      <c r="F310" s="16" t="s">
        <v>142</v>
      </c>
      <c r="G310" s="16" t="s">
        <v>96</v>
      </c>
      <c r="H310" s="16" t="s">
        <v>227</v>
      </c>
      <c r="I310" s="16" t="s">
        <v>153</v>
      </c>
      <c r="J310" s="17">
        <v>584000</v>
      </c>
      <c r="K310" s="17">
        <v>340100</v>
      </c>
      <c r="L310" s="17">
        <f t="shared" si="185"/>
        <v>924100</v>
      </c>
      <c r="M310" s="17"/>
      <c r="N310" s="17">
        <f t="shared" ref="N310" si="226">L310+M310</f>
        <v>924100</v>
      </c>
    </row>
    <row r="311" spans="1:14" s="2" customFormat="1" ht="12.75" hidden="1" customHeight="1" x14ac:dyDescent="0.25">
      <c r="A311" s="184" t="s">
        <v>228</v>
      </c>
      <c r="B311" s="184"/>
      <c r="C311" s="127"/>
      <c r="D311" s="127"/>
      <c r="E311" s="32">
        <v>852</v>
      </c>
      <c r="F311" s="16" t="s">
        <v>142</v>
      </c>
      <c r="G311" s="16" t="s">
        <v>96</v>
      </c>
      <c r="H311" s="16" t="s">
        <v>229</v>
      </c>
      <c r="I311" s="16"/>
      <c r="J311" s="17">
        <f>J312</f>
        <v>9000000</v>
      </c>
      <c r="K311" s="17">
        <f t="shared" ref="K311:N311" si="227">K312</f>
        <v>282900</v>
      </c>
      <c r="L311" s="17">
        <f t="shared" si="227"/>
        <v>9282900</v>
      </c>
      <c r="M311" s="17">
        <f t="shared" si="227"/>
        <v>0</v>
      </c>
      <c r="N311" s="17">
        <f t="shared" si="227"/>
        <v>9282900</v>
      </c>
    </row>
    <row r="312" spans="1:14" s="1" customFormat="1" ht="12.75" hidden="1" customHeight="1" x14ac:dyDescent="0.25">
      <c r="A312" s="184" t="s">
        <v>146</v>
      </c>
      <c r="B312" s="184"/>
      <c r="C312" s="127"/>
      <c r="D312" s="127"/>
      <c r="E312" s="32">
        <v>852</v>
      </c>
      <c r="F312" s="16" t="s">
        <v>142</v>
      </c>
      <c r="G312" s="16" t="s">
        <v>96</v>
      </c>
      <c r="H312" s="16" t="s">
        <v>230</v>
      </c>
      <c r="I312" s="16"/>
      <c r="J312" s="17">
        <f>J313+J316</f>
        <v>9000000</v>
      </c>
      <c r="K312" s="17">
        <f t="shared" ref="K312:N312" si="228">K313+K316</f>
        <v>282900</v>
      </c>
      <c r="L312" s="17">
        <f t="shared" si="228"/>
        <v>9282900</v>
      </c>
      <c r="M312" s="17">
        <f t="shared" si="228"/>
        <v>0</v>
      </c>
      <c r="N312" s="17">
        <f t="shared" si="228"/>
        <v>9282900</v>
      </c>
    </row>
    <row r="313" spans="1:14" s="1" customFormat="1" ht="12.75" hidden="1" customHeight="1" x14ac:dyDescent="0.25">
      <c r="A313" s="184" t="s">
        <v>231</v>
      </c>
      <c r="B313" s="184"/>
      <c r="C313" s="127"/>
      <c r="D313" s="127"/>
      <c r="E313" s="32">
        <v>852</v>
      </c>
      <c r="F313" s="22" t="s">
        <v>142</v>
      </c>
      <c r="G313" s="22" t="s">
        <v>96</v>
      </c>
      <c r="H313" s="16" t="s">
        <v>232</v>
      </c>
      <c r="I313" s="16"/>
      <c r="J313" s="17">
        <f t="shared" ref="J313:N314" si="229">J314</f>
        <v>6946200</v>
      </c>
      <c r="K313" s="17">
        <f t="shared" si="229"/>
        <v>0</v>
      </c>
      <c r="L313" s="17">
        <f t="shared" si="229"/>
        <v>6946200</v>
      </c>
      <c r="M313" s="17">
        <f t="shared" si="229"/>
        <v>0</v>
      </c>
      <c r="N313" s="17">
        <f t="shared" si="229"/>
        <v>6946200</v>
      </c>
    </row>
    <row r="314" spans="1:14" s="1" customFormat="1" ht="25.5" hidden="1" x14ac:dyDescent="0.25">
      <c r="A314" s="127"/>
      <c r="B314" s="127" t="s">
        <v>150</v>
      </c>
      <c r="C314" s="127"/>
      <c r="D314" s="127"/>
      <c r="E314" s="32">
        <v>852</v>
      </c>
      <c r="F314" s="16" t="s">
        <v>142</v>
      </c>
      <c r="G314" s="16" t="s">
        <v>96</v>
      </c>
      <c r="H314" s="16" t="s">
        <v>232</v>
      </c>
      <c r="I314" s="16" t="s">
        <v>151</v>
      </c>
      <c r="J314" s="17">
        <f t="shared" si="229"/>
        <v>6946200</v>
      </c>
      <c r="K314" s="17">
        <f t="shared" si="229"/>
        <v>0</v>
      </c>
      <c r="L314" s="17">
        <f t="shared" si="229"/>
        <v>6946200</v>
      </c>
      <c r="M314" s="17">
        <f t="shared" si="229"/>
        <v>0</v>
      </c>
      <c r="N314" s="17">
        <f t="shared" si="229"/>
        <v>6946200</v>
      </c>
    </row>
    <row r="315" spans="1:14" s="1" customFormat="1" ht="38.25" hidden="1" x14ac:dyDescent="0.25">
      <c r="A315" s="127"/>
      <c r="B315" s="127" t="s">
        <v>152</v>
      </c>
      <c r="C315" s="127"/>
      <c r="D315" s="127"/>
      <c r="E315" s="32">
        <v>852</v>
      </c>
      <c r="F315" s="16" t="s">
        <v>142</v>
      </c>
      <c r="G315" s="16" t="s">
        <v>96</v>
      </c>
      <c r="H315" s="16" t="s">
        <v>232</v>
      </c>
      <c r="I315" s="16" t="s">
        <v>153</v>
      </c>
      <c r="J315" s="17">
        <v>6946200</v>
      </c>
      <c r="K315" s="17"/>
      <c r="L315" s="17">
        <f t="shared" si="185"/>
        <v>6946200</v>
      </c>
      <c r="M315" s="17"/>
      <c r="N315" s="17">
        <f t="shared" ref="N315" si="230">L315+M315</f>
        <v>6946200</v>
      </c>
    </row>
    <row r="316" spans="1:14" s="1" customFormat="1" ht="12.75" hidden="1" customHeight="1" x14ac:dyDescent="0.25">
      <c r="A316" s="184" t="s">
        <v>233</v>
      </c>
      <c r="B316" s="184"/>
      <c r="C316" s="127"/>
      <c r="D316" s="127"/>
      <c r="E316" s="32">
        <v>852</v>
      </c>
      <c r="F316" s="22" t="s">
        <v>142</v>
      </c>
      <c r="G316" s="22" t="s">
        <v>96</v>
      </c>
      <c r="H316" s="16" t="s">
        <v>234</v>
      </c>
      <c r="I316" s="16"/>
      <c r="J316" s="17">
        <f>J317+J319+J321</f>
        <v>2053800</v>
      </c>
      <c r="K316" s="17">
        <f t="shared" ref="K316:N316" si="231">K317+K319+K321</f>
        <v>282900</v>
      </c>
      <c r="L316" s="17">
        <f t="shared" si="231"/>
        <v>2336700</v>
      </c>
      <c r="M316" s="17">
        <f t="shared" si="231"/>
        <v>0</v>
      </c>
      <c r="N316" s="17">
        <f t="shared" si="231"/>
        <v>2336700</v>
      </c>
    </row>
    <row r="317" spans="1:14" s="1" customFormat="1" ht="25.5" hidden="1" x14ac:dyDescent="0.25">
      <c r="A317" s="127"/>
      <c r="B317" s="127" t="s">
        <v>20</v>
      </c>
      <c r="C317" s="127"/>
      <c r="D317" s="127"/>
      <c r="E317" s="32">
        <v>852</v>
      </c>
      <c r="F317" s="16" t="s">
        <v>142</v>
      </c>
      <c r="G317" s="16" t="s">
        <v>96</v>
      </c>
      <c r="H317" s="16" t="s">
        <v>234</v>
      </c>
      <c r="I317" s="16" t="s">
        <v>22</v>
      </c>
      <c r="J317" s="17">
        <f>J318</f>
        <v>1634900</v>
      </c>
      <c r="K317" s="17">
        <f t="shared" ref="K317:N317" si="232">K318</f>
        <v>282900</v>
      </c>
      <c r="L317" s="17">
        <f t="shared" si="232"/>
        <v>1917800</v>
      </c>
      <c r="M317" s="17">
        <f t="shared" si="232"/>
        <v>0</v>
      </c>
      <c r="N317" s="17">
        <f t="shared" si="232"/>
        <v>1917800</v>
      </c>
    </row>
    <row r="318" spans="1:14" s="1" customFormat="1" ht="12.75" hidden="1" x14ac:dyDescent="0.25">
      <c r="A318" s="18"/>
      <c r="B318" s="128" t="s">
        <v>23</v>
      </c>
      <c r="C318" s="128"/>
      <c r="D318" s="128"/>
      <c r="E318" s="32">
        <v>852</v>
      </c>
      <c r="F318" s="16" t="s">
        <v>142</v>
      </c>
      <c r="G318" s="16" t="s">
        <v>96</v>
      </c>
      <c r="H318" s="16" t="s">
        <v>234</v>
      </c>
      <c r="I318" s="16" t="s">
        <v>24</v>
      </c>
      <c r="J318" s="17">
        <v>1634900</v>
      </c>
      <c r="K318" s="17">
        <v>282900</v>
      </c>
      <c r="L318" s="17">
        <f t="shared" si="185"/>
        <v>1917800</v>
      </c>
      <c r="M318" s="17"/>
      <c r="N318" s="17">
        <f t="shared" ref="N318" si="233">L318+M318</f>
        <v>1917800</v>
      </c>
    </row>
    <row r="319" spans="1:14" s="1" customFormat="1" ht="12.75" hidden="1" x14ac:dyDescent="0.25">
      <c r="A319" s="18"/>
      <c r="B319" s="128" t="s">
        <v>25</v>
      </c>
      <c r="C319" s="128"/>
      <c r="D319" s="128"/>
      <c r="E319" s="32">
        <v>852</v>
      </c>
      <c r="F319" s="16" t="s">
        <v>142</v>
      </c>
      <c r="G319" s="16" t="s">
        <v>96</v>
      </c>
      <c r="H319" s="16" t="s">
        <v>234</v>
      </c>
      <c r="I319" s="16" t="s">
        <v>26</v>
      </c>
      <c r="J319" s="17">
        <f>J320</f>
        <v>381900</v>
      </c>
      <c r="K319" s="17">
        <f t="shared" ref="K319:N319" si="234">K320</f>
        <v>0</v>
      </c>
      <c r="L319" s="17">
        <f t="shared" si="234"/>
        <v>381900</v>
      </c>
      <c r="M319" s="17">
        <f t="shared" si="234"/>
        <v>0</v>
      </c>
      <c r="N319" s="17">
        <f t="shared" si="234"/>
        <v>381900</v>
      </c>
    </row>
    <row r="320" spans="1:14" s="1" customFormat="1" ht="12.75" hidden="1" x14ac:dyDescent="0.25">
      <c r="A320" s="18"/>
      <c r="B320" s="127" t="s">
        <v>27</v>
      </c>
      <c r="C320" s="127"/>
      <c r="D320" s="127"/>
      <c r="E320" s="32">
        <v>852</v>
      </c>
      <c r="F320" s="16" t="s">
        <v>142</v>
      </c>
      <c r="G320" s="16" t="s">
        <v>96</v>
      </c>
      <c r="H320" s="16" t="s">
        <v>234</v>
      </c>
      <c r="I320" s="16" t="s">
        <v>28</v>
      </c>
      <c r="J320" s="17">
        <v>381900</v>
      </c>
      <c r="K320" s="17"/>
      <c r="L320" s="17">
        <f t="shared" si="185"/>
        <v>381900</v>
      </c>
      <c r="M320" s="17"/>
      <c r="N320" s="17">
        <f t="shared" ref="N320" si="235">L320+M320</f>
        <v>381900</v>
      </c>
    </row>
    <row r="321" spans="1:14" s="1" customFormat="1" ht="12.75" hidden="1" x14ac:dyDescent="0.25">
      <c r="A321" s="127"/>
      <c r="B321" s="127" t="s">
        <v>29</v>
      </c>
      <c r="C321" s="127"/>
      <c r="D321" s="127"/>
      <c r="E321" s="32">
        <v>852</v>
      </c>
      <c r="F321" s="16" t="s">
        <v>142</v>
      </c>
      <c r="G321" s="16" t="s">
        <v>96</v>
      </c>
      <c r="H321" s="16" t="s">
        <v>234</v>
      </c>
      <c r="I321" s="16" t="s">
        <v>30</v>
      </c>
      <c r="J321" s="17">
        <f>J322+J323</f>
        <v>37000</v>
      </c>
      <c r="K321" s="17">
        <f t="shared" ref="K321:N321" si="236">K322+K323</f>
        <v>0</v>
      </c>
      <c r="L321" s="17">
        <f t="shared" si="236"/>
        <v>37000</v>
      </c>
      <c r="M321" s="17">
        <f t="shared" si="236"/>
        <v>0</v>
      </c>
      <c r="N321" s="17">
        <f t="shared" si="236"/>
        <v>37000</v>
      </c>
    </row>
    <row r="322" spans="1:14" s="1" customFormat="1" ht="12.75" hidden="1" x14ac:dyDescent="0.25">
      <c r="A322" s="127"/>
      <c r="B322" s="127" t="s">
        <v>235</v>
      </c>
      <c r="C322" s="127"/>
      <c r="D322" s="127"/>
      <c r="E322" s="32">
        <v>852</v>
      </c>
      <c r="F322" s="16" t="s">
        <v>142</v>
      </c>
      <c r="G322" s="16" t="s">
        <v>96</v>
      </c>
      <c r="H322" s="16" t="s">
        <v>234</v>
      </c>
      <c r="I322" s="16" t="s">
        <v>32</v>
      </c>
      <c r="J322" s="17">
        <v>37000</v>
      </c>
      <c r="K322" s="17"/>
      <c r="L322" s="17">
        <f t="shared" si="185"/>
        <v>37000</v>
      </c>
      <c r="M322" s="17"/>
      <c r="N322" s="17">
        <f t="shared" ref="N322:N323" si="237">L322+M322</f>
        <v>37000</v>
      </c>
    </row>
    <row r="323" spans="1:14" s="1" customFormat="1" ht="12.75" hidden="1" x14ac:dyDescent="0.25">
      <c r="A323" s="127"/>
      <c r="B323" s="127" t="s">
        <v>33</v>
      </c>
      <c r="C323" s="127"/>
      <c r="D323" s="127"/>
      <c r="E323" s="32">
        <v>852</v>
      </c>
      <c r="F323" s="16" t="s">
        <v>142</v>
      </c>
      <c r="G323" s="16" t="s">
        <v>96</v>
      </c>
      <c r="H323" s="16" t="s">
        <v>234</v>
      </c>
      <c r="I323" s="16" t="s">
        <v>34</v>
      </c>
      <c r="J323" s="17"/>
      <c r="K323" s="17"/>
      <c r="L323" s="17">
        <f t="shared" si="185"/>
        <v>0</v>
      </c>
      <c r="M323" s="17"/>
      <c r="N323" s="17">
        <f t="shared" si="237"/>
        <v>0</v>
      </c>
    </row>
    <row r="324" spans="1:14" s="1" customFormat="1" ht="12.75" hidden="1" customHeight="1" x14ac:dyDescent="0.25">
      <c r="A324" s="184" t="s">
        <v>69</v>
      </c>
      <c r="B324" s="184"/>
      <c r="C324" s="127"/>
      <c r="D324" s="127"/>
      <c r="E324" s="32">
        <v>852</v>
      </c>
      <c r="F324" s="22" t="s">
        <v>142</v>
      </c>
      <c r="G324" s="22" t="s">
        <v>96</v>
      </c>
      <c r="H324" s="22" t="s">
        <v>70</v>
      </c>
      <c r="I324" s="22"/>
      <c r="J324" s="24">
        <f t="shared" ref="J324:N327" si="238">J325</f>
        <v>81000</v>
      </c>
      <c r="K324" s="24">
        <f t="shared" si="238"/>
        <v>1682300</v>
      </c>
      <c r="L324" s="24">
        <f t="shared" si="238"/>
        <v>1763300</v>
      </c>
      <c r="M324" s="24">
        <f t="shared" si="238"/>
        <v>0</v>
      </c>
      <c r="N324" s="24">
        <f t="shared" si="238"/>
        <v>1763300</v>
      </c>
    </row>
    <row r="325" spans="1:14" s="1" customFormat="1" ht="12.75" hidden="1" customHeight="1" x14ac:dyDescent="0.25">
      <c r="A325" s="184" t="s">
        <v>71</v>
      </c>
      <c r="B325" s="184"/>
      <c r="C325" s="127"/>
      <c r="D325" s="127"/>
      <c r="E325" s="32">
        <v>852</v>
      </c>
      <c r="F325" s="16" t="s">
        <v>142</v>
      </c>
      <c r="G325" s="22" t="s">
        <v>96</v>
      </c>
      <c r="H325" s="16" t="s">
        <v>72</v>
      </c>
      <c r="I325" s="16"/>
      <c r="J325" s="17">
        <f>J326+J331</f>
        <v>81000</v>
      </c>
      <c r="K325" s="17">
        <f t="shared" ref="K325:N325" si="239">K326+K331</f>
        <v>1682300</v>
      </c>
      <c r="L325" s="17">
        <f t="shared" si="239"/>
        <v>1763300</v>
      </c>
      <c r="M325" s="17">
        <f t="shared" si="239"/>
        <v>0</v>
      </c>
      <c r="N325" s="17">
        <f t="shared" si="239"/>
        <v>1763300</v>
      </c>
    </row>
    <row r="326" spans="1:14" s="1" customFormat="1" ht="12.75" hidden="1" customHeight="1" x14ac:dyDescent="0.25">
      <c r="A326" s="184" t="s">
        <v>157</v>
      </c>
      <c r="B326" s="184"/>
      <c r="C326" s="127"/>
      <c r="D326" s="127"/>
      <c r="E326" s="32">
        <v>852</v>
      </c>
      <c r="F326" s="16" t="s">
        <v>142</v>
      </c>
      <c r="G326" s="22" t="s">
        <v>96</v>
      </c>
      <c r="H326" s="16" t="s">
        <v>158</v>
      </c>
      <c r="I326" s="16"/>
      <c r="J326" s="17">
        <f>J327+J329</f>
        <v>81000</v>
      </c>
      <c r="K326" s="17">
        <f t="shared" ref="K326:N326" si="240">K327+K329</f>
        <v>1682300</v>
      </c>
      <c r="L326" s="17">
        <f t="shared" si="240"/>
        <v>1763300</v>
      </c>
      <c r="M326" s="17">
        <f t="shared" si="240"/>
        <v>0</v>
      </c>
      <c r="N326" s="17">
        <f t="shared" si="240"/>
        <v>1763300</v>
      </c>
    </row>
    <row r="327" spans="1:14" s="1" customFormat="1" ht="12.75" hidden="1" x14ac:dyDescent="0.25">
      <c r="A327" s="18"/>
      <c r="B327" s="128" t="s">
        <v>159</v>
      </c>
      <c r="C327" s="128"/>
      <c r="D327" s="128"/>
      <c r="E327" s="32">
        <v>852</v>
      </c>
      <c r="F327" s="16" t="s">
        <v>142</v>
      </c>
      <c r="G327" s="16" t="s">
        <v>96</v>
      </c>
      <c r="H327" s="16" t="s">
        <v>158</v>
      </c>
      <c r="I327" s="16" t="s">
        <v>160</v>
      </c>
      <c r="J327" s="17">
        <f>J328</f>
        <v>81000</v>
      </c>
      <c r="K327" s="17">
        <f t="shared" si="238"/>
        <v>1628300</v>
      </c>
      <c r="L327" s="17">
        <f t="shared" si="238"/>
        <v>1709300</v>
      </c>
      <c r="M327" s="17">
        <f t="shared" si="238"/>
        <v>0</v>
      </c>
      <c r="N327" s="17">
        <f t="shared" si="238"/>
        <v>1709300</v>
      </c>
    </row>
    <row r="328" spans="1:14" s="1" customFormat="1" ht="25.5" hidden="1" x14ac:dyDescent="0.25">
      <c r="A328" s="18"/>
      <c r="B328" s="127" t="s">
        <v>161</v>
      </c>
      <c r="C328" s="127"/>
      <c r="D328" s="127"/>
      <c r="E328" s="32">
        <v>852</v>
      </c>
      <c r="F328" s="16" t="s">
        <v>142</v>
      </c>
      <c r="G328" s="16" t="s">
        <v>96</v>
      </c>
      <c r="H328" s="16" t="s">
        <v>158</v>
      </c>
      <c r="I328" s="16" t="s">
        <v>162</v>
      </c>
      <c r="J328" s="17">
        <v>81000</v>
      </c>
      <c r="K328" s="17">
        <v>1628300</v>
      </c>
      <c r="L328" s="17">
        <f t="shared" si="185"/>
        <v>1709300</v>
      </c>
      <c r="M328" s="17"/>
      <c r="N328" s="17">
        <f t="shared" ref="N328" si="241">L328+M328</f>
        <v>1709300</v>
      </c>
    </row>
    <row r="329" spans="1:14" s="1" customFormat="1" ht="25.5" hidden="1" x14ac:dyDescent="0.25">
      <c r="A329" s="18"/>
      <c r="B329" s="127" t="s">
        <v>150</v>
      </c>
      <c r="C329" s="127"/>
      <c r="D329" s="127"/>
      <c r="E329" s="32">
        <v>852</v>
      </c>
      <c r="F329" s="16" t="s">
        <v>142</v>
      </c>
      <c r="G329" s="16" t="s">
        <v>96</v>
      </c>
      <c r="H329" s="16" t="s">
        <v>158</v>
      </c>
      <c r="I329" s="16" t="s">
        <v>151</v>
      </c>
      <c r="J329" s="17">
        <f>J330</f>
        <v>0</v>
      </c>
      <c r="K329" s="17">
        <f t="shared" ref="K329:N329" si="242">K330</f>
        <v>54000</v>
      </c>
      <c r="L329" s="17">
        <f t="shared" si="242"/>
        <v>54000</v>
      </c>
      <c r="M329" s="17">
        <f t="shared" si="242"/>
        <v>0</v>
      </c>
      <c r="N329" s="17">
        <f t="shared" si="242"/>
        <v>54000</v>
      </c>
    </row>
    <row r="330" spans="1:14" s="1" customFormat="1" ht="38.25" hidden="1" x14ac:dyDescent="0.25">
      <c r="A330" s="18"/>
      <c r="B330" s="127" t="s">
        <v>152</v>
      </c>
      <c r="C330" s="127"/>
      <c r="D330" s="127"/>
      <c r="E330" s="32">
        <v>852</v>
      </c>
      <c r="F330" s="16" t="s">
        <v>142</v>
      </c>
      <c r="G330" s="16" t="s">
        <v>96</v>
      </c>
      <c r="H330" s="16" t="s">
        <v>158</v>
      </c>
      <c r="I330" s="16" t="s">
        <v>153</v>
      </c>
      <c r="J330" s="17"/>
      <c r="K330" s="17">
        <v>54000</v>
      </c>
      <c r="L330" s="17">
        <f t="shared" ref="L330" si="243">J330+K330</f>
        <v>54000</v>
      </c>
      <c r="M330" s="17"/>
      <c r="N330" s="17">
        <f t="shared" ref="N330" si="244">L330+M330</f>
        <v>54000</v>
      </c>
    </row>
    <row r="331" spans="1:14" s="1" customFormat="1" ht="12.75" hidden="1" customHeight="1" x14ac:dyDescent="0.25">
      <c r="A331" s="184" t="s">
        <v>163</v>
      </c>
      <c r="B331" s="184"/>
      <c r="C331" s="127"/>
      <c r="D331" s="127"/>
      <c r="E331" s="32">
        <v>852</v>
      </c>
      <c r="F331" s="16" t="s">
        <v>142</v>
      </c>
      <c r="G331" s="16" t="s">
        <v>96</v>
      </c>
      <c r="H331" s="16" t="s">
        <v>164</v>
      </c>
      <c r="I331" s="16"/>
      <c r="J331" s="17">
        <f t="shared" ref="J331:N332" si="245">J332</f>
        <v>0</v>
      </c>
      <c r="K331" s="17">
        <f t="shared" si="245"/>
        <v>0</v>
      </c>
      <c r="L331" s="17">
        <f t="shared" si="245"/>
        <v>0</v>
      </c>
      <c r="M331" s="17">
        <f t="shared" si="245"/>
        <v>0</v>
      </c>
      <c r="N331" s="17">
        <f t="shared" si="245"/>
        <v>0</v>
      </c>
    </row>
    <row r="332" spans="1:14" s="1" customFormat="1" ht="12.75" hidden="1" x14ac:dyDescent="0.25">
      <c r="A332" s="18"/>
      <c r="B332" s="128" t="s">
        <v>159</v>
      </c>
      <c r="C332" s="127"/>
      <c r="D332" s="127"/>
      <c r="E332" s="32">
        <v>852</v>
      </c>
      <c r="F332" s="16" t="s">
        <v>142</v>
      </c>
      <c r="G332" s="16" t="s">
        <v>96</v>
      </c>
      <c r="H332" s="16" t="s">
        <v>164</v>
      </c>
      <c r="I332" s="16" t="s">
        <v>160</v>
      </c>
      <c r="J332" s="17">
        <f>J333</f>
        <v>0</v>
      </c>
      <c r="K332" s="17">
        <f t="shared" si="245"/>
        <v>0</v>
      </c>
      <c r="L332" s="17">
        <f t="shared" si="245"/>
        <v>0</v>
      </c>
      <c r="M332" s="17">
        <f t="shared" si="245"/>
        <v>0</v>
      </c>
      <c r="N332" s="17">
        <f t="shared" si="245"/>
        <v>0</v>
      </c>
    </row>
    <row r="333" spans="1:14" s="1" customFormat="1" ht="25.5" hidden="1" x14ac:dyDescent="0.25">
      <c r="A333" s="18"/>
      <c r="B333" s="127" t="s">
        <v>165</v>
      </c>
      <c r="C333" s="127"/>
      <c r="D333" s="127"/>
      <c r="E333" s="32">
        <v>852</v>
      </c>
      <c r="F333" s="16" t="s">
        <v>142</v>
      </c>
      <c r="G333" s="16" t="s">
        <v>96</v>
      </c>
      <c r="H333" s="16" t="s">
        <v>164</v>
      </c>
      <c r="I333" s="16" t="s">
        <v>166</v>
      </c>
      <c r="J333" s="17"/>
      <c r="K333" s="17">
        <v>0</v>
      </c>
      <c r="L333" s="17">
        <f>J333+K333</f>
        <v>0</v>
      </c>
      <c r="M333" s="17">
        <v>0</v>
      </c>
      <c r="N333" s="17">
        <f>L333+M333</f>
        <v>0</v>
      </c>
    </row>
    <row r="334" spans="1:14" s="1" customFormat="1" ht="12.75" customHeight="1" x14ac:dyDescent="0.25">
      <c r="A334" s="184" t="s">
        <v>169</v>
      </c>
      <c r="B334" s="184"/>
      <c r="C334" s="127"/>
      <c r="D334" s="127"/>
      <c r="E334" s="32">
        <v>852</v>
      </c>
      <c r="F334" s="22" t="s">
        <v>142</v>
      </c>
      <c r="G334" s="22" t="s">
        <v>96</v>
      </c>
      <c r="H334" s="22" t="s">
        <v>170</v>
      </c>
      <c r="I334" s="16"/>
      <c r="J334" s="17">
        <f t="shared" ref="J334:N335" si="246">J335</f>
        <v>1685000</v>
      </c>
      <c r="K334" s="17">
        <f t="shared" si="246"/>
        <v>0</v>
      </c>
      <c r="L334" s="17">
        <f t="shared" si="246"/>
        <v>1685000</v>
      </c>
      <c r="M334" s="17">
        <f t="shared" si="246"/>
        <v>-1685000</v>
      </c>
      <c r="N334" s="17">
        <f t="shared" si="246"/>
        <v>0</v>
      </c>
    </row>
    <row r="335" spans="1:14" s="1" customFormat="1" ht="25.5" x14ac:dyDescent="0.25">
      <c r="A335" s="127"/>
      <c r="B335" s="127" t="s">
        <v>150</v>
      </c>
      <c r="C335" s="127"/>
      <c r="D335" s="127"/>
      <c r="E335" s="32">
        <v>852</v>
      </c>
      <c r="F335" s="16" t="s">
        <v>142</v>
      </c>
      <c r="G335" s="16" t="s">
        <v>96</v>
      </c>
      <c r="H335" s="22" t="s">
        <v>170</v>
      </c>
      <c r="I335" s="16" t="s">
        <v>151</v>
      </c>
      <c r="J335" s="17">
        <f t="shared" si="246"/>
        <v>1685000</v>
      </c>
      <c r="K335" s="17">
        <f t="shared" si="246"/>
        <v>0</v>
      </c>
      <c r="L335" s="17">
        <f t="shared" si="246"/>
        <v>1685000</v>
      </c>
      <c r="M335" s="17">
        <f t="shared" si="246"/>
        <v>-1685000</v>
      </c>
      <c r="N335" s="17">
        <f t="shared" si="246"/>
        <v>0</v>
      </c>
    </row>
    <row r="336" spans="1:14" s="1" customFormat="1" ht="12.75" x14ac:dyDescent="0.25">
      <c r="A336" s="128"/>
      <c r="B336" s="128" t="s">
        <v>209</v>
      </c>
      <c r="C336" s="128"/>
      <c r="D336" s="128"/>
      <c r="E336" s="32">
        <v>852</v>
      </c>
      <c r="F336" s="16" t="s">
        <v>142</v>
      </c>
      <c r="G336" s="16" t="s">
        <v>96</v>
      </c>
      <c r="H336" s="22" t="s">
        <v>170</v>
      </c>
      <c r="I336" s="16" t="s">
        <v>210</v>
      </c>
      <c r="J336" s="17">
        <v>1685000</v>
      </c>
      <c r="K336" s="17"/>
      <c r="L336" s="17">
        <f t="shared" ref="L336:L395" si="247">J336+K336</f>
        <v>1685000</v>
      </c>
      <c r="M336" s="17">
        <v>-1685000</v>
      </c>
      <c r="N336" s="17">
        <f t="shared" ref="N336" si="248">L336+M336</f>
        <v>0</v>
      </c>
    </row>
    <row r="337" spans="1:14" s="1" customFormat="1" ht="25.5" customHeight="1" x14ac:dyDescent="0.25">
      <c r="A337" s="184" t="s">
        <v>236</v>
      </c>
      <c r="B337" s="184"/>
      <c r="C337" s="127"/>
      <c r="D337" s="127"/>
      <c r="E337" s="32">
        <v>852</v>
      </c>
      <c r="F337" s="22" t="s">
        <v>142</v>
      </c>
      <c r="G337" s="22" t="s">
        <v>96</v>
      </c>
      <c r="H337" s="22" t="s">
        <v>237</v>
      </c>
      <c r="I337" s="16"/>
      <c r="J337" s="17">
        <f t="shared" ref="J337:N338" si="249">J338</f>
        <v>991000</v>
      </c>
      <c r="K337" s="17">
        <f t="shared" si="249"/>
        <v>0</v>
      </c>
      <c r="L337" s="17">
        <f t="shared" si="249"/>
        <v>991000</v>
      </c>
      <c r="M337" s="17">
        <f t="shared" si="249"/>
        <v>-991000</v>
      </c>
      <c r="N337" s="17">
        <f t="shared" si="249"/>
        <v>0</v>
      </c>
    </row>
    <row r="338" spans="1:14" s="1" customFormat="1" ht="25.5" x14ac:dyDescent="0.25">
      <c r="A338" s="127"/>
      <c r="B338" s="127" t="s">
        <v>150</v>
      </c>
      <c r="C338" s="127"/>
      <c r="D338" s="127"/>
      <c r="E338" s="32">
        <v>852</v>
      </c>
      <c r="F338" s="16" t="s">
        <v>142</v>
      </c>
      <c r="G338" s="16" t="s">
        <v>96</v>
      </c>
      <c r="H338" s="22" t="s">
        <v>237</v>
      </c>
      <c r="I338" s="16" t="s">
        <v>151</v>
      </c>
      <c r="J338" s="17">
        <f t="shared" si="249"/>
        <v>991000</v>
      </c>
      <c r="K338" s="17">
        <f t="shared" si="249"/>
        <v>0</v>
      </c>
      <c r="L338" s="17">
        <f t="shared" si="249"/>
        <v>991000</v>
      </c>
      <c r="M338" s="17">
        <f t="shared" si="249"/>
        <v>-991000</v>
      </c>
      <c r="N338" s="17">
        <f t="shared" si="249"/>
        <v>0</v>
      </c>
    </row>
    <row r="339" spans="1:14" s="1" customFormat="1" ht="12.75" x14ac:dyDescent="0.25">
      <c r="A339" s="128"/>
      <c r="B339" s="128" t="s">
        <v>209</v>
      </c>
      <c r="C339" s="128"/>
      <c r="D339" s="128"/>
      <c r="E339" s="32">
        <v>852</v>
      </c>
      <c r="F339" s="16" t="s">
        <v>142</v>
      </c>
      <c r="G339" s="16" t="s">
        <v>96</v>
      </c>
      <c r="H339" s="22" t="s">
        <v>237</v>
      </c>
      <c r="I339" s="16" t="s">
        <v>210</v>
      </c>
      <c r="J339" s="17">
        <v>991000</v>
      </c>
      <c r="K339" s="17"/>
      <c r="L339" s="17">
        <f t="shared" si="247"/>
        <v>991000</v>
      </c>
      <c r="M339" s="17">
        <v>-991000</v>
      </c>
      <c r="N339" s="17">
        <f t="shared" ref="N339" si="250">L339+M339</f>
        <v>0</v>
      </c>
    </row>
    <row r="340" spans="1:14" s="1" customFormat="1" ht="12.75" hidden="1" customHeight="1" x14ac:dyDescent="0.25">
      <c r="A340" s="190" t="s">
        <v>274</v>
      </c>
      <c r="B340" s="190"/>
      <c r="C340" s="129"/>
      <c r="D340" s="129"/>
      <c r="E340" s="32">
        <v>852</v>
      </c>
      <c r="F340" s="8" t="s">
        <v>275</v>
      </c>
      <c r="G340" s="8"/>
      <c r="H340" s="8"/>
      <c r="I340" s="8"/>
      <c r="J340" s="9">
        <f>J341+J349+J365</f>
        <v>8603400</v>
      </c>
      <c r="K340" s="9">
        <f t="shared" ref="K340:N340" si="251">K341+K349+K365</f>
        <v>153000</v>
      </c>
      <c r="L340" s="9">
        <f t="shared" si="251"/>
        <v>8756400</v>
      </c>
      <c r="M340" s="9">
        <f t="shared" si="251"/>
        <v>0</v>
      </c>
      <c r="N340" s="9">
        <f t="shared" si="251"/>
        <v>8756400</v>
      </c>
    </row>
    <row r="341" spans="1:14" s="1" customFormat="1" ht="12.75" hidden="1" customHeight="1" x14ac:dyDescent="0.25">
      <c r="A341" s="168" t="s">
        <v>284</v>
      </c>
      <c r="B341" s="169"/>
      <c r="C341" s="137"/>
      <c r="D341" s="137"/>
      <c r="E341" s="32">
        <v>852</v>
      </c>
      <c r="F341" s="12" t="s">
        <v>275</v>
      </c>
      <c r="G341" s="12" t="s">
        <v>15</v>
      </c>
      <c r="H341" s="12"/>
      <c r="I341" s="12"/>
      <c r="J341" s="13">
        <f>J342+J346</f>
        <v>285000</v>
      </c>
      <c r="K341" s="13">
        <f t="shared" ref="K341:N341" si="252">K342+K346</f>
        <v>153000</v>
      </c>
      <c r="L341" s="13">
        <f t="shared" si="252"/>
        <v>438000</v>
      </c>
      <c r="M341" s="13">
        <f t="shared" si="252"/>
        <v>0</v>
      </c>
      <c r="N341" s="13">
        <f t="shared" si="252"/>
        <v>438000</v>
      </c>
    </row>
    <row r="342" spans="1:14" s="1" customFormat="1" ht="12.75" hidden="1" customHeight="1" x14ac:dyDescent="0.25">
      <c r="A342" s="184" t="s">
        <v>285</v>
      </c>
      <c r="B342" s="184"/>
      <c r="C342" s="127"/>
      <c r="D342" s="127"/>
      <c r="E342" s="32">
        <v>852</v>
      </c>
      <c r="F342" s="16" t="s">
        <v>275</v>
      </c>
      <c r="G342" s="16" t="s">
        <v>15</v>
      </c>
      <c r="H342" s="16" t="s">
        <v>286</v>
      </c>
      <c r="I342" s="16"/>
      <c r="J342" s="17">
        <f t="shared" ref="J342:N344" si="253">J343</f>
        <v>132000</v>
      </c>
      <c r="K342" s="17">
        <f t="shared" si="253"/>
        <v>0</v>
      </c>
      <c r="L342" s="17">
        <f t="shared" si="253"/>
        <v>132000</v>
      </c>
      <c r="M342" s="17">
        <f t="shared" si="253"/>
        <v>0</v>
      </c>
      <c r="N342" s="17">
        <f t="shared" si="253"/>
        <v>132000</v>
      </c>
    </row>
    <row r="343" spans="1:14" s="1" customFormat="1" ht="12.75" hidden="1" customHeight="1" x14ac:dyDescent="0.25">
      <c r="A343" s="184" t="s">
        <v>287</v>
      </c>
      <c r="B343" s="184"/>
      <c r="C343" s="127"/>
      <c r="D343" s="127"/>
      <c r="E343" s="32">
        <v>852</v>
      </c>
      <c r="F343" s="16" t="s">
        <v>275</v>
      </c>
      <c r="G343" s="16" t="s">
        <v>15</v>
      </c>
      <c r="H343" s="16" t="s">
        <v>288</v>
      </c>
      <c r="I343" s="16"/>
      <c r="J343" s="17">
        <f t="shared" si="253"/>
        <v>132000</v>
      </c>
      <c r="K343" s="17">
        <f t="shared" si="253"/>
        <v>0</v>
      </c>
      <c r="L343" s="17">
        <f t="shared" si="253"/>
        <v>132000</v>
      </c>
      <c r="M343" s="17">
        <f t="shared" si="253"/>
        <v>0</v>
      </c>
      <c r="N343" s="17">
        <f t="shared" si="253"/>
        <v>132000</v>
      </c>
    </row>
    <row r="344" spans="1:14" s="1" customFormat="1" ht="12.75" hidden="1" x14ac:dyDescent="0.25">
      <c r="A344" s="18"/>
      <c r="B344" s="128" t="s">
        <v>159</v>
      </c>
      <c r="C344" s="128"/>
      <c r="D344" s="128"/>
      <c r="E344" s="32">
        <v>852</v>
      </c>
      <c r="F344" s="16" t="s">
        <v>275</v>
      </c>
      <c r="G344" s="16" t="s">
        <v>15</v>
      </c>
      <c r="H344" s="16" t="s">
        <v>288</v>
      </c>
      <c r="I344" s="16" t="s">
        <v>160</v>
      </c>
      <c r="J344" s="17">
        <f>J345</f>
        <v>132000</v>
      </c>
      <c r="K344" s="17">
        <f t="shared" si="253"/>
        <v>0</v>
      </c>
      <c r="L344" s="17">
        <f t="shared" si="253"/>
        <v>132000</v>
      </c>
      <c r="M344" s="17">
        <f t="shared" si="253"/>
        <v>0</v>
      </c>
      <c r="N344" s="17">
        <f t="shared" si="253"/>
        <v>132000</v>
      </c>
    </row>
    <row r="345" spans="1:14" s="1" customFormat="1" ht="25.5" hidden="1" x14ac:dyDescent="0.25">
      <c r="A345" s="127"/>
      <c r="B345" s="128" t="s">
        <v>283</v>
      </c>
      <c r="C345" s="128"/>
      <c r="D345" s="128"/>
      <c r="E345" s="32">
        <v>852</v>
      </c>
      <c r="F345" s="16" t="s">
        <v>275</v>
      </c>
      <c r="G345" s="16" t="s">
        <v>15</v>
      </c>
      <c r="H345" s="16" t="s">
        <v>288</v>
      </c>
      <c r="I345" s="16" t="s">
        <v>162</v>
      </c>
      <c r="J345" s="17">
        <v>132000</v>
      </c>
      <c r="K345" s="17"/>
      <c r="L345" s="17">
        <f t="shared" si="247"/>
        <v>132000</v>
      </c>
      <c r="M345" s="17"/>
      <c r="N345" s="17">
        <f t="shared" ref="N345" si="254">L345+M345</f>
        <v>132000</v>
      </c>
    </row>
    <row r="346" spans="1:14" s="1" customFormat="1" ht="12.75" hidden="1" customHeight="1" x14ac:dyDescent="0.25">
      <c r="A346" s="186" t="s">
        <v>289</v>
      </c>
      <c r="B346" s="186"/>
      <c r="C346" s="128"/>
      <c r="D346" s="128"/>
      <c r="E346" s="32">
        <v>852</v>
      </c>
      <c r="F346" s="16" t="s">
        <v>275</v>
      </c>
      <c r="G346" s="16" t="s">
        <v>15</v>
      </c>
      <c r="H346" s="16" t="s">
        <v>290</v>
      </c>
      <c r="I346" s="16"/>
      <c r="J346" s="17">
        <f t="shared" ref="J346:N347" si="255">J347</f>
        <v>153000</v>
      </c>
      <c r="K346" s="17">
        <f t="shared" si="255"/>
        <v>153000</v>
      </c>
      <c r="L346" s="17">
        <f t="shared" si="255"/>
        <v>306000</v>
      </c>
      <c r="M346" s="17">
        <f t="shared" si="255"/>
        <v>0</v>
      </c>
      <c r="N346" s="17">
        <f t="shared" si="255"/>
        <v>306000</v>
      </c>
    </row>
    <row r="347" spans="1:14" s="1" customFormat="1" ht="12.75" hidden="1" x14ac:dyDescent="0.25">
      <c r="A347" s="133"/>
      <c r="B347" s="128" t="s">
        <v>159</v>
      </c>
      <c r="C347" s="128"/>
      <c r="D347" s="128"/>
      <c r="E347" s="32">
        <v>852</v>
      </c>
      <c r="F347" s="16" t="s">
        <v>275</v>
      </c>
      <c r="G347" s="16" t="s">
        <v>15</v>
      </c>
      <c r="H347" s="16" t="s">
        <v>290</v>
      </c>
      <c r="I347" s="16" t="s">
        <v>160</v>
      </c>
      <c r="J347" s="17">
        <f t="shared" si="255"/>
        <v>153000</v>
      </c>
      <c r="K347" s="17">
        <f t="shared" si="255"/>
        <v>153000</v>
      </c>
      <c r="L347" s="17">
        <f t="shared" si="255"/>
        <v>306000</v>
      </c>
      <c r="M347" s="17">
        <f t="shared" si="255"/>
        <v>0</v>
      </c>
      <c r="N347" s="17">
        <f t="shared" si="255"/>
        <v>306000</v>
      </c>
    </row>
    <row r="348" spans="1:14" s="1" customFormat="1" ht="12.75" hidden="1" x14ac:dyDescent="0.25">
      <c r="A348" s="133"/>
      <c r="B348" s="128" t="s">
        <v>291</v>
      </c>
      <c r="C348" s="128"/>
      <c r="D348" s="128"/>
      <c r="E348" s="32">
        <v>852</v>
      </c>
      <c r="F348" s="16" t="s">
        <v>275</v>
      </c>
      <c r="G348" s="16" t="s">
        <v>15</v>
      </c>
      <c r="H348" s="16" t="s">
        <v>290</v>
      </c>
      <c r="I348" s="16" t="s">
        <v>292</v>
      </c>
      <c r="J348" s="17">
        <v>153000</v>
      </c>
      <c r="K348" s="17">
        <v>153000</v>
      </c>
      <c r="L348" s="17">
        <f t="shared" si="247"/>
        <v>306000</v>
      </c>
      <c r="M348" s="17"/>
      <c r="N348" s="17">
        <f t="shared" ref="N348" si="256">L348+M348</f>
        <v>306000</v>
      </c>
    </row>
    <row r="349" spans="1:14" s="1" customFormat="1" ht="12.75" hidden="1" customHeight="1" x14ac:dyDescent="0.25">
      <c r="A349" s="185" t="s">
        <v>297</v>
      </c>
      <c r="B349" s="185"/>
      <c r="C349" s="130"/>
      <c r="D349" s="130"/>
      <c r="E349" s="32">
        <v>852</v>
      </c>
      <c r="F349" s="12" t="s">
        <v>275</v>
      </c>
      <c r="G349" s="12" t="s">
        <v>36</v>
      </c>
      <c r="H349" s="12"/>
      <c r="I349" s="12"/>
      <c r="J349" s="13">
        <f>J350+J355</f>
        <v>7313900</v>
      </c>
      <c r="K349" s="13">
        <f t="shared" ref="K349:N349" si="257">K350+K355</f>
        <v>0</v>
      </c>
      <c r="L349" s="13">
        <f t="shared" si="257"/>
        <v>7313900</v>
      </c>
      <c r="M349" s="13">
        <f t="shared" si="257"/>
        <v>0</v>
      </c>
      <c r="N349" s="13">
        <f t="shared" si="257"/>
        <v>7313900</v>
      </c>
    </row>
    <row r="350" spans="1:14" s="1" customFormat="1" ht="12.75" hidden="1" x14ac:dyDescent="0.25">
      <c r="A350" s="194" t="s">
        <v>285</v>
      </c>
      <c r="B350" s="194"/>
      <c r="C350" s="133"/>
      <c r="D350" s="133"/>
      <c r="E350" s="32">
        <v>852</v>
      </c>
      <c r="F350" s="16" t="s">
        <v>275</v>
      </c>
      <c r="G350" s="16" t="s">
        <v>36</v>
      </c>
      <c r="H350" s="16" t="s">
        <v>286</v>
      </c>
      <c r="I350" s="16"/>
      <c r="J350" s="17">
        <f>J351</f>
        <v>132400</v>
      </c>
      <c r="K350" s="17">
        <f t="shared" ref="K350:N350" si="258">K351</f>
        <v>0</v>
      </c>
      <c r="L350" s="17">
        <f t="shared" si="258"/>
        <v>132400</v>
      </c>
      <c r="M350" s="17">
        <f t="shared" si="258"/>
        <v>0</v>
      </c>
      <c r="N350" s="17">
        <f t="shared" si="258"/>
        <v>132400</v>
      </c>
    </row>
    <row r="351" spans="1:14" s="1" customFormat="1" ht="12.75" hidden="1" customHeight="1" x14ac:dyDescent="0.25">
      <c r="A351" s="186" t="s">
        <v>298</v>
      </c>
      <c r="B351" s="186"/>
      <c r="C351" s="128"/>
      <c r="D351" s="128"/>
      <c r="E351" s="32">
        <v>852</v>
      </c>
      <c r="F351" s="16" t="s">
        <v>275</v>
      </c>
      <c r="G351" s="16" t="s">
        <v>36</v>
      </c>
      <c r="H351" s="16" t="s">
        <v>299</v>
      </c>
      <c r="I351" s="16"/>
      <c r="J351" s="17">
        <f t="shared" ref="J351:N353" si="259">J352</f>
        <v>132400</v>
      </c>
      <c r="K351" s="17">
        <f t="shared" si="259"/>
        <v>0</v>
      </c>
      <c r="L351" s="17">
        <f t="shared" si="259"/>
        <v>132400</v>
      </c>
      <c r="M351" s="17">
        <f t="shared" si="259"/>
        <v>0</v>
      </c>
      <c r="N351" s="17">
        <f t="shared" si="259"/>
        <v>132400</v>
      </c>
    </row>
    <row r="352" spans="1:14" s="10" customFormat="1" ht="12.75" hidden="1" customHeight="1" x14ac:dyDescent="0.25">
      <c r="A352" s="184" t="s">
        <v>300</v>
      </c>
      <c r="B352" s="184"/>
      <c r="C352" s="127"/>
      <c r="D352" s="127"/>
      <c r="E352" s="32">
        <v>852</v>
      </c>
      <c r="F352" s="16" t="s">
        <v>275</v>
      </c>
      <c r="G352" s="16" t="s">
        <v>36</v>
      </c>
      <c r="H352" s="16" t="s">
        <v>301</v>
      </c>
      <c r="I352" s="16"/>
      <c r="J352" s="17">
        <f t="shared" si="259"/>
        <v>132400</v>
      </c>
      <c r="K352" s="17">
        <f t="shared" si="259"/>
        <v>0</v>
      </c>
      <c r="L352" s="17">
        <f t="shared" si="259"/>
        <v>132400</v>
      </c>
      <c r="M352" s="17">
        <f t="shared" si="259"/>
        <v>0</v>
      </c>
      <c r="N352" s="17">
        <f t="shared" si="259"/>
        <v>132400</v>
      </c>
    </row>
    <row r="353" spans="1:14" s="1" customFormat="1" ht="12.75" hidden="1" x14ac:dyDescent="0.25">
      <c r="A353" s="133"/>
      <c r="B353" s="128" t="s">
        <v>159</v>
      </c>
      <c r="C353" s="128"/>
      <c r="D353" s="128"/>
      <c r="E353" s="32">
        <v>852</v>
      </c>
      <c r="F353" s="16" t="s">
        <v>275</v>
      </c>
      <c r="G353" s="16" t="s">
        <v>36</v>
      </c>
      <c r="H353" s="16" t="s">
        <v>301</v>
      </c>
      <c r="I353" s="16" t="s">
        <v>160</v>
      </c>
      <c r="J353" s="17">
        <f t="shared" si="259"/>
        <v>132400</v>
      </c>
      <c r="K353" s="17">
        <f t="shared" si="259"/>
        <v>0</v>
      </c>
      <c r="L353" s="17">
        <f t="shared" si="259"/>
        <v>132400</v>
      </c>
      <c r="M353" s="17">
        <f t="shared" si="259"/>
        <v>0</v>
      </c>
      <c r="N353" s="17">
        <f t="shared" si="259"/>
        <v>132400</v>
      </c>
    </row>
    <row r="354" spans="1:14" s="1" customFormat="1" ht="12.75" hidden="1" x14ac:dyDescent="0.25">
      <c r="A354" s="133"/>
      <c r="B354" s="128" t="s">
        <v>302</v>
      </c>
      <c r="C354" s="128"/>
      <c r="D354" s="128"/>
      <c r="E354" s="32">
        <v>852</v>
      </c>
      <c r="F354" s="16" t="s">
        <v>275</v>
      </c>
      <c r="G354" s="16" t="s">
        <v>36</v>
      </c>
      <c r="H354" s="16" t="s">
        <v>301</v>
      </c>
      <c r="I354" s="16" t="s">
        <v>303</v>
      </c>
      <c r="J354" s="17">
        <v>132400</v>
      </c>
      <c r="K354" s="17"/>
      <c r="L354" s="17">
        <f t="shared" si="247"/>
        <v>132400</v>
      </c>
      <c r="M354" s="17"/>
      <c r="N354" s="17">
        <f t="shared" ref="N354" si="260">L354+M354</f>
        <v>132400</v>
      </c>
    </row>
    <row r="355" spans="1:14" s="1" customFormat="1" ht="12.75" hidden="1" x14ac:dyDescent="0.25">
      <c r="A355" s="194" t="s">
        <v>205</v>
      </c>
      <c r="B355" s="194"/>
      <c r="C355" s="133"/>
      <c r="D355" s="133"/>
      <c r="E355" s="32">
        <v>852</v>
      </c>
      <c r="F355" s="16" t="s">
        <v>275</v>
      </c>
      <c r="G355" s="16" t="s">
        <v>36</v>
      </c>
      <c r="H355" s="16" t="s">
        <v>206</v>
      </c>
      <c r="I355" s="16"/>
      <c r="J355" s="17">
        <f>J356+J360</f>
        <v>7181500</v>
      </c>
      <c r="K355" s="17">
        <f t="shared" ref="K355:N355" si="261">K356+K360</f>
        <v>0</v>
      </c>
      <c r="L355" s="17">
        <f t="shared" si="261"/>
        <v>7181500</v>
      </c>
      <c r="M355" s="17">
        <f t="shared" si="261"/>
        <v>0</v>
      </c>
      <c r="N355" s="17">
        <f t="shared" si="261"/>
        <v>7181500</v>
      </c>
    </row>
    <row r="356" spans="1:14" s="1" customFormat="1" ht="30.75" hidden="1" customHeight="1" x14ac:dyDescent="0.25">
      <c r="A356" s="186" t="s">
        <v>308</v>
      </c>
      <c r="B356" s="186"/>
      <c r="C356" s="128"/>
      <c r="D356" s="128"/>
      <c r="E356" s="32">
        <v>852</v>
      </c>
      <c r="F356" s="16" t="s">
        <v>275</v>
      </c>
      <c r="G356" s="16" t="s">
        <v>36</v>
      </c>
      <c r="H356" s="16" t="s">
        <v>309</v>
      </c>
      <c r="I356" s="16"/>
      <c r="J356" s="17">
        <f t="shared" ref="J356:N356" si="262">J357</f>
        <v>652000</v>
      </c>
      <c r="K356" s="17">
        <f t="shared" si="262"/>
        <v>0</v>
      </c>
      <c r="L356" s="17">
        <f t="shared" si="262"/>
        <v>652000</v>
      </c>
      <c r="M356" s="17">
        <f t="shared" si="262"/>
        <v>0</v>
      </c>
      <c r="N356" s="17">
        <f t="shared" si="262"/>
        <v>652000</v>
      </c>
    </row>
    <row r="357" spans="1:14" s="1" customFormat="1" ht="12.75" hidden="1" x14ac:dyDescent="0.25">
      <c r="A357" s="133"/>
      <c r="B357" s="128" t="s">
        <v>159</v>
      </c>
      <c r="C357" s="128"/>
      <c r="D357" s="128"/>
      <c r="E357" s="32">
        <v>852</v>
      </c>
      <c r="F357" s="16" t="s">
        <v>275</v>
      </c>
      <c r="G357" s="16" t="s">
        <v>36</v>
      </c>
      <c r="H357" s="16" t="s">
        <v>309</v>
      </c>
      <c r="I357" s="16" t="s">
        <v>160</v>
      </c>
      <c r="J357" s="17">
        <f>J358+J359</f>
        <v>652000</v>
      </c>
      <c r="K357" s="17">
        <f t="shared" ref="K357:N357" si="263">K358+K359</f>
        <v>0</v>
      </c>
      <c r="L357" s="17">
        <f t="shared" si="263"/>
        <v>652000</v>
      </c>
      <c r="M357" s="17">
        <f t="shared" si="263"/>
        <v>0</v>
      </c>
      <c r="N357" s="17">
        <f t="shared" si="263"/>
        <v>652000</v>
      </c>
    </row>
    <row r="358" spans="1:14" s="1" customFormat="1" ht="13.5" hidden="1" customHeight="1" x14ac:dyDescent="0.25">
      <c r="A358" s="133"/>
      <c r="B358" s="128" t="s">
        <v>302</v>
      </c>
      <c r="C358" s="128"/>
      <c r="D358" s="128"/>
      <c r="E358" s="32">
        <v>852</v>
      </c>
      <c r="F358" s="16" t="s">
        <v>275</v>
      </c>
      <c r="G358" s="16" t="s">
        <v>36</v>
      </c>
      <c r="H358" s="16" t="s">
        <v>309</v>
      </c>
      <c r="I358" s="16" t="s">
        <v>303</v>
      </c>
      <c r="J358" s="17">
        <v>652000</v>
      </c>
      <c r="K358" s="17">
        <v>-652000</v>
      </c>
      <c r="L358" s="17">
        <f t="shared" si="247"/>
        <v>0</v>
      </c>
      <c r="M358" s="17"/>
      <c r="N358" s="17">
        <f t="shared" ref="N358:N359" si="264">L358+M358</f>
        <v>0</v>
      </c>
    </row>
    <row r="359" spans="1:14" s="1" customFormat="1" ht="13.5" hidden="1" customHeight="1" x14ac:dyDescent="0.25">
      <c r="A359" s="133"/>
      <c r="B359" s="128" t="s">
        <v>283</v>
      </c>
      <c r="C359" s="128"/>
      <c r="D359" s="128"/>
      <c r="E359" s="32">
        <v>852</v>
      </c>
      <c r="F359" s="16" t="s">
        <v>275</v>
      </c>
      <c r="G359" s="16" t="s">
        <v>36</v>
      </c>
      <c r="H359" s="16" t="s">
        <v>309</v>
      </c>
      <c r="I359" s="16" t="s">
        <v>162</v>
      </c>
      <c r="J359" s="17"/>
      <c r="K359" s="17">
        <v>652000</v>
      </c>
      <c r="L359" s="17">
        <f t="shared" si="247"/>
        <v>652000</v>
      </c>
      <c r="M359" s="17"/>
      <c r="N359" s="17">
        <f t="shared" si="264"/>
        <v>652000</v>
      </c>
    </row>
    <row r="360" spans="1:14" s="1" customFormat="1" ht="12.75" hidden="1" customHeight="1" x14ac:dyDescent="0.25">
      <c r="A360" s="186" t="s">
        <v>310</v>
      </c>
      <c r="B360" s="186"/>
      <c r="C360" s="128"/>
      <c r="D360" s="128"/>
      <c r="E360" s="32">
        <v>852</v>
      </c>
      <c r="F360" s="16" t="s">
        <v>275</v>
      </c>
      <c r="G360" s="16" t="s">
        <v>36</v>
      </c>
      <c r="H360" s="16" t="s">
        <v>311</v>
      </c>
      <c r="I360" s="16"/>
      <c r="J360" s="17">
        <f>J361+J363</f>
        <v>6529500</v>
      </c>
      <c r="K360" s="17">
        <f t="shared" ref="K360:N360" si="265">K361+K363</f>
        <v>0</v>
      </c>
      <c r="L360" s="17">
        <f t="shared" si="265"/>
        <v>6529500</v>
      </c>
      <c r="M360" s="17">
        <f t="shared" si="265"/>
        <v>0</v>
      </c>
      <c r="N360" s="17">
        <f t="shared" si="265"/>
        <v>6529500</v>
      </c>
    </row>
    <row r="361" spans="1:14" s="1" customFormat="1" ht="12.75" hidden="1" x14ac:dyDescent="0.25">
      <c r="A361" s="18"/>
      <c r="B361" s="128" t="s">
        <v>25</v>
      </c>
      <c r="C361" s="128"/>
      <c r="D361" s="128"/>
      <c r="E361" s="32">
        <v>852</v>
      </c>
      <c r="F361" s="16" t="s">
        <v>312</v>
      </c>
      <c r="G361" s="16" t="s">
        <v>36</v>
      </c>
      <c r="H361" s="16" t="s">
        <v>311</v>
      </c>
      <c r="I361" s="16" t="s">
        <v>26</v>
      </c>
      <c r="J361" s="17">
        <f>J362</f>
        <v>1559600</v>
      </c>
      <c r="K361" s="17">
        <f t="shared" ref="K361:N361" si="266">K362</f>
        <v>0</v>
      </c>
      <c r="L361" s="17">
        <f t="shared" si="266"/>
        <v>1559600</v>
      </c>
      <c r="M361" s="17">
        <f t="shared" si="266"/>
        <v>0</v>
      </c>
      <c r="N361" s="17">
        <f t="shared" si="266"/>
        <v>1559600</v>
      </c>
    </row>
    <row r="362" spans="1:14" s="1" customFormat="1" ht="12.75" hidden="1" x14ac:dyDescent="0.25">
      <c r="A362" s="18"/>
      <c r="B362" s="127" t="s">
        <v>27</v>
      </c>
      <c r="C362" s="127"/>
      <c r="D362" s="127"/>
      <c r="E362" s="32">
        <v>852</v>
      </c>
      <c r="F362" s="16" t="s">
        <v>312</v>
      </c>
      <c r="G362" s="16" t="s">
        <v>36</v>
      </c>
      <c r="H362" s="16" t="s">
        <v>311</v>
      </c>
      <c r="I362" s="16" t="s">
        <v>28</v>
      </c>
      <c r="J362" s="17">
        <v>1559600</v>
      </c>
      <c r="K362" s="17"/>
      <c r="L362" s="17">
        <f t="shared" si="247"/>
        <v>1559600</v>
      </c>
      <c r="M362" s="17"/>
      <c r="N362" s="17">
        <f t="shared" ref="N362" si="267">L362+M362</f>
        <v>1559600</v>
      </c>
    </row>
    <row r="363" spans="1:14" s="1" customFormat="1" ht="12.75" hidden="1" x14ac:dyDescent="0.25">
      <c r="A363" s="133"/>
      <c r="B363" s="128" t="s">
        <v>159</v>
      </c>
      <c r="C363" s="128"/>
      <c r="D363" s="128"/>
      <c r="E363" s="32">
        <v>852</v>
      </c>
      <c r="F363" s="16" t="s">
        <v>275</v>
      </c>
      <c r="G363" s="16" t="s">
        <v>36</v>
      </c>
      <c r="H363" s="16" t="s">
        <v>311</v>
      </c>
      <c r="I363" s="16" t="s">
        <v>160</v>
      </c>
      <c r="J363" s="17">
        <f>J364</f>
        <v>4969900</v>
      </c>
      <c r="K363" s="17">
        <f t="shared" ref="K363:N363" si="268">K364</f>
        <v>0</v>
      </c>
      <c r="L363" s="17">
        <f t="shared" si="268"/>
        <v>4969900</v>
      </c>
      <c r="M363" s="17">
        <f t="shared" si="268"/>
        <v>0</v>
      </c>
      <c r="N363" s="17">
        <f t="shared" si="268"/>
        <v>4969900</v>
      </c>
    </row>
    <row r="364" spans="1:14" s="1" customFormat="1" ht="12.75" hidden="1" x14ac:dyDescent="0.25">
      <c r="A364" s="133"/>
      <c r="B364" s="128" t="s">
        <v>302</v>
      </c>
      <c r="C364" s="128"/>
      <c r="D364" s="128"/>
      <c r="E364" s="32">
        <v>852</v>
      </c>
      <c r="F364" s="16" t="s">
        <v>275</v>
      </c>
      <c r="G364" s="16" t="s">
        <v>36</v>
      </c>
      <c r="H364" s="16" t="s">
        <v>311</v>
      </c>
      <c r="I364" s="16" t="s">
        <v>303</v>
      </c>
      <c r="J364" s="17">
        <v>4969900</v>
      </c>
      <c r="K364" s="17"/>
      <c r="L364" s="17">
        <f t="shared" si="247"/>
        <v>4969900</v>
      </c>
      <c r="M364" s="17"/>
      <c r="N364" s="17">
        <f t="shared" ref="N364" si="269">L364+M364</f>
        <v>4969900</v>
      </c>
    </row>
    <row r="365" spans="1:14" s="1" customFormat="1" ht="12.75" hidden="1" customHeight="1" x14ac:dyDescent="0.25">
      <c r="A365" s="185" t="s">
        <v>313</v>
      </c>
      <c r="B365" s="185"/>
      <c r="C365" s="130"/>
      <c r="D365" s="130"/>
      <c r="E365" s="32">
        <v>852</v>
      </c>
      <c r="F365" s="12" t="s">
        <v>275</v>
      </c>
      <c r="G365" s="12" t="s">
        <v>49</v>
      </c>
      <c r="H365" s="12"/>
      <c r="I365" s="12"/>
      <c r="J365" s="13">
        <f>J366</f>
        <v>1004500</v>
      </c>
      <c r="K365" s="13">
        <f t="shared" ref="K365:N366" si="270">K366</f>
        <v>0</v>
      </c>
      <c r="L365" s="13">
        <f t="shared" si="270"/>
        <v>1004500</v>
      </c>
      <c r="M365" s="13">
        <f t="shared" si="270"/>
        <v>0</v>
      </c>
      <c r="N365" s="13">
        <f t="shared" si="270"/>
        <v>1004500</v>
      </c>
    </row>
    <row r="366" spans="1:14" s="14" customFormat="1" ht="12.75" hidden="1" customHeight="1" x14ac:dyDescent="0.25">
      <c r="A366" s="184" t="s">
        <v>69</v>
      </c>
      <c r="B366" s="184"/>
      <c r="C366" s="127"/>
      <c r="D366" s="127"/>
      <c r="E366" s="32">
        <v>852</v>
      </c>
      <c r="F366" s="16" t="s">
        <v>275</v>
      </c>
      <c r="G366" s="16" t="s">
        <v>49</v>
      </c>
      <c r="H366" s="16" t="s">
        <v>70</v>
      </c>
      <c r="I366" s="16"/>
      <c r="J366" s="17">
        <f>J367</f>
        <v>1004500</v>
      </c>
      <c r="K366" s="17">
        <f t="shared" si="270"/>
        <v>0</v>
      </c>
      <c r="L366" s="17">
        <f t="shared" si="270"/>
        <v>1004500</v>
      </c>
      <c r="M366" s="17">
        <f t="shared" si="270"/>
        <v>0</v>
      </c>
      <c r="N366" s="17">
        <f t="shared" si="270"/>
        <v>1004500</v>
      </c>
    </row>
    <row r="367" spans="1:14" s="1" customFormat="1" ht="12.75" hidden="1" customHeight="1" x14ac:dyDescent="0.25">
      <c r="A367" s="184" t="s">
        <v>71</v>
      </c>
      <c r="B367" s="184"/>
      <c r="C367" s="127"/>
      <c r="D367" s="127"/>
      <c r="E367" s="32">
        <v>852</v>
      </c>
      <c r="F367" s="22" t="s">
        <v>275</v>
      </c>
      <c r="G367" s="22" t="s">
        <v>49</v>
      </c>
      <c r="H367" s="22" t="s">
        <v>72</v>
      </c>
      <c r="I367" s="22"/>
      <c r="J367" s="17">
        <f>J368+J373</f>
        <v>1004500</v>
      </c>
      <c r="K367" s="17">
        <f t="shared" ref="K367:N367" si="271">K368+K373</f>
        <v>0</v>
      </c>
      <c r="L367" s="17">
        <f t="shared" si="271"/>
        <v>1004500</v>
      </c>
      <c r="M367" s="17">
        <f t="shared" si="271"/>
        <v>0</v>
      </c>
      <c r="N367" s="17">
        <f t="shared" si="271"/>
        <v>1004500</v>
      </c>
    </row>
    <row r="368" spans="1:14" s="1" customFormat="1" ht="12.75" hidden="1" customHeight="1" x14ac:dyDescent="0.25">
      <c r="A368" s="184" t="s">
        <v>314</v>
      </c>
      <c r="B368" s="184"/>
      <c r="C368" s="127"/>
      <c r="D368" s="127"/>
      <c r="E368" s="32">
        <v>852</v>
      </c>
      <c r="F368" s="22" t="s">
        <v>275</v>
      </c>
      <c r="G368" s="22" t="s">
        <v>49</v>
      </c>
      <c r="H368" s="22" t="s">
        <v>315</v>
      </c>
      <c r="I368" s="22"/>
      <c r="J368" s="17">
        <f>J369+J371</f>
        <v>430500</v>
      </c>
      <c r="K368" s="17">
        <f t="shared" ref="K368:N368" si="272">K369+K371</f>
        <v>0</v>
      </c>
      <c r="L368" s="17">
        <f t="shared" si="272"/>
        <v>430500</v>
      </c>
      <c r="M368" s="17">
        <f t="shared" si="272"/>
        <v>0</v>
      </c>
      <c r="N368" s="17">
        <f t="shared" si="272"/>
        <v>430500</v>
      </c>
    </row>
    <row r="369" spans="1:15" s="1" customFormat="1" ht="25.5" hidden="1" x14ac:dyDescent="0.25">
      <c r="A369" s="127"/>
      <c r="B369" s="127" t="s">
        <v>20</v>
      </c>
      <c r="C369" s="127"/>
      <c r="D369" s="127"/>
      <c r="E369" s="32">
        <v>852</v>
      </c>
      <c r="F369" s="22" t="s">
        <v>275</v>
      </c>
      <c r="G369" s="22" t="s">
        <v>49</v>
      </c>
      <c r="H369" s="22" t="s">
        <v>315</v>
      </c>
      <c r="I369" s="16" t="s">
        <v>22</v>
      </c>
      <c r="J369" s="17">
        <f>J370</f>
        <v>347000</v>
      </c>
      <c r="K369" s="17">
        <f t="shared" ref="K369:N369" si="273">K370</f>
        <v>0</v>
      </c>
      <c r="L369" s="17">
        <f t="shared" si="273"/>
        <v>347000</v>
      </c>
      <c r="M369" s="17">
        <f t="shared" si="273"/>
        <v>0</v>
      </c>
      <c r="N369" s="17">
        <f t="shared" si="273"/>
        <v>347000</v>
      </c>
    </row>
    <row r="370" spans="1:15" s="1" customFormat="1" ht="12.75" hidden="1" x14ac:dyDescent="0.25">
      <c r="A370" s="18"/>
      <c r="B370" s="128" t="s">
        <v>23</v>
      </c>
      <c r="C370" s="128"/>
      <c r="D370" s="128"/>
      <c r="E370" s="32">
        <v>852</v>
      </c>
      <c r="F370" s="22" t="s">
        <v>275</v>
      </c>
      <c r="G370" s="22" t="s">
        <v>49</v>
      </c>
      <c r="H370" s="22" t="s">
        <v>315</v>
      </c>
      <c r="I370" s="16" t="s">
        <v>24</v>
      </c>
      <c r="J370" s="17">
        <v>347000</v>
      </c>
      <c r="K370" s="17"/>
      <c r="L370" s="17">
        <f t="shared" si="247"/>
        <v>347000</v>
      </c>
      <c r="M370" s="17"/>
      <c r="N370" s="17">
        <f t="shared" ref="N370" si="274">L370+M370</f>
        <v>347000</v>
      </c>
    </row>
    <row r="371" spans="1:15" s="1" customFormat="1" ht="12.75" hidden="1" x14ac:dyDescent="0.25">
      <c r="A371" s="18"/>
      <c r="B371" s="128" t="s">
        <v>25</v>
      </c>
      <c r="C371" s="128"/>
      <c r="D371" s="128"/>
      <c r="E371" s="32">
        <v>852</v>
      </c>
      <c r="F371" s="22" t="s">
        <v>275</v>
      </c>
      <c r="G371" s="22" t="s">
        <v>49</v>
      </c>
      <c r="H371" s="22" t="s">
        <v>315</v>
      </c>
      <c r="I371" s="16" t="s">
        <v>26</v>
      </c>
      <c r="J371" s="17">
        <f>J372</f>
        <v>83500</v>
      </c>
      <c r="K371" s="17">
        <f t="shared" ref="K371:N371" si="275">K372</f>
        <v>0</v>
      </c>
      <c r="L371" s="17">
        <f t="shared" si="275"/>
        <v>83500</v>
      </c>
      <c r="M371" s="17">
        <f t="shared" si="275"/>
        <v>0</v>
      </c>
      <c r="N371" s="17">
        <f t="shared" si="275"/>
        <v>83500</v>
      </c>
    </row>
    <row r="372" spans="1:15" s="1" customFormat="1" ht="12.75" hidden="1" x14ac:dyDescent="0.25">
      <c r="A372" s="18"/>
      <c r="B372" s="127" t="s">
        <v>27</v>
      </c>
      <c r="C372" s="127"/>
      <c r="D372" s="127"/>
      <c r="E372" s="32">
        <v>852</v>
      </c>
      <c r="F372" s="22" t="s">
        <v>275</v>
      </c>
      <c r="G372" s="22" t="s">
        <v>49</v>
      </c>
      <c r="H372" s="22" t="s">
        <v>315</v>
      </c>
      <c r="I372" s="16" t="s">
        <v>28</v>
      </c>
      <c r="J372" s="17">
        <v>83500</v>
      </c>
      <c r="K372" s="17"/>
      <c r="L372" s="17">
        <f t="shared" si="247"/>
        <v>83500</v>
      </c>
      <c r="M372" s="17"/>
      <c r="N372" s="17">
        <f t="shared" ref="N372" si="276">L372+M372</f>
        <v>83500</v>
      </c>
    </row>
    <row r="373" spans="1:15" s="1" customFormat="1" ht="12.75" hidden="1" customHeight="1" x14ac:dyDescent="0.25">
      <c r="A373" s="184" t="s">
        <v>316</v>
      </c>
      <c r="B373" s="184"/>
      <c r="C373" s="127"/>
      <c r="D373" s="127"/>
      <c r="E373" s="32">
        <v>852</v>
      </c>
      <c r="F373" s="16" t="s">
        <v>275</v>
      </c>
      <c r="G373" s="16" t="s">
        <v>49</v>
      </c>
      <c r="H373" s="16" t="s">
        <v>317</v>
      </c>
      <c r="I373" s="16"/>
      <c r="J373" s="17">
        <f>J374+J376</f>
        <v>574000</v>
      </c>
      <c r="K373" s="17">
        <f t="shared" ref="K373:N373" si="277">K374+K376</f>
        <v>0</v>
      </c>
      <c r="L373" s="17">
        <f t="shared" si="277"/>
        <v>574000</v>
      </c>
      <c r="M373" s="17">
        <f t="shared" si="277"/>
        <v>0</v>
      </c>
      <c r="N373" s="17">
        <f t="shared" si="277"/>
        <v>574000</v>
      </c>
    </row>
    <row r="374" spans="1:15" s="1" customFormat="1" ht="25.5" hidden="1" x14ac:dyDescent="0.25">
      <c r="A374" s="127"/>
      <c r="B374" s="127" t="s">
        <v>20</v>
      </c>
      <c r="C374" s="127"/>
      <c r="D374" s="127"/>
      <c r="E374" s="32">
        <v>852</v>
      </c>
      <c r="F374" s="22" t="s">
        <v>275</v>
      </c>
      <c r="G374" s="22" t="s">
        <v>49</v>
      </c>
      <c r="H374" s="16" t="s">
        <v>317</v>
      </c>
      <c r="I374" s="16" t="s">
        <v>22</v>
      </c>
      <c r="J374" s="17">
        <f>J375</f>
        <v>340600</v>
      </c>
      <c r="K374" s="17">
        <f t="shared" ref="K374:N374" si="278">K375</f>
        <v>0</v>
      </c>
      <c r="L374" s="17">
        <f t="shared" si="278"/>
        <v>340600</v>
      </c>
      <c r="M374" s="17">
        <f t="shared" si="278"/>
        <v>0</v>
      </c>
      <c r="N374" s="17">
        <f t="shared" si="278"/>
        <v>340600</v>
      </c>
    </row>
    <row r="375" spans="1:15" s="1" customFormat="1" ht="12.75" hidden="1" x14ac:dyDescent="0.25">
      <c r="A375" s="18"/>
      <c r="B375" s="128" t="s">
        <v>23</v>
      </c>
      <c r="C375" s="128"/>
      <c r="D375" s="128"/>
      <c r="E375" s="32">
        <v>852</v>
      </c>
      <c r="F375" s="22" t="s">
        <v>275</v>
      </c>
      <c r="G375" s="22" t="s">
        <v>49</v>
      </c>
      <c r="H375" s="16" t="s">
        <v>317</v>
      </c>
      <c r="I375" s="16" t="s">
        <v>24</v>
      </c>
      <c r="J375" s="17">
        <v>340600</v>
      </c>
      <c r="K375" s="17"/>
      <c r="L375" s="17">
        <f t="shared" si="247"/>
        <v>340600</v>
      </c>
      <c r="M375" s="17"/>
      <c r="N375" s="17">
        <f t="shared" ref="N375" si="279">L375+M375</f>
        <v>340600</v>
      </c>
    </row>
    <row r="376" spans="1:15" s="1" customFormat="1" ht="12.75" hidden="1" x14ac:dyDescent="0.25">
      <c r="A376" s="18"/>
      <c r="B376" s="128" t="s">
        <v>25</v>
      </c>
      <c r="C376" s="128"/>
      <c r="D376" s="128"/>
      <c r="E376" s="32">
        <v>852</v>
      </c>
      <c r="F376" s="22" t="s">
        <v>275</v>
      </c>
      <c r="G376" s="22" t="s">
        <v>49</v>
      </c>
      <c r="H376" s="16" t="s">
        <v>317</v>
      </c>
      <c r="I376" s="16" t="s">
        <v>26</v>
      </c>
      <c r="J376" s="17">
        <f>J377</f>
        <v>233400</v>
      </c>
      <c r="K376" s="17">
        <f t="shared" ref="K376:N376" si="280">K377</f>
        <v>0</v>
      </c>
      <c r="L376" s="17">
        <f t="shared" si="280"/>
        <v>233400</v>
      </c>
      <c r="M376" s="17">
        <f t="shared" si="280"/>
        <v>0</v>
      </c>
      <c r="N376" s="17">
        <f t="shared" si="280"/>
        <v>233400</v>
      </c>
    </row>
    <row r="377" spans="1:15" s="1" customFormat="1" ht="12.75" hidden="1" x14ac:dyDescent="0.25">
      <c r="A377" s="18"/>
      <c r="B377" s="127" t="s">
        <v>27</v>
      </c>
      <c r="C377" s="127"/>
      <c r="D377" s="127"/>
      <c r="E377" s="32">
        <v>852</v>
      </c>
      <c r="F377" s="22" t="s">
        <v>275</v>
      </c>
      <c r="G377" s="22" t="s">
        <v>49</v>
      </c>
      <c r="H377" s="16" t="s">
        <v>317</v>
      </c>
      <c r="I377" s="16" t="s">
        <v>28</v>
      </c>
      <c r="J377" s="17">
        <v>233400</v>
      </c>
      <c r="K377" s="17"/>
      <c r="L377" s="17">
        <f t="shared" si="247"/>
        <v>233400</v>
      </c>
      <c r="M377" s="17"/>
      <c r="N377" s="17">
        <f t="shared" ref="N377" si="281">L377+M377</f>
        <v>233400</v>
      </c>
    </row>
    <row r="378" spans="1:15" s="1" customFormat="1" ht="12.75" hidden="1" customHeight="1" x14ac:dyDescent="0.25">
      <c r="A378" s="192" t="s">
        <v>349</v>
      </c>
      <c r="B378" s="193"/>
      <c r="C378" s="144"/>
      <c r="D378" s="144"/>
      <c r="E378" s="63">
        <v>853</v>
      </c>
      <c r="F378" s="16"/>
      <c r="G378" s="16"/>
      <c r="H378" s="16"/>
      <c r="I378" s="16"/>
      <c r="J378" s="64">
        <f>J379+J396+J403+J410+J424</f>
        <v>31220400</v>
      </c>
      <c r="K378" s="64">
        <f t="shared" ref="K378:N378" si="282">K379+K396+K403+K410+K424</f>
        <v>585220</v>
      </c>
      <c r="L378" s="64">
        <f t="shared" si="282"/>
        <v>31805620</v>
      </c>
      <c r="M378" s="64">
        <f t="shared" si="282"/>
        <v>0</v>
      </c>
      <c r="N378" s="64">
        <f t="shared" si="282"/>
        <v>31805620</v>
      </c>
      <c r="O378" s="61"/>
    </row>
    <row r="379" spans="1:15" s="10" customFormat="1" ht="12.75" hidden="1" customHeight="1" x14ac:dyDescent="0.25">
      <c r="A379" s="190" t="s">
        <v>12</v>
      </c>
      <c r="B379" s="190"/>
      <c r="C379" s="65"/>
      <c r="D379" s="65"/>
      <c r="E379" s="66">
        <v>853</v>
      </c>
      <c r="F379" s="8" t="s">
        <v>13</v>
      </c>
      <c r="G379" s="8"/>
      <c r="H379" s="8"/>
      <c r="I379" s="8"/>
      <c r="J379" s="9">
        <f>J380+J390</f>
        <v>3346500</v>
      </c>
      <c r="K379" s="9">
        <f t="shared" ref="K379:N379" si="283">K380+K390</f>
        <v>721800</v>
      </c>
      <c r="L379" s="9">
        <f t="shared" si="283"/>
        <v>4068300</v>
      </c>
      <c r="M379" s="9">
        <f t="shared" si="283"/>
        <v>0</v>
      </c>
      <c r="N379" s="9">
        <f t="shared" si="283"/>
        <v>4068300</v>
      </c>
    </row>
    <row r="380" spans="1:15" s="14" customFormat="1" ht="12.75" hidden="1" customHeight="1" x14ac:dyDescent="0.25">
      <c r="A380" s="185" t="s">
        <v>48</v>
      </c>
      <c r="B380" s="185"/>
      <c r="C380" s="136"/>
      <c r="D380" s="136"/>
      <c r="E380" s="66">
        <v>853</v>
      </c>
      <c r="F380" s="12" t="s">
        <v>13</v>
      </c>
      <c r="G380" s="12" t="s">
        <v>49</v>
      </c>
      <c r="H380" s="12"/>
      <c r="I380" s="12"/>
      <c r="J380" s="13">
        <f>J381</f>
        <v>3346300</v>
      </c>
      <c r="K380" s="13">
        <f t="shared" ref="K380:N381" si="284">K381</f>
        <v>721800</v>
      </c>
      <c r="L380" s="13">
        <f t="shared" si="284"/>
        <v>4068100</v>
      </c>
      <c r="M380" s="13">
        <f t="shared" si="284"/>
        <v>0</v>
      </c>
      <c r="N380" s="13">
        <f t="shared" si="284"/>
        <v>4068100</v>
      </c>
    </row>
    <row r="381" spans="1:15" s="1" customFormat="1" ht="12.75" hidden="1" customHeight="1" x14ac:dyDescent="0.25">
      <c r="A381" s="184" t="s">
        <v>16</v>
      </c>
      <c r="B381" s="184"/>
      <c r="C381" s="134"/>
      <c r="D381" s="134"/>
      <c r="E381" s="66">
        <v>853</v>
      </c>
      <c r="F381" s="16" t="s">
        <v>13</v>
      </c>
      <c r="G381" s="16" t="s">
        <v>49</v>
      </c>
      <c r="H381" s="16" t="s">
        <v>37</v>
      </c>
      <c r="I381" s="16"/>
      <c r="J381" s="17">
        <f>J382</f>
        <v>3346300</v>
      </c>
      <c r="K381" s="17">
        <f t="shared" si="284"/>
        <v>721800</v>
      </c>
      <c r="L381" s="17">
        <f t="shared" si="284"/>
        <v>4068100</v>
      </c>
      <c r="M381" s="17">
        <f t="shared" si="284"/>
        <v>0</v>
      </c>
      <c r="N381" s="17">
        <f t="shared" si="284"/>
        <v>4068100</v>
      </c>
    </row>
    <row r="382" spans="1:15" s="1" customFormat="1" ht="12.75" hidden="1" customHeight="1" x14ac:dyDescent="0.25">
      <c r="A382" s="184" t="s">
        <v>18</v>
      </c>
      <c r="B382" s="184"/>
      <c r="C382" s="134"/>
      <c r="D382" s="134"/>
      <c r="E382" s="66">
        <v>853</v>
      </c>
      <c r="F382" s="16" t="s">
        <v>13</v>
      </c>
      <c r="G382" s="16" t="s">
        <v>49</v>
      </c>
      <c r="H382" s="16" t="s">
        <v>19</v>
      </c>
      <c r="I382" s="16"/>
      <c r="J382" s="17">
        <f>J383+J385+J387</f>
        <v>3346300</v>
      </c>
      <c r="K382" s="17">
        <f t="shared" ref="K382:N382" si="285">K383+K385+K387</f>
        <v>721800</v>
      </c>
      <c r="L382" s="17">
        <f t="shared" si="285"/>
        <v>4068100</v>
      </c>
      <c r="M382" s="17">
        <f t="shared" si="285"/>
        <v>0</v>
      </c>
      <c r="N382" s="17">
        <f t="shared" si="285"/>
        <v>4068100</v>
      </c>
    </row>
    <row r="383" spans="1:15" s="1" customFormat="1" ht="25.5" hidden="1" x14ac:dyDescent="0.25">
      <c r="A383" s="127"/>
      <c r="B383" s="127" t="s">
        <v>20</v>
      </c>
      <c r="C383" s="134"/>
      <c r="D383" s="134"/>
      <c r="E383" s="66">
        <v>853</v>
      </c>
      <c r="F383" s="16" t="s">
        <v>13</v>
      </c>
      <c r="G383" s="16" t="s">
        <v>49</v>
      </c>
      <c r="H383" s="16" t="s">
        <v>19</v>
      </c>
      <c r="I383" s="16" t="s">
        <v>22</v>
      </c>
      <c r="J383" s="17">
        <f>J384</f>
        <v>2954700</v>
      </c>
      <c r="K383" s="17">
        <f t="shared" ref="K383:N383" si="286">K384</f>
        <v>630300</v>
      </c>
      <c r="L383" s="17">
        <f t="shared" si="286"/>
        <v>3585000</v>
      </c>
      <c r="M383" s="17">
        <f t="shared" si="286"/>
        <v>0</v>
      </c>
      <c r="N383" s="17">
        <f t="shared" si="286"/>
        <v>3585000</v>
      </c>
    </row>
    <row r="384" spans="1:15" s="1" customFormat="1" ht="12.75" hidden="1" x14ac:dyDescent="0.25">
      <c r="A384" s="18"/>
      <c r="B384" s="128" t="s">
        <v>23</v>
      </c>
      <c r="C384" s="67"/>
      <c r="D384" s="67"/>
      <c r="E384" s="66">
        <v>853</v>
      </c>
      <c r="F384" s="16" t="s">
        <v>13</v>
      </c>
      <c r="G384" s="16" t="s">
        <v>49</v>
      </c>
      <c r="H384" s="16" t="s">
        <v>19</v>
      </c>
      <c r="I384" s="16" t="s">
        <v>24</v>
      </c>
      <c r="J384" s="17">
        <f>2954645+55</f>
        <v>2954700</v>
      </c>
      <c r="K384" s="17">
        <v>630300</v>
      </c>
      <c r="L384" s="17">
        <f t="shared" si="247"/>
        <v>3585000</v>
      </c>
      <c r="M384" s="17"/>
      <c r="N384" s="17">
        <f t="shared" ref="N384" si="287">L384+M384</f>
        <v>3585000</v>
      </c>
    </row>
    <row r="385" spans="1:14" s="1" customFormat="1" ht="12.75" hidden="1" x14ac:dyDescent="0.25">
      <c r="A385" s="18"/>
      <c r="B385" s="128" t="s">
        <v>25</v>
      </c>
      <c r="C385" s="67"/>
      <c r="D385" s="67"/>
      <c r="E385" s="66">
        <v>853</v>
      </c>
      <c r="F385" s="16" t="s">
        <v>13</v>
      </c>
      <c r="G385" s="16" t="s">
        <v>49</v>
      </c>
      <c r="H385" s="16" t="s">
        <v>19</v>
      </c>
      <c r="I385" s="16" t="s">
        <v>26</v>
      </c>
      <c r="J385" s="17">
        <f>J386</f>
        <v>384000</v>
      </c>
      <c r="K385" s="17">
        <f t="shared" ref="K385:N385" si="288">K386</f>
        <v>91500</v>
      </c>
      <c r="L385" s="17">
        <f t="shared" si="288"/>
        <v>475500</v>
      </c>
      <c r="M385" s="17">
        <f t="shared" si="288"/>
        <v>0</v>
      </c>
      <c r="N385" s="17">
        <f t="shared" si="288"/>
        <v>475500</v>
      </c>
    </row>
    <row r="386" spans="1:14" s="1" customFormat="1" ht="12.75" hidden="1" x14ac:dyDescent="0.25">
      <c r="A386" s="18"/>
      <c r="B386" s="127" t="s">
        <v>27</v>
      </c>
      <c r="C386" s="134"/>
      <c r="D386" s="134"/>
      <c r="E386" s="66">
        <v>853</v>
      </c>
      <c r="F386" s="16" t="s">
        <v>13</v>
      </c>
      <c r="G386" s="16" t="s">
        <v>49</v>
      </c>
      <c r="H386" s="16" t="s">
        <v>19</v>
      </c>
      <c r="I386" s="16" t="s">
        <v>28</v>
      </c>
      <c r="J386" s="17">
        <v>384000</v>
      </c>
      <c r="K386" s="17">
        <v>91500</v>
      </c>
      <c r="L386" s="17">
        <f t="shared" si="247"/>
        <v>475500</v>
      </c>
      <c r="M386" s="17"/>
      <c r="N386" s="17">
        <f t="shared" ref="N386" si="289">L386+M386</f>
        <v>475500</v>
      </c>
    </row>
    <row r="387" spans="1:14" s="1" customFormat="1" ht="12.75" hidden="1" x14ac:dyDescent="0.25">
      <c r="A387" s="18"/>
      <c r="B387" s="127" t="s">
        <v>29</v>
      </c>
      <c r="C387" s="134"/>
      <c r="D387" s="134"/>
      <c r="E387" s="66">
        <v>853</v>
      </c>
      <c r="F387" s="16" t="s">
        <v>13</v>
      </c>
      <c r="G387" s="16" t="s">
        <v>49</v>
      </c>
      <c r="H387" s="16" t="s">
        <v>19</v>
      </c>
      <c r="I387" s="16" t="s">
        <v>30</v>
      </c>
      <c r="J387" s="17">
        <f>J388+J389</f>
        <v>7600</v>
      </c>
      <c r="K387" s="17">
        <f t="shared" ref="K387:N387" si="290">K388+K389</f>
        <v>0</v>
      </c>
      <c r="L387" s="17">
        <f t="shared" si="290"/>
        <v>7600</v>
      </c>
      <c r="M387" s="17">
        <f t="shared" si="290"/>
        <v>0</v>
      </c>
      <c r="N387" s="17">
        <f t="shared" si="290"/>
        <v>7600</v>
      </c>
    </row>
    <row r="388" spans="1:14" s="1" customFormat="1" ht="12.75" hidden="1" x14ac:dyDescent="0.25">
      <c r="A388" s="18"/>
      <c r="B388" s="127" t="s">
        <v>31</v>
      </c>
      <c r="C388" s="134"/>
      <c r="D388" s="134"/>
      <c r="E388" s="66">
        <v>853</v>
      </c>
      <c r="F388" s="16" t="s">
        <v>13</v>
      </c>
      <c r="G388" s="16" t="s">
        <v>49</v>
      </c>
      <c r="H388" s="16" t="s">
        <v>19</v>
      </c>
      <c r="I388" s="16" t="s">
        <v>32</v>
      </c>
      <c r="J388" s="17">
        <v>6000</v>
      </c>
      <c r="K388" s="17"/>
      <c r="L388" s="17">
        <f t="shared" si="247"/>
        <v>6000</v>
      </c>
      <c r="M388" s="17"/>
      <c r="N388" s="17">
        <f t="shared" ref="N388:N389" si="291">L388+M388</f>
        <v>6000</v>
      </c>
    </row>
    <row r="389" spans="1:14" s="1" customFormat="1" ht="12.75" hidden="1" x14ac:dyDescent="0.25">
      <c r="A389" s="18"/>
      <c r="B389" s="127" t="s">
        <v>33</v>
      </c>
      <c r="C389" s="134"/>
      <c r="D389" s="134"/>
      <c r="E389" s="66">
        <v>853</v>
      </c>
      <c r="F389" s="16" t="s">
        <v>13</v>
      </c>
      <c r="G389" s="16" t="s">
        <v>49</v>
      </c>
      <c r="H389" s="16" t="s">
        <v>19</v>
      </c>
      <c r="I389" s="16" t="s">
        <v>34</v>
      </c>
      <c r="J389" s="17">
        <v>1600</v>
      </c>
      <c r="K389" s="17"/>
      <c r="L389" s="17">
        <f t="shared" si="247"/>
        <v>1600</v>
      </c>
      <c r="M389" s="17"/>
      <c r="N389" s="17">
        <f t="shared" si="291"/>
        <v>1600</v>
      </c>
    </row>
    <row r="390" spans="1:14" s="14" customFormat="1" ht="12.75" hidden="1" customHeight="1" x14ac:dyDescent="0.25">
      <c r="A390" s="185" t="s">
        <v>61</v>
      </c>
      <c r="B390" s="185"/>
      <c r="C390" s="136"/>
      <c r="D390" s="136"/>
      <c r="E390" s="66">
        <v>853</v>
      </c>
      <c r="F390" s="12" t="s">
        <v>13</v>
      </c>
      <c r="G390" s="12" t="s">
        <v>62</v>
      </c>
      <c r="H390" s="12"/>
      <c r="I390" s="12"/>
      <c r="J390" s="13">
        <f>J391</f>
        <v>200</v>
      </c>
      <c r="K390" s="13">
        <f t="shared" ref="K390:N392" si="292">K391</f>
        <v>0</v>
      </c>
      <c r="L390" s="13">
        <f t="shared" si="292"/>
        <v>200</v>
      </c>
      <c r="M390" s="13">
        <f t="shared" si="292"/>
        <v>0</v>
      </c>
      <c r="N390" s="13">
        <f t="shared" si="292"/>
        <v>200</v>
      </c>
    </row>
    <row r="391" spans="1:14" s="21" customFormat="1" ht="12.75" hidden="1" customHeight="1" x14ac:dyDescent="0.25">
      <c r="A391" s="184" t="s">
        <v>69</v>
      </c>
      <c r="B391" s="184"/>
      <c r="C391" s="134"/>
      <c r="D391" s="134"/>
      <c r="E391" s="66">
        <v>853</v>
      </c>
      <c r="F391" s="16" t="s">
        <v>13</v>
      </c>
      <c r="G391" s="16" t="s">
        <v>62</v>
      </c>
      <c r="H391" s="16" t="s">
        <v>70</v>
      </c>
      <c r="I391" s="6"/>
      <c r="J391" s="17">
        <f>J392</f>
        <v>200</v>
      </c>
      <c r="K391" s="17">
        <f t="shared" si="292"/>
        <v>0</v>
      </c>
      <c r="L391" s="17">
        <f t="shared" si="292"/>
        <v>200</v>
      </c>
      <c r="M391" s="17">
        <f t="shared" si="292"/>
        <v>0</v>
      </c>
      <c r="N391" s="17">
        <f t="shared" si="292"/>
        <v>200</v>
      </c>
    </row>
    <row r="392" spans="1:14" s="1" customFormat="1" ht="12.75" hidden="1" customHeight="1" x14ac:dyDescent="0.25">
      <c r="A392" s="184" t="s">
        <v>71</v>
      </c>
      <c r="B392" s="184"/>
      <c r="C392" s="134"/>
      <c r="D392" s="134"/>
      <c r="E392" s="66">
        <v>853</v>
      </c>
      <c r="F392" s="22" t="s">
        <v>13</v>
      </c>
      <c r="G392" s="22" t="s">
        <v>62</v>
      </c>
      <c r="H392" s="22" t="s">
        <v>72</v>
      </c>
      <c r="I392" s="23"/>
      <c r="J392" s="17">
        <f>J393</f>
        <v>200</v>
      </c>
      <c r="K392" s="17">
        <f t="shared" si="292"/>
        <v>0</v>
      </c>
      <c r="L392" s="17">
        <f t="shared" si="292"/>
        <v>200</v>
      </c>
      <c r="M392" s="17">
        <f t="shared" si="292"/>
        <v>0</v>
      </c>
      <c r="N392" s="17">
        <f t="shared" si="292"/>
        <v>200</v>
      </c>
    </row>
    <row r="393" spans="1:14" s="2" customFormat="1" ht="12.75" hidden="1" customHeight="1" x14ac:dyDescent="0.25">
      <c r="A393" s="184" t="s">
        <v>75</v>
      </c>
      <c r="B393" s="184"/>
      <c r="C393" s="134"/>
      <c r="D393" s="134"/>
      <c r="E393" s="66">
        <v>853</v>
      </c>
      <c r="F393" s="22" t="s">
        <v>13</v>
      </c>
      <c r="G393" s="22" t="s">
        <v>62</v>
      </c>
      <c r="H393" s="22" t="s">
        <v>76</v>
      </c>
      <c r="I393" s="22"/>
      <c r="J393" s="24">
        <f t="shared" ref="J393:N394" si="293">J394</f>
        <v>200</v>
      </c>
      <c r="K393" s="24">
        <f t="shared" si="293"/>
        <v>0</v>
      </c>
      <c r="L393" s="24">
        <f t="shared" si="293"/>
        <v>200</v>
      </c>
      <c r="M393" s="24">
        <f t="shared" si="293"/>
        <v>0</v>
      </c>
      <c r="N393" s="24">
        <f t="shared" si="293"/>
        <v>200</v>
      </c>
    </row>
    <row r="394" spans="1:14" s="1" customFormat="1" ht="12.75" hidden="1" x14ac:dyDescent="0.25">
      <c r="A394" s="18"/>
      <c r="B394" s="128" t="s">
        <v>69</v>
      </c>
      <c r="C394" s="67"/>
      <c r="D394" s="67"/>
      <c r="E394" s="66">
        <v>853</v>
      </c>
      <c r="F394" s="16" t="s">
        <v>13</v>
      </c>
      <c r="G394" s="22" t="s">
        <v>62</v>
      </c>
      <c r="H394" s="22" t="s">
        <v>76</v>
      </c>
      <c r="I394" s="16" t="s">
        <v>77</v>
      </c>
      <c r="J394" s="17">
        <f t="shared" si="293"/>
        <v>200</v>
      </c>
      <c r="K394" s="17">
        <f t="shared" si="293"/>
        <v>0</v>
      </c>
      <c r="L394" s="17">
        <f t="shared" si="293"/>
        <v>200</v>
      </c>
      <c r="M394" s="17">
        <f t="shared" si="293"/>
        <v>0</v>
      </c>
      <c r="N394" s="17">
        <f t="shared" si="293"/>
        <v>200</v>
      </c>
    </row>
    <row r="395" spans="1:14" s="1" customFormat="1" ht="12.75" hidden="1" x14ac:dyDescent="0.25">
      <c r="A395" s="18"/>
      <c r="B395" s="128" t="s">
        <v>78</v>
      </c>
      <c r="C395" s="67"/>
      <c r="D395" s="67"/>
      <c r="E395" s="66">
        <v>853</v>
      </c>
      <c r="F395" s="16" t="s">
        <v>13</v>
      </c>
      <c r="G395" s="22" t="s">
        <v>62</v>
      </c>
      <c r="H395" s="22" t="s">
        <v>76</v>
      </c>
      <c r="I395" s="16" t="s">
        <v>79</v>
      </c>
      <c r="J395" s="17">
        <v>200</v>
      </c>
      <c r="K395" s="17"/>
      <c r="L395" s="17">
        <f t="shared" si="247"/>
        <v>200</v>
      </c>
      <c r="M395" s="17"/>
      <c r="N395" s="17">
        <f t="shared" ref="N395" si="294">L395+M395</f>
        <v>200</v>
      </c>
    </row>
    <row r="396" spans="1:14" s="10" customFormat="1" ht="12.75" hidden="1" customHeight="1" x14ac:dyDescent="0.25">
      <c r="A396" s="190" t="s">
        <v>84</v>
      </c>
      <c r="B396" s="190"/>
      <c r="C396" s="65"/>
      <c r="D396" s="65"/>
      <c r="E396" s="66">
        <v>853</v>
      </c>
      <c r="F396" s="8" t="s">
        <v>85</v>
      </c>
      <c r="G396" s="8"/>
      <c r="H396" s="8"/>
      <c r="I396" s="8"/>
      <c r="J396" s="9">
        <f t="shared" ref="J396:N401" si="295">J397</f>
        <v>708500</v>
      </c>
      <c r="K396" s="9">
        <f t="shared" si="295"/>
        <v>0</v>
      </c>
      <c r="L396" s="9">
        <f t="shared" si="295"/>
        <v>708500</v>
      </c>
      <c r="M396" s="9">
        <f t="shared" si="295"/>
        <v>0</v>
      </c>
      <c r="N396" s="9">
        <f t="shared" si="295"/>
        <v>708500</v>
      </c>
    </row>
    <row r="397" spans="1:14" s="27" customFormat="1" ht="12.75" hidden="1" customHeight="1" x14ac:dyDescent="0.25">
      <c r="A397" s="191" t="s">
        <v>86</v>
      </c>
      <c r="B397" s="191"/>
      <c r="C397" s="68"/>
      <c r="D397" s="68"/>
      <c r="E397" s="66">
        <v>853</v>
      </c>
      <c r="F397" s="12" t="s">
        <v>85</v>
      </c>
      <c r="G397" s="12" t="s">
        <v>15</v>
      </c>
      <c r="H397" s="12"/>
      <c r="I397" s="12"/>
      <c r="J397" s="13">
        <f t="shared" si="295"/>
        <v>708500</v>
      </c>
      <c r="K397" s="13">
        <f t="shared" si="295"/>
        <v>0</v>
      </c>
      <c r="L397" s="13">
        <f t="shared" si="295"/>
        <v>708500</v>
      </c>
      <c r="M397" s="13">
        <f t="shared" si="295"/>
        <v>0</v>
      </c>
      <c r="N397" s="13">
        <f t="shared" si="295"/>
        <v>708500</v>
      </c>
    </row>
    <row r="398" spans="1:14" s="28" customFormat="1" ht="12.75" hidden="1" customHeight="1" x14ac:dyDescent="0.25">
      <c r="A398" s="184" t="s">
        <v>87</v>
      </c>
      <c r="B398" s="184"/>
      <c r="C398" s="134"/>
      <c r="D398" s="134"/>
      <c r="E398" s="66">
        <v>853</v>
      </c>
      <c r="F398" s="16" t="s">
        <v>85</v>
      </c>
      <c r="G398" s="16" t="s">
        <v>15</v>
      </c>
      <c r="H398" s="16" t="s">
        <v>88</v>
      </c>
      <c r="I398" s="16"/>
      <c r="J398" s="17">
        <f t="shared" si="295"/>
        <v>708500</v>
      </c>
      <c r="K398" s="17">
        <f t="shared" si="295"/>
        <v>0</v>
      </c>
      <c r="L398" s="17">
        <f t="shared" si="295"/>
        <v>708500</v>
      </c>
      <c r="M398" s="17">
        <f t="shared" si="295"/>
        <v>0</v>
      </c>
      <c r="N398" s="17">
        <f t="shared" si="295"/>
        <v>708500</v>
      </c>
    </row>
    <row r="399" spans="1:14" s="1" customFormat="1" ht="12.75" hidden="1" customHeight="1" x14ac:dyDescent="0.25">
      <c r="A399" s="184" t="s">
        <v>89</v>
      </c>
      <c r="B399" s="184"/>
      <c r="C399" s="134"/>
      <c r="D399" s="134"/>
      <c r="E399" s="66">
        <v>853</v>
      </c>
      <c r="F399" s="16" t="s">
        <v>85</v>
      </c>
      <c r="G399" s="16" t="s">
        <v>15</v>
      </c>
      <c r="H399" s="16" t="s">
        <v>90</v>
      </c>
      <c r="I399" s="16"/>
      <c r="J399" s="29">
        <f t="shared" si="295"/>
        <v>708500</v>
      </c>
      <c r="K399" s="29">
        <f t="shared" si="295"/>
        <v>0</v>
      </c>
      <c r="L399" s="29">
        <f t="shared" si="295"/>
        <v>708500</v>
      </c>
      <c r="M399" s="29">
        <f t="shared" si="295"/>
        <v>0</v>
      </c>
      <c r="N399" s="29">
        <f t="shared" si="295"/>
        <v>708500</v>
      </c>
    </row>
    <row r="400" spans="1:14" s="1" customFormat="1" ht="12.75" hidden="1" customHeight="1" x14ac:dyDescent="0.25">
      <c r="A400" s="186" t="s">
        <v>91</v>
      </c>
      <c r="B400" s="186"/>
      <c r="C400" s="67"/>
      <c r="D400" s="67"/>
      <c r="E400" s="66">
        <v>853</v>
      </c>
      <c r="F400" s="16" t="s">
        <v>85</v>
      </c>
      <c r="G400" s="16" t="s">
        <v>15</v>
      </c>
      <c r="H400" s="16" t="s">
        <v>92</v>
      </c>
      <c r="I400" s="16"/>
      <c r="J400" s="29">
        <f t="shared" si="295"/>
        <v>708500</v>
      </c>
      <c r="K400" s="29">
        <f t="shared" si="295"/>
        <v>0</v>
      </c>
      <c r="L400" s="29">
        <f t="shared" si="295"/>
        <v>708500</v>
      </c>
      <c r="M400" s="29">
        <f t="shared" si="295"/>
        <v>0</v>
      </c>
      <c r="N400" s="29">
        <f t="shared" si="295"/>
        <v>708500</v>
      </c>
    </row>
    <row r="401" spans="1:14" s="1" customFormat="1" ht="12.75" hidden="1" x14ac:dyDescent="0.25">
      <c r="A401" s="128"/>
      <c r="B401" s="127" t="s">
        <v>69</v>
      </c>
      <c r="C401" s="134"/>
      <c r="D401" s="134"/>
      <c r="E401" s="66">
        <v>853</v>
      </c>
      <c r="F401" s="16" t="s">
        <v>85</v>
      </c>
      <c r="G401" s="16" t="s">
        <v>15</v>
      </c>
      <c r="H401" s="16" t="s">
        <v>93</v>
      </c>
      <c r="I401" s="16" t="s">
        <v>77</v>
      </c>
      <c r="J401" s="17">
        <f>J402</f>
        <v>708500</v>
      </c>
      <c r="K401" s="17">
        <f t="shared" si="295"/>
        <v>0</v>
      </c>
      <c r="L401" s="17">
        <f t="shared" si="295"/>
        <v>708500</v>
      </c>
      <c r="M401" s="17">
        <f t="shared" si="295"/>
        <v>0</v>
      </c>
      <c r="N401" s="17">
        <f t="shared" si="295"/>
        <v>708500</v>
      </c>
    </row>
    <row r="402" spans="1:14" s="1" customFormat="1" ht="12.75" hidden="1" x14ac:dyDescent="0.25">
      <c r="A402" s="128"/>
      <c r="B402" s="127" t="s">
        <v>78</v>
      </c>
      <c r="C402" s="134"/>
      <c r="D402" s="134"/>
      <c r="E402" s="66">
        <v>853</v>
      </c>
      <c r="F402" s="16" t="s">
        <v>85</v>
      </c>
      <c r="G402" s="16" t="s">
        <v>15</v>
      </c>
      <c r="H402" s="16" t="s">
        <v>93</v>
      </c>
      <c r="I402" s="16" t="s">
        <v>79</v>
      </c>
      <c r="J402" s="17">
        <v>708500</v>
      </c>
      <c r="K402" s="17"/>
      <c r="L402" s="17">
        <f t="shared" ref="L402:L458" si="296">J402+K402</f>
        <v>708500</v>
      </c>
      <c r="M402" s="17"/>
      <c r="N402" s="17">
        <f t="shared" ref="N402" si="297">L402+M402</f>
        <v>708500</v>
      </c>
    </row>
    <row r="403" spans="1:14" s="10" customFormat="1" ht="12.75" hidden="1" customHeight="1" x14ac:dyDescent="0.25">
      <c r="A403" s="190" t="s">
        <v>107</v>
      </c>
      <c r="B403" s="190"/>
      <c r="C403" s="65"/>
      <c r="D403" s="65"/>
      <c r="E403" s="66">
        <v>853</v>
      </c>
      <c r="F403" s="8" t="s">
        <v>36</v>
      </c>
      <c r="G403" s="8"/>
      <c r="H403" s="8"/>
      <c r="I403" s="8"/>
      <c r="J403" s="9">
        <f>J404</f>
        <v>4433800</v>
      </c>
      <c r="K403" s="9">
        <f t="shared" ref="K403:N403" si="298">K404</f>
        <v>0</v>
      </c>
      <c r="L403" s="9">
        <f t="shared" si="298"/>
        <v>4433800</v>
      </c>
      <c r="M403" s="9">
        <f t="shared" si="298"/>
        <v>0</v>
      </c>
      <c r="N403" s="9">
        <f t="shared" si="298"/>
        <v>4433800</v>
      </c>
    </row>
    <row r="404" spans="1:14" s="14" customFormat="1" ht="12.75" hidden="1" customHeight="1" x14ac:dyDescent="0.25">
      <c r="A404" s="168" t="s">
        <v>116</v>
      </c>
      <c r="B404" s="169"/>
      <c r="C404" s="69"/>
      <c r="D404" s="69"/>
      <c r="E404" s="66">
        <v>853</v>
      </c>
      <c r="F404" s="12" t="s">
        <v>36</v>
      </c>
      <c r="G404" s="12" t="s">
        <v>96</v>
      </c>
      <c r="H404" s="12"/>
      <c r="I404" s="12"/>
      <c r="J404" s="13">
        <f t="shared" ref="J404:N408" si="299">J405</f>
        <v>4433800</v>
      </c>
      <c r="K404" s="13">
        <f t="shared" si="299"/>
        <v>0</v>
      </c>
      <c r="L404" s="13">
        <f t="shared" si="299"/>
        <v>4433800</v>
      </c>
      <c r="M404" s="13">
        <f t="shared" si="299"/>
        <v>0</v>
      </c>
      <c r="N404" s="13">
        <f t="shared" si="299"/>
        <v>4433800</v>
      </c>
    </row>
    <row r="405" spans="1:14" s="1" customFormat="1" ht="12.75" hidden="1" customHeight="1" x14ac:dyDescent="0.25">
      <c r="A405" s="184" t="s">
        <v>69</v>
      </c>
      <c r="B405" s="184"/>
      <c r="C405" s="134"/>
      <c r="D405" s="134"/>
      <c r="E405" s="66">
        <v>853</v>
      </c>
      <c r="F405" s="16" t="s">
        <v>36</v>
      </c>
      <c r="G405" s="16" t="s">
        <v>96</v>
      </c>
      <c r="H405" s="16" t="s">
        <v>70</v>
      </c>
      <c r="I405" s="16"/>
      <c r="J405" s="17">
        <f t="shared" si="299"/>
        <v>4433800</v>
      </c>
      <c r="K405" s="17">
        <f t="shared" si="299"/>
        <v>0</v>
      </c>
      <c r="L405" s="17">
        <f t="shared" si="299"/>
        <v>4433800</v>
      </c>
      <c r="M405" s="17">
        <f t="shared" si="299"/>
        <v>0</v>
      </c>
      <c r="N405" s="17">
        <f t="shared" si="299"/>
        <v>4433800</v>
      </c>
    </row>
    <row r="406" spans="1:14" s="1" customFormat="1" ht="12.75" hidden="1" customHeight="1" x14ac:dyDescent="0.25">
      <c r="A406" s="184" t="s">
        <v>71</v>
      </c>
      <c r="B406" s="184"/>
      <c r="C406" s="134"/>
      <c r="D406" s="134"/>
      <c r="E406" s="66">
        <v>853</v>
      </c>
      <c r="F406" s="16" t="s">
        <v>36</v>
      </c>
      <c r="G406" s="16" t="s">
        <v>96</v>
      </c>
      <c r="H406" s="16" t="s">
        <v>72</v>
      </c>
      <c r="I406" s="16"/>
      <c r="J406" s="17">
        <f>J407</f>
        <v>4433800</v>
      </c>
      <c r="K406" s="17">
        <f t="shared" si="299"/>
        <v>0</v>
      </c>
      <c r="L406" s="17">
        <f t="shared" si="299"/>
        <v>4433800</v>
      </c>
      <c r="M406" s="17">
        <f t="shared" si="299"/>
        <v>0</v>
      </c>
      <c r="N406" s="17">
        <f t="shared" si="299"/>
        <v>4433800</v>
      </c>
    </row>
    <row r="407" spans="1:14" s="1" customFormat="1" ht="12.75" hidden="1" customHeight="1" x14ac:dyDescent="0.25">
      <c r="A407" s="159" t="s">
        <v>117</v>
      </c>
      <c r="B407" s="160"/>
      <c r="C407" s="70"/>
      <c r="D407" s="70"/>
      <c r="E407" s="66">
        <v>853</v>
      </c>
      <c r="F407" s="16" t="s">
        <v>36</v>
      </c>
      <c r="G407" s="16" t="s">
        <v>96</v>
      </c>
      <c r="H407" s="16" t="s">
        <v>118</v>
      </c>
      <c r="I407" s="16"/>
      <c r="J407" s="17">
        <f>J408</f>
        <v>4433800</v>
      </c>
      <c r="K407" s="17">
        <f t="shared" si="299"/>
        <v>0</v>
      </c>
      <c r="L407" s="17">
        <f t="shared" si="299"/>
        <v>4433800</v>
      </c>
      <c r="M407" s="17">
        <f t="shared" si="299"/>
        <v>0</v>
      </c>
      <c r="N407" s="17">
        <f t="shared" si="299"/>
        <v>4433800</v>
      </c>
    </row>
    <row r="408" spans="1:14" s="1" customFormat="1" ht="12.75" hidden="1" x14ac:dyDescent="0.25">
      <c r="A408" s="127"/>
      <c r="B408" s="127" t="s">
        <v>69</v>
      </c>
      <c r="C408" s="134"/>
      <c r="D408" s="134"/>
      <c r="E408" s="66">
        <v>853</v>
      </c>
      <c r="F408" s="16" t="s">
        <v>36</v>
      </c>
      <c r="G408" s="16" t="s">
        <v>96</v>
      </c>
      <c r="H408" s="16" t="s">
        <v>118</v>
      </c>
      <c r="I408" s="16" t="s">
        <v>77</v>
      </c>
      <c r="J408" s="17">
        <f>J409</f>
        <v>4433800</v>
      </c>
      <c r="K408" s="17">
        <f t="shared" si="299"/>
        <v>0</v>
      </c>
      <c r="L408" s="17">
        <f t="shared" si="299"/>
        <v>4433800</v>
      </c>
      <c r="M408" s="17">
        <f t="shared" si="299"/>
        <v>0</v>
      </c>
      <c r="N408" s="17">
        <f t="shared" si="299"/>
        <v>4433800</v>
      </c>
    </row>
    <row r="409" spans="1:14" s="1" customFormat="1" ht="12.75" hidden="1" x14ac:dyDescent="0.25">
      <c r="A409" s="134"/>
      <c r="B409" s="135" t="s">
        <v>78</v>
      </c>
      <c r="C409" s="70"/>
      <c r="D409" s="70"/>
      <c r="E409" s="66">
        <v>853</v>
      </c>
      <c r="F409" s="16" t="s">
        <v>36</v>
      </c>
      <c r="G409" s="16" t="s">
        <v>96</v>
      </c>
      <c r="H409" s="16" t="s">
        <v>118</v>
      </c>
      <c r="I409" s="16" t="s">
        <v>79</v>
      </c>
      <c r="J409" s="17">
        <v>4433800</v>
      </c>
      <c r="K409" s="17"/>
      <c r="L409" s="17">
        <f t="shared" si="296"/>
        <v>4433800</v>
      </c>
      <c r="M409" s="17"/>
      <c r="N409" s="17">
        <f t="shared" ref="N409" si="300">L409+M409</f>
        <v>4433800</v>
      </c>
    </row>
    <row r="410" spans="1:14" s="1" customFormat="1" ht="12.75" hidden="1" customHeight="1" x14ac:dyDescent="0.25">
      <c r="A410" s="190" t="s">
        <v>238</v>
      </c>
      <c r="B410" s="190"/>
      <c r="C410" s="65"/>
      <c r="D410" s="65"/>
      <c r="E410" s="66">
        <v>853</v>
      </c>
      <c r="F410" s="8" t="s">
        <v>239</v>
      </c>
      <c r="G410" s="8"/>
      <c r="H410" s="8"/>
      <c r="I410" s="8"/>
      <c r="J410" s="9">
        <f>J411</f>
        <v>260600</v>
      </c>
      <c r="K410" s="9">
        <f t="shared" ref="K410:N411" si="301">K411</f>
        <v>-136580</v>
      </c>
      <c r="L410" s="9">
        <f t="shared" si="301"/>
        <v>124020</v>
      </c>
      <c r="M410" s="9">
        <f t="shared" si="301"/>
        <v>0</v>
      </c>
      <c r="N410" s="9">
        <f t="shared" si="301"/>
        <v>124020</v>
      </c>
    </row>
    <row r="411" spans="1:14" s="1" customFormat="1" ht="12.75" hidden="1" customHeight="1" x14ac:dyDescent="0.25">
      <c r="A411" s="185" t="s">
        <v>265</v>
      </c>
      <c r="B411" s="185"/>
      <c r="C411" s="136"/>
      <c r="D411" s="136"/>
      <c r="E411" s="66">
        <v>853</v>
      </c>
      <c r="F411" s="12" t="s">
        <v>239</v>
      </c>
      <c r="G411" s="12" t="s">
        <v>36</v>
      </c>
      <c r="H411" s="12"/>
      <c r="I411" s="12"/>
      <c r="J411" s="43">
        <f>J412</f>
        <v>260600</v>
      </c>
      <c r="K411" s="43">
        <f t="shared" si="301"/>
        <v>-136580</v>
      </c>
      <c r="L411" s="43">
        <f t="shared" si="301"/>
        <v>124020</v>
      </c>
      <c r="M411" s="43">
        <f t="shared" si="301"/>
        <v>0</v>
      </c>
      <c r="N411" s="43">
        <f t="shared" si="301"/>
        <v>124020</v>
      </c>
    </row>
    <row r="412" spans="1:14" s="1" customFormat="1" ht="12.75" hidden="1" customHeight="1" x14ac:dyDescent="0.25">
      <c r="A412" s="184" t="s">
        <v>69</v>
      </c>
      <c r="B412" s="184"/>
      <c r="C412" s="134"/>
      <c r="D412" s="134"/>
      <c r="E412" s="66">
        <v>853</v>
      </c>
      <c r="F412" s="22" t="s">
        <v>239</v>
      </c>
      <c r="G412" s="22" t="s">
        <v>36</v>
      </c>
      <c r="H412" s="22" t="s">
        <v>70</v>
      </c>
      <c r="I412" s="22"/>
      <c r="J412" s="24">
        <f>J413+J420</f>
        <v>260600</v>
      </c>
      <c r="K412" s="24">
        <f t="shared" ref="K412:N412" si="302">K413+K420</f>
        <v>-136580</v>
      </c>
      <c r="L412" s="24">
        <f t="shared" si="302"/>
        <v>124020</v>
      </c>
      <c r="M412" s="24">
        <f t="shared" si="302"/>
        <v>0</v>
      </c>
      <c r="N412" s="24">
        <f t="shared" si="302"/>
        <v>124020</v>
      </c>
    </row>
    <row r="413" spans="1:14" s="1" customFormat="1" ht="12.75" hidden="1" customHeight="1" x14ac:dyDescent="0.25">
      <c r="A413" s="184" t="s">
        <v>71</v>
      </c>
      <c r="B413" s="184"/>
      <c r="C413" s="134"/>
      <c r="D413" s="134"/>
      <c r="E413" s="66">
        <v>853</v>
      </c>
      <c r="F413" s="16" t="s">
        <v>239</v>
      </c>
      <c r="G413" s="16" t="s">
        <v>36</v>
      </c>
      <c r="H413" s="16" t="s">
        <v>72</v>
      </c>
      <c r="I413" s="16"/>
      <c r="J413" s="17">
        <f>J414+J417</f>
        <v>127200</v>
      </c>
      <c r="K413" s="17">
        <f t="shared" ref="K413:N413" si="303">K414+K417</f>
        <v>-3180</v>
      </c>
      <c r="L413" s="17">
        <f t="shared" si="303"/>
        <v>124020</v>
      </c>
      <c r="M413" s="17">
        <f t="shared" si="303"/>
        <v>0</v>
      </c>
      <c r="N413" s="17">
        <f t="shared" si="303"/>
        <v>124020</v>
      </c>
    </row>
    <row r="414" spans="1:14" s="1" customFormat="1" ht="12.75" hidden="1" customHeight="1" x14ac:dyDescent="0.25">
      <c r="A414" s="184" t="s">
        <v>255</v>
      </c>
      <c r="B414" s="184"/>
      <c r="C414" s="127"/>
      <c r="D414" s="127"/>
      <c r="E414" s="66">
        <v>853</v>
      </c>
      <c r="F414" s="16" t="s">
        <v>239</v>
      </c>
      <c r="G414" s="16" t="s">
        <v>36</v>
      </c>
      <c r="H414" s="16" t="s">
        <v>256</v>
      </c>
      <c r="I414" s="16"/>
      <c r="J414" s="17">
        <f>J416</f>
        <v>3180</v>
      </c>
      <c r="K414" s="17">
        <f t="shared" ref="K414:N414" si="304">K416</f>
        <v>-3180</v>
      </c>
      <c r="L414" s="17">
        <f t="shared" si="304"/>
        <v>0</v>
      </c>
      <c r="M414" s="17">
        <f t="shared" si="304"/>
        <v>0</v>
      </c>
      <c r="N414" s="17">
        <f t="shared" si="304"/>
        <v>0</v>
      </c>
    </row>
    <row r="415" spans="1:14" s="1" customFormat="1" ht="12.75" hidden="1" x14ac:dyDescent="0.25">
      <c r="A415" s="18"/>
      <c r="B415" s="127" t="s">
        <v>69</v>
      </c>
      <c r="C415" s="128"/>
      <c r="D415" s="128"/>
      <c r="E415" s="66">
        <v>853</v>
      </c>
      <c r="F415" s="16" t="s">
        <v>239</v>
      </c>
      <c r="G415" s="16" t="s">
        <v>36</v>
      </c>
      <c r="H415" s="16" t="s">
        <v>256</v>
      </c>
      <c r="I415" s="16" t="s">
        <v>77</v>
      </c>
      <c r="J415" s="17">
        <f>J416</f>
        <v>3180</v>
      </c>
      <c r="K415" s="17">
        <f t="shared" ref="K415:N415" si="305">K416</f>
        <v>-3180</v>
      </c>
      <c r="L415" s="17">
        <f t="shared" si="305"/>
        <v>0</v>
      </c>
      <c r="M415" s="17">
        <f t="shared" si="305"/>
        <v>0</v>
      </c>
      <c r="N415" s="17">
        <f t="shared" si="305"/>
        <v>0</v>
      </c>
    </row>
    <row r="416" spans="1:14" s="1" customFormat="1" ht="12.75" hidden="1" x14ac:dyDescent="0.25">
      <c r="A416" s="30"/>
      <c r="B416" s="127" t="s">
        <v>78</v>
      </c>
      <c r="C416" s="127"/>
      <c r="D416" s="127"/>
      <c r="E416" s="66">
        <v>853</v>
      </c>
      <c r="F416" s="16" t="s">
        <v>239</v>
      </c>
      <c r="G416" s="16" t="s">
        <v>36</v>
      </c>
      <c r="H416" s="16" t="s">
        <v>256</v>
      </c>
      <c r="I416" s="16" t="s">
        <v>79</v>
      </c>
      <c r="J416" s="17">
        <v>3180</v>
      </c>
      <c r="K416" s="17">
        <v>-3180</v>
      </c>
      <c r="L416" s="17">
        <f t="shared" si="296"/>
        <v>0</v>
      </c>
      <c r="M416" s="17"/>
      <c r="N416" s="17">
        <f t="shared" ref="N416" si="306">L416+M416</f>
        <v>0</v>
      </c>
    </row>
    <row r="417" spans="1:14" s="1" customFormat="1" ht="12.75" hidden="1" customHeight="1" x14ac:dyDescent="0.25">
      <c r="A417" s="184" t="s">
        <v>266</v>
      </c>
      <c r="B417" s="184"/>
      <c r="C417" s="134"/>
      <c r="D417" s="134"/>
      <c r="E417" s="66">
        <v>853</v>
      </c>
      <c r="F417" s="16" t="s">
        <v>239</v>
      </c>
      <c r="G417" s="16" t="s">
        <v>36</v>
      </c>
      <c r="H417" s="16" t="s">
        <v>267</v>
      </c>
      <c r="I417" s="16"/>
      <c r="J417" s="17">
        <f t="shared" ref="J417:N418" si="307">J418</f>
        <v>124020</v>
      </c>
      <c r="K417" s="17">
        <f t="shared" si="307"/>
        <v>0</v>
      </c>
      <c r="L417" s="17">
        <f t="shared" si="307"/>
        <v>124020</v>
      </c>
      <c r="M417" s="17">
        <f t="shared" si="307"/>
        <v>0</v>
      </c>
      <c r="N417" s="17">
        <f t="shared" si="307"/>
        <v>124020</v>
      </c>
    </row>
    <row r="418" spans="1:14" s="1" customFormat="1" ht="12.75" hidden="1" x14ac:dyDescent="0.25">
      <c r="A418" s="127"/>
      <c r="B418" s="127" t="s">
        <v>69</v>
      </c>
      <c r="C418" s="134"/>
      <c r="D418" s="134"/>
      <c r="E418" s="66">
        <v>853</v>
      </c>
      <c r="F418" s="16" t="s">
        <v>239</v>
      </c>
      <c r="G418" s="16" t="s">
        <v>36</v>
      </c>
      <c r="H418" s="16" t="s">
        <v>267</v>
      </c>
      <c r="I418" s="16" t="s">
        <v>77</v>
      </c>
      <c r="J418" s="17">
        <f>J419</f>
        <v>124020</v>
      </c>
      <c r="K418" s="17">
        <f t="shared" si="307"/>
        <v>0</v>
      </c>
      <c r="L418" s="17">
        <f t="shared" si="307"/>
        <v>124020</v>
      </c>
      <c r="M418" s="17">
        <f t="shared" si="307"/>
        <v>0</v>
      </c>
      <c r="N418" s="17">
        <f t="shared" si="307"/>
        <v>124020</v>
      </c>
    </row>
    <row r="419" spans="1:14" s="1" customFormat="1" ht="12.75" hidden="1" x14ac:dyDescent="0.25">
      <c r="A419" s="127"/>
      <c r="B419" s="127" t="s">
        <v>78</v>
      </c>
      <c r="C419" s="134"/>
      <c r="D419" s="134"/>
      <c r="E419" s="66">
        <v>853</v>
      </c>
      <c r="F419" s="16" t="s">
        <v>239</v>
      </c>
      <c r="G419" s="16" t="s">
        <v>36</v>
      </c>
      <c r="H419" s="16" t="s">
        <v>267</v>
      </c>
      <c r="I419" s="16" t="s">
        <v>79</v>
      </c>
      <c r="J419" s="17">
        <v>124020</v>
      </c>
      <c r="K419" s="17"/>
      <c r="L419" s="17">
        <f t="shared" si="296"/>
        <v>124020</v>
      </c>
      <c r="M419" s="17"/>
      <c r="N419" s="17">
        <f t="shared" ref="N419" si="308">L419+M419</f>
        <v>124020</v>
      </c>
    </row>
    <row r="420" spans="1:14" s="1" customFormat="1" ht="12.75" hidden="1" customHeight="1" x14ac:dyDescent="0.25">
      <c r="A420" s="159" t="s">
        <v>268</v>
      </c>
      <c r="B420" s="160"/>
      <c r="C420" s="70"/>
      <c r="D420" s="70"/>
      <c r="E420" s="66">
        <v>853</v>
      </c>
      <c r="F420" s="16" t="s">
        <v>239</v>
      </c>
      <c r="G420" s="16" t="s">
        <v>36</v>
      </c>
      <c r="H420" s="16" t="s">
        <v>269</v>
      </c>
      <c r="I420" s="16"/>
      <c r="J420" s="17">
        <f t="shared" ref="J420:N422" si="309">J421</f>
        <v>133400</v>
      </c>
      <c r="K420" s="17">
        <f t="shared" si="309"/>
        <v>-133400</v>
      </c>
      <c r="L420" s="17">
        <f t="shared" si="309"/>
        <v>0</v>
      </c>
      <c r="M420" s="17">
        <f t="shared" si="309"/>
        <v>0</v>
      </c>
      <c r="N420" s="17">
        <f t="shared" si="309"/>
        <v>0</v>
      </c>
    </row>
    <row r="421" spans="1:14" s="1" customFormat="1" ht="27.75" hidden="1" customHeight="1" x14ac:dyDescent="0.25">
      <c r="A421" s="159" t="s">
        <v>270</v>
      </c>
      <c r="B421" s="160"/>
      <c r="C421" s="70"/>
      <c r="D421" s="70"/>
      <c r="E421" s="66">
        <v>853</v>
      </c>
      <c r="F421" s="16" t="s">
        <v>239</v>
      </c>
      <c r="G421" s="16" t="s">
        <v>36</v>
      </c>
      <c r="H421" s="16" t="s">
        <v>271</v>
      </c>
      <c r="I421" s="16"/>
      <c r="J421" s="17">
        <f t="shared" si="309"/>
        <v>133400</v>
      </c>
      <c r="K421" s="17">
        <f t="shared" si="309"/>
        <v>-133400</v>
      </c>
      <c r="L421" s="17">
        <f t="shared" si="309"/>
        <v>0</v>
      </c>
      <c r="M421" s="17">
        <f t="shared" si="309"/>
        <v>0</v>
      </c>
      <c r="N421" s="17">
        <f t="shared" si="309"/>
        <v>0</v>
      </c>
    </row>
    <row r="422" spans="1:14" s="1" customFormat="1" ht="12.75" hidden="1" x14ac:dyDescent="0.25">
      <c r="A422" s="127"/>
      <c r="B422" s="127" t="s">
        <v>69</v>
      </c>
      <c r="C422" s="134"/>
      <c r="D422" s="134"/>
      <c r="E422" s="66">
        <v>853</v>
      </c>
      <c r="F422" s="16" t="s">
        <v>239</v>
      </c>
      <c r="G422" s="16" t="s">
        <v>36</v>
      </c>
      <c r="H422" s="16" t="s">
        <v>271</v>
      </c>
      <c r="I422" s="16" t="s">
        <v>77</v>
      </c>
      <c r="J422" s="17">
        <f t="shared" si="309"/>
        <v>133400</v>
      </c>
      <c r="K422" s="17">
        <f t="shared" si="309"/>
        <v>-133400</v>
      </c>
      <c r="L422" s="17">
        <f t="shared" si="309"/>
        <v>0</v>
      </c>
      <c r="M422" s="17">
        <f t="shared" si="309"/>
        <v>0</v>
      </c>
      <c r="N422" s="17">
        <f t="shared" si="309"/>
        <v>0</v>
      </c>
    </row>
    <row r="423" spans="1:14" s="1" customFormat="1" ht="12.75" hidden="1" x14ac:dyDescent="0.25">
      <c r="A423" s="18"/>
      <c r="B423" s="127" t="s">
        <v>78</v>
      </c>
      <c r="C423" s="134"/>
      <c r="D423" s="134"/>
      <c r="E423" s="66">
        <v>853</v>
      </c>
      <c r="F423" s="16" t="s">
        <v>239</v>
      </c>
      <c r="G423" s="16" t="s">
        <v>36</v>
      </c>
      <c r="H423" s="16" t="s">
        <v>271</v>
      </c>
      <c r="I423" s="16" t="s">
        <v>79</v>
      </c>
      <c r="J423" s="17">
        <v>133400</v>
      </c>
      <c r="K423" s="17">
        <v>-133400</v>
      </c>
      <c r="L423" s="17">
        <f t="shared" si="296"/>
        <v>0</v>
      </c>
      <c r="M423" s="17"/>
      <c r="N423" s="17">
        <f t="shared" ref="N423" si="310">L423+M423</f>
        <v>0</v>
      </c>
    </row>
    <row r="424" spans="1:14" s="1" customFormat="1" ht="12.75" hidden="1" customHeight="1" x14ac:dyDescent="0.25">
      <c r="A424" s="190" t="s">
        <v>326</v>
      </c>
      <c r="B424" s="190"/>
      <c r="C424" s="65"/>
      <c r="D424" s="65"/>
      <c r="E424" s="66">
        <v>853</v>
      </c>
      <c r="F424" s="46" t="s">
        <v>327</v>
      </c>
      <c r="G424" s="46"/>
      <c r="H424" s="46"/>
      <c r="I424" s="46"/>
      <c r="J424" s="47">
        <f>J425+J431</f>
        <v>22471000</v>
      </c>
      <c r="K424" s="47">
        <f t="shared" ref="K424:N424" si="311">K425+K431</f>
        <v>0</v>
      </c>
      <c r="L424" s="47">
        <f t="shared" si="311"/>
        <v>22471000</v>
      </c>
      <c r="M424" s="47">
        <f t="shared" si="311"/>
        <v>0</v>
      </c>
      <c r="N424" s="47">
        <f t="shared" si="311"/>
        <v>22471000</v>
      </c>
    </row>
    <row r="425" spans="1:14" s="1" customFormat="1" ht="12.75" hidden="1" customHeight="1" x14ac:dyDescent="0.25">
      <c r="A425" s="185" t="s">
        <v>328</v>
      </c>
      <c r="B425" s="185"/>
      <c r="C425" s="136"/>
      <c r="D425" s="136"/>
      <c r="E425" s="66">
        <v>853</v>
      </c>
      <c r="F425" s="41" t="s">
        <v>327</v>
      </c>
      <c r="G425" s="41" t="s">
        <v>13</v>
      </c>
      <c r="H425" s="48"/>
      <c r="I425" s="41"/>
      <c r="J425" s="49">
        <f t="shared" ref="J425:N429" si="312">J426</f>
        <v>8781000</v>
      </c>
      <c r="K425" s="49">
        <f t="shared" si="312"/>
        <v>0</v>
      </c>
      <c r="L425" s="49">
        <f t="shared" si="312"/>
        <v>8781000</v>
      </c>
      <c r="M425" s="49">
        <f t="shared" si="312"/>
        <v>0</v>
      </c>
      <c r="N425" s="49">
        <f t="shared" si="312"/>
        <v>8781000</v>
      </c>
    </row>
    <row r="426" spans="1:14" s="1" customFormat="1" ht="12.75" hidden="1" customHeight="1" x14ac:dyDescent="0.25">
      <c r="A426" s="184" t="s">
        <v>69</v>
      </c>
      <c r="B426" s="184"/>
      <c r="C426" s="134"/>
      <c r="D426" s="134"/>
      <c r="E426" s="66">
        <v>853</v>
      </c>
      <c r="F426" s="16" t="s">
        <v>327</v>
      </c>
      <c r="G426" s="16" t="s">
        <v>13</v>
      </c>
      <c r="H426" s="16" t="s">
        <v>70</v>
      </c>
      <c r="I426" s="16"/>
      <c r="J426" s="17">
        <f t="shared" si="312"/>
        <v>8781000</v>
      </c>
      <c r="K426" s="17">
        <f t="shared" si="312"/>
        <v>0</v>
      </c>
      <c r="L426" s="17">
        <f t="shared" si="312"/>
        <v>8781000</v>
      </c>
      <c r="M426" s="17">
        <f t="shared" si="312"/>
        <v>0</v>
      </c>
      <c r="N426" s="17">
        <f t="shared" si="312"/>
        <v>8781000</v>
      </c>
    </row>
    <row r="427" spans="1:14" s="1" customFormat="1" ht="12.75" hidden="1" customHeight="1" x14ac:dyDescent="0.25">
      <c r="A427" s="184" t="s">
        <v>71</v>
      </c>
      <c r="B427" s="184"/>
      <c r="C427" s="134"/>
      <c r="D427" s="134"/>
      <c r="E427" s="66">
        <v>853</v>
      </c>
      <c r="F427" s="16" t="s">
        <v>327</v>
      </c>
      <c r="G427" s="16" t="s">
        <v>13</v>
      </c>
      <c r="H427" s="16" t="s">
        <v>72</v>
      </c>
      <c r="I427" s="16"/>
      <c r="J427" s="17">
        <f t="shared" si="312"/>
        <v>8781000</v>
      </c>
      <c r="K427" s="17">
        <f t="shared" si="312"/>
        <v>0</v>
      </c>
      <c r="L427" s="17">
        <f t="shared" si="312"/>
        <v>8781000</v>
      </c>
      <c r="M427" s="17">
        <f t="shared" si="312"/>
        <v>0</v>
      </c>
      <c r="N427" s="17">
        <f t="shared" si="312"/>
        <v>8781000</v>
      </c>
    </row>
    <row r="428" spans="1:14" s="1" customFormat="1" ht="12.75" hidden="1" customHeight="1" x14ac:dyDescent="0.25">
      <c r="A428" s="186" t="s">
        <v>329</v>
      </c>
      <c r="B428" s="186"/>
      <c r="C428" s="67"/>
      <c r="D428" s="67"/>
      <c r="E428" s="66">
        <v>853</v>
      </c>
      <c r="F428" s="16" t="s">
        <v>327</v>
      </c>
      <c r="G428" s="16" t="s">
        <v>13</v>
      </c>
      <c r="H428" s="16" t="s">
        <v>330</v>
      </c>
      <c r="I428" s="16"/>
      <c r="J428" s="17">
        <f t="shared" si="312"/>
        <v>8781000</v>
      </c>
      <c r="K428" s="17">
        <f t="shared" si="312"/>
        <v>0</v>
      </c>
      <c r="L428" s="17">
        <f t="shared" si="312"/>
        <v>8781000</v>
      </c>
      <c r="M428" s="17">
        <f t="shared" si="312"/>
        <v>0</v>
      </c>
      <c r="N428" s="17">
        <f t="shared" si="312"/>
        <v>8781000</v>
      </c>
    </row>
    <row r="429" spans="1:14" s="1" customFormat="1" ht="12.75" hidden="1" x14ac:dyDescent="0.25">
      <c r="A429" s="18"/>
      <c r="B429" s="128" t="s">
        <v>69</v>
      </c>
      <c r="C429" s="67"/>
      <c r="D429" s="67"/>
      <c r="E429" s="66">
        <v>853</v>
      </c>
      <c r="F429" s="16" t="s">
        <v>327</v>
      </c>
      <c r="G429" s="16" t="s">
        <v>13</v>
      </c>
      <c r="H429" s="16" t="s">
        <v>330</v>
      </c>
      <c r="I429" s="16" t="s">
        <v>77</v>
      </c>
      <c r="J429" s="17">
        <f t="shared" si="312"/>
        <v>8781000</v>
      </c>
      <c r="K429" s="17">
        <f t="shared" si="312"/>
        <v>0</v>
      </c>
      <c r="L429" s="17">
        <f t="shared" si="312"/>
        <v>8781000</v>
      </c>
      <c r="M429" s="17">
        <f t="shared" si="312"/>
        <v>0</v>
      </c>
      <c r="N429" s="17">
        <f t="shared" si="312"/>
        <v>8781000</v>
      </c>
    </row>
    <row r="430" spans="1:14" s="1" customFormat="1" ht="12.75" hidden="1" x14ac:dyDescent="0.25">
      <c r="A430" s="18"/>
      <c r="B430" s="127" t="s">
        <v>331</v>
      </c>
      <c r="C430" s="134"/>
      <c r="D430" s="134"/>
      <c r="E430" s="66">
        <v>853</v>
      </c>
      <c r="F430" s="16" t="s">
        <v>327</v>
      </c>
      <c r="G430" s="16" t="s">
        <v>13</v>
      </c>
      <c r="H430" s="16" t="s">
        <v>330</v>
      </c>
      <c r="I430" s="16" t="s">
        <v>332</v>
      </c>
      <c r="J430" s="17">
        <v>8781000</v>
      </c>
      <c r="K430" s="17"/>
      <c r="L430" s="17">
        <f t="shared" si="296"/>
        <v>8781000</v>
      </c>
      <c r="M430" s="17"/>
      <c r="N430" s="17">
        <f t="shared" ref="N430" si="313">L430+M430</f>
        <v>8781000</v>
      </c>
    </row>
    <row r="431" spans="1:14" s="1" customFormat="1" ht="12.75" hidden="1" x14ac:dyDescent="0.25">
      <c r="A431" s="187" t="s">
        <v>333</v>
      </c>
      <c r="B431" s="187"/>
      <c r="C431" s="148"/>
      <c r="D431" s="148"/>
      <c r="E431" s="66">
        <v>853</v>
      </c>
      <c r="F431" s="12" t="s">
        <v>327</v>
      </c>
      <c r="G431" s="12" t="s">
        <v>85</v>
      </c>
      <c r="H431" s="12"/>
      <c r="I431" s="12"/>
      <c r="J431" s="13">
        <f>J432+J437</f>
        <v>13690000</v>
      </c>
      <c r="K431" s="13">
        <f t="shared" ref="K431:N431" si="314">K432+K437</f>
        <v>0</v>
      </c>
      <c r="L431" s="13">
        <f t="shared" si="314"/>
        <v>13690000</v>
      </c>
      <c r="M431" s="13">
        <f t="shared" si="314"/>
        <v>0</v>
      </c>
      <c r="N431" s="13">
        <f t="shared" si="314"/>
        <v>13690000</v>
      </c>
    </row>
    <row r="432" spans="1:14" s="1" customFormat="1" ht="12.75" hidden="1" x14ac:dyDescent="0.25">
      <c r="A432" s="131"/>
      <c r="B432" s="133" t="s">
        <v>334</v>
      </c>
      <c r="C432" s="133"/>
      <c r="D432" s="133"/>
      <c r="E432" s="66">
        <v>853</v>
      </c>
      <c r="F432" s="16" t="s">
        <v>327</v>
      </c>
      <c r="G432" s="16" t="s">
        <v>85</v>
      </c>
      <c r="H432" s="16" t="s">
        <v>335</v>
      </c>
      <c r="I432" s="16"/>
      <c r="J432" s="17">
        <f>J433</f>
        <v>0</v>
      </c>
      <c r="K432" s="17">
        <f t="shared" ref="K432:N435" si="315">K433</f>
        <v>0</v>
      </c>
      <c r="L432" s="17">
        <f t="shared" si="315"/>
        <v>0</v>
      </c>
      <c r="M432" s="17">
        <f t="shared" si="315"/>
        <v>0</v>
      </c>
      <c r="N432" s="17">
        <f t="shared" si="315"/>
        <v>0</v>
      </c>
    </row>
    <row r="433" spans="1:14" s="1" customFormat="1" ht="25.5" hidden="1" customHeight="1" x14ac:dyDescent="0.25">
      <c r="A433" s="131"/>
      <c r="B433" s="127" t="s">
        <v>336</v>
      </c>
      <c r="C433" s="133"/>
      <c r="D433" s="133"/>
      <c r="E433" s="66">
        <v>853</v>
      </c>
      <c r="F433" s="16" t="s">
        <v>327</v>
      </c>
      <c r="G433" s="16" t="s">
        <v>85</v>
      </c>
      <c r="H433" s="16" t="s">
        <v>337</v>
      </c>
      <c r="I433" s="16"/>
      <c r="J433" s="17">
        <f>J434</f>
        <v>0</v>
      </c>
      <c r="K433" s="17">
        <f t="shared" si="315"/>
        <v>0</v>
      </c>
      <c r="L433" s="17">
        <f t="shared" si="315"/>
        <v>0</v>
      </c>
      <c r="M433" s="17">
        <f t="shared" si="315"/>
        <v>0</v>
      </c>
      <c r="N433" s="17">
        <f t="shared" si="315"/>
        <v>0</v>
      </c>
    </row>
    <row r="434" spans="1:14" s="1" customFormat="1" ht="39.75" hidden="1" customHeight="1" x14ac:dyDescent="0.25">
      <c r="A434" s="131"/>
      <c r="B434" s="127" t="s">
        <v>338</v>
      </c>
      <c r="C434" s="133"/>
      <c r="D434" s="133"/>
      <c r="E434" s="66">
        <v>853</v>
      </c>
      <c r="F434" s="16" t="s">
        <v>327</v>
      </c>
      <c r="G434" s="16" t="s">
        <v>85</v>
      </c>
      <c r="H434" s="16" t="s">
        <v>339</v>
      </c>
      <c r="I434" s="16"/>
      <c r="J434" s="17">
        <f>J435</f>
        <v>0</v>
      </c>
      <c r="K434" s="17">
        <f t="shared" si="315"/>
        <v>0</v>
      </c>
      <c r="L434" s="17">
        <f t="shared" si="315"/>
        <v>0</v>
      </c>
      <c r="M434" s="17">
        <f t="shared" si="315"/>
        <v>0</v>
      </c>
      <c r="N434" s="17">
        <f t="shared" si="315"/>
        <v>0</v>
      </c>
    </row>
    <row r="435" spans="1:14" s="1" customFormat="1" ht="12.75" hidden="1" x14ac:dyDescent="0.25">
      <c r="A435" s="131"/>
      <c r="B435" s="128" t="s">
        <v>69</v>
      </c>
      <c r="C435" s="133"/>
      <c r="D435" s="133"/>
      <c r="E435" s="66">
        <v>853</v>
      </c>
      <c r="F435" s="16" t="s">
        <v>327</v>
      </c>
      <c r="G435" s="16" t="s">
        <v>85</v>
      </c>
      <c r="H435" s="16" t="s">
        <v>339</v>
      </c>
      <c r="I435" s="16" t="s">
        <v>77</v>
      </c>
      <c r="J435" s="17">
        <f>J436</f>
        <v>0</v>
      </c>
      <c r="K435" s="17">
        <f t="shared" si="315"/>
        <v>0</v>
      </c>
      <c r="L435" s="17">
        <f t="shared" si="315"/>
        <v>0</v>
      </c>
      <c r="M435" s="17">
        <f t="shared" si="315"/>
        <v>0</v>
      </c>
      <c r="N435" s="17">
        <f t="shared" si="315"/>
        <v>0</v>
      </c>
    </row>
    <row r="436" spans="1:14" s="1" customFormat="1" ht="12.75" hidden="1" x14ac:dyDescent="0.25">
      <c r="A436" s="131"/>
      <c r="B436" s="127" t="s">
        <v>331</v>
      </c>
      <c r="C436" s="133"/>
      <c r="D436" s="133"/>
      <c r="E436" s="66">
        <v>853</v>
      </c>
      <c r="F436" s="16" t="s">
        <v>327</v>
      </c>
      <c r="G436" s="16" t="s">
        <v>85</v>
      </c>
      <c r="H436" s="16" t="s">
        <v>339</v>
      </c>
      <c r="I436" s="16" t="s">
        <v>332</v>
      </c>
      <c r="J436" s="17"/>
      <c r="K436" s="17">
        <v>0</v>
      </c>
      <c r="L436" s="17">
        <f>J436+K436</f>
        <v>0</v>
      </c>
      <c r="M436" s="17">
        <v>0</v>
      </c>
      <c r="N436" s="17">
        <f>L436+M436</f>
        <v>0</v>
      </c>
    </row>
    <row r="437" spans="1:14" s="45" customFormat="1" ht="12.75" hidden="1" customHeight="1" x14ac:dyDescent="0.25">
      <c r="A437" s="184" t="s">
        <v>69</v>
      </c>
      <c r="B437" s="184"/>
      <c r="C437" s="134"/>
      <c r="D437" s="134"/>
      <c r="E437" s="66">
        <v>853</v>
      </c>
      <c r="F437" s="16" t="s">
        <v>327</v>
      </c>
      <c r="G437" s="16" t="s">
        <v>85</v>
      </c>
      <c r="H437" s="16" t="s">
        <v>70</v>
      </c>
      <c r="I437" s="16"/>
      <c r="J437" s="17">
        <f t="shared" ref="J437:N440" si="316">J438</f>
        <v>13690000</v>
      </c>
      <c r="K437" s="17">
        <f t="shared" si="316"/>
        <v>0</v>
      </c>
      <c r="L437" s="17">
        <f t="shared" si="316"/>
        <v>13690000</v>
      </c>
      <c r="M437" s="17">
        <f t="shared" si="316"/>
        <v>0</v>
      </c>
      <c r="N437" s="17">
        <f t="shared" si="316"/>
        <v>13690000</v>
      </c>
    </row>
    <row r="438" spans="1:14" s="14" customFormat="1" ht="12.75" hidden="1" customHeight="1" x14ac:dyDescent="0.25">
      <c r="A438" s="184" t="s">
        <v>71</v>
      </c>
      <c r="B438" s="184"/>
      <c r="C438" s="134"/>
      <c r="D438" s="134"/>
      <c r="E438" s="66">
        <v>853</v>
      </c>
      <c r="F438" s="16" t="s">
        <v>327</v>
      </c>
      <c r="G438" s="16" t="s">
        <v>85</v>
      </c>
      <c r="H438" s="16" t="s">
        <v>72</v>
      </c>
      <c r="I438" s="16"/>
      <c r="J438" s="17">
        <f t="shared" si="316"/>
        <v>13690000</v>
      </c>
      <c r="K438" s="17">
        <f t="shared" si="316"/>
        <v>0</v>
      </c>
      <c r="L438" s="17">
        <f t="shared" si="316"/>
        <v>13690000</v>
      </c>
      <c r="M438" s="17">
        <f t="shared" si="316"/>
        <v>0</v>
      </c>
      <c r="N438" s="17">
        <f t="shared" si="316"/>
        <v>13690000</v>
      </c>
    </row>
    <row r="439" spans="1:14" s="1" customFormat="1" ht="12.75" hidden="1" customHeight="1" x14ac:dyDescent="0.25">
      <c r="A439" s="186" t="s">
        <v>340</v>
      </c>
      <c r="B439" s="186"/>
      <c r="C439" s="67"/>
      <c r="D439" s="67"/>
      <c r="E439" s="66">
        <v>853</v>
      </c>
      <c r="F439" s="16" t="s">
        <v>327</v>
      </c>
      <c r="G439" s="16" t="s">
        <v>85</v>
      </c>
      <c r="H439" s="16" t="s">
        <v>341</v>
      </c>
      <c r="I439" s="16"/>
      <c r="J439" s="17">
        <f t="shared" si="316"/>
        <v>13690000</v>
      </c>
      <c r="K439" s="17">
        <f t="shared" si="316"/>
        <v>0</v>
      </c>
      <c r="L439" s="17">
        <f t="shared" si="316"/>
        <v>13690000</v>
      </c>
      <c r="M439" s="17">
        <f t="shared" si="316"/>
        <v>0</v>
      </c>
      <c r="N439" s="17">
        <f t="shared" si="316"/>
        <v>13690000</v>
      </c>
    </row>
    <row r="440" spans="1:14" s="1" customFormat="1" ht="12.75" hidden="1" x14ac:dyDescent="0.25">
      <c r="A440" s="18"/>
      <c r="B440" s="128" t="s">
        <v>69</v>
      </c>
      <c r="C440" s="67"/>
      <c r="D440" s="67"/>
      <c r="E440" s="66">
        <v>853</v>
      </c>
      <c r="F440" s="16" t="s">
        <v>327</v>
      </c>
      <c r="G440" s="16" t="s">
        <v>85</v>
      </c>
      <c r="H440" s="16" t="s">
        <v>341</v>
      </c>
      <c r="I440" s="16" t="s">
        <v>77</v>
      </c>
      <c r="J440" s="17">
        <f t="shared" si="316"/>
        <v>13690000</v>
      </c>
      <c r="K440" s="17">
        <f t="shared" si="316"/>
        <v>0</v>
      </c>
      <c r="L440" s="17">
        <f t="shared" si="316"/>
        <v>13690000</v>
      </c>
      <c r="M440" s="17">
        <f t="shared" si="316"/>
        <v>0</v>
      </c>
      <c r="N440" s="17">
        <f t="shared" si="316"/>
        <v>13690000</v>
      </c>
    </row>
    <row r="441" spans="1:14" s="1" customFormat="1" ht="12.75" hidden="1" x14ac:dyDescent="0.25">
      <c r="A441" s="18"/>
      <c r="B441" s="127" t="s">
        <v>331</v>
      </c>
      <c r="C441" s="134"/>
      <c r="D441" s="134"/>
      <c r="E441" s="66">
        <v>853</v>
      </c>
      <c r="F441" s="16" t="s">
        <v>327</v>
      </c>
      <c r="G441" s="16" t="s">
        <v>85</v>
      </c>
      <c r="H441" s="16" t="s">
        <v>341</v>
      </c>
      <c r="I441" s="16" t="s">
        <v>332</v>
      </c>
      <c r="J441" s="17">
        <v>13690000</v>
      </c>
      <c r="K441" s="17"/>
      <c r="L441" s="17">
        <f t="shared" si="296"/>
        <v>13690000</v>
      </c>
      <c r="M441" s="17"/>
      <c r="N441" s="17">
        <f t="shared" ref="N441" si="317">L441+M441</f>
        <v>13690000</v>
      </c>
    </row>
    <row r="442" spans="1:14" s="10" customFormat="1" ht="12.75" hidden="1" x14ac:dyDescent="0.25">
      <c r="A442" s="188" t="s">
        <v>350</v>
      </c>
      <c r="B442" s="189"/>
      <c r="C442" s="71"/>
      <c r="D442" s="71"/>
      <c r="E442" s="143">
        <v>854</v>
      </c>
      <c r="F442" s="72"/>
      <c r="G442" s="8"/>
      <c r="H442" s="8"/>
      <c r="I442" s="8"/>
      <c r="J442" s="9">
        <f>J443</f>
        <v>921000</v>
      </c>
      <c r="K442" s="9">
        <f t="shared" ref="K442:N442" si="318">K443</f>
        <v>70200</v>
      </c>
      <c r="L442" s="9">
        <f t="shared" si="318"/>
        <v>991200</v>
      </c>
      <c r="M442" s="9">
        <f t="shared" si="318"/>
        <v>0</v>
      </c>
      <c r="N442" s="9">
        <f t="shared" si="318"/>
        <v>991200</v>
      </c>
    </row>
    <row r="443" spans="1:14" s="10" customFormat="1" ht="12.75" hidden="1" customHeight="1" x14ac:dyDescent="0.25">
      <c r="A443" s="190" t="s">
        <v>12</v>
      </c>
      <c r="B443" s="190"/>
      <c r="C443" s="129"/>
      <c r="D443" s="129"/>
      <c r="E443" s="32">
        <v>854</v>
      </c>
      <c r="F443" s="8" t="s">
        <v>13</v>
      </c>
      <c r="G443" s="8"/>
      <c r="H443" s="8"/>
      <c r="I443" s="8"/>
      <c r="J443" s="9">
        <f>J444+J454</f>
        <v>921000</v>
      </c>
      <c r="K443" s="9">
        <f t="shared" ref="K443:N443" si="319">K444+K454</f>
        <v>70200</v>
      </c>
      <c r="L443" s="9">
        <f t="shared" si="319"/>
        <v>991200</v>
      </c>
      <c r="M443" s="9">
        <f t="shared" si="319"/>
        <v>0</v>
      </c>
      <c r="N443" s="9">
        <f t="shared" si="319"/>
        <v>991200</v>
      </c>
    </row>
    <row r="444" spans="1:14" s="14" customFormat="1" ht="12.75" hidden="1" customHeight="1" x14ac:dyDescent="0.25">
      <c r="A444" s="185" t="s">
        <v>14</v>
      </c>
      <c r="B444" s="185"/>
      <c r="C444" s="130"/>
      <c r="D444" s="130"/>
      <c r="E444" s="32">
        <v>854</v>
      </c>
      <c r="F444" s="12" t="s">
        <v>13</v>
      </c>
      <c r="G444" s="12" t="s">
        <v>15</v>
      </c>
      <c r="H444" s="12"/>
      <c r="I444" s="12"/>
      <c r="J444" s="13">
        <f>J445</f>
        <v>604700</v>
      </c>
      <c r="K444" s="13">
        <f t="shared" ref="K444:N445" si="320">K445</f>
        <v>0</v>
      </c>
      <c r="L444" s="13">
        <f t="shared" si="320"/>
        <v>604700</v>
      </c>
      <c r="M444" s="13">
        <f t="shared" si="320"/>
        <v>0</v>
      </c>
      <c r="N444" s="13">
        <f t="shared" si="320"/>
        <v>604700</v>
      </c>
    </row>
    <row r="445" spans="1:14" s="1" customFormat="1" ht="12.75" hidden="1" customHeight="1" x14ac:dyDescent="0.25">
      <c r="A445" s="184" t="s">
        <v>16</v>
      </c>
      <c r="B445" s="184"/>
      <c r="C445" s="127"/>
      <c r="D445" s="127"/>
      <c r="E445" s="32">
        <v>854</v>
      </c>
      <c r="F445" s="16" t="s">
        <v>13</v>
      </c>
      <c r="G445" s="16" t="s">
        <v>15</v>
      </c>
      <c r="H445" s="16" t="s">
        <v>17</v>
      </c>
      <c r="I445" s="16"/>
      <c r="J445" s="17">
        <f>J446</f>
        <v>604700</v>
      </c>
      <c r="K445" s="17">
        <f t="shared" si="320"/>
        <v>0</v>
      </c>
      <c r="L445" s="17">
        <f t="shared" si="320"/>
        <v>604700</v>
      </c>
      <c r="M445" s="17">
        <f t="shared" si="320"/>
        <v>0</v>
      </c>
      <c r="N445" s="17">
        <f t="shared" si="320"/>
        <v>604700</v>
      </c>
    </row>
    <row r="446" spans="1:14" s="1" customFormat="1" ht="12.75" hidden="1" customHeight="1" x14ac:dyDescent="0.25">
      <c r="A446" s="184" t="s">
        <v>18</v>
      </c>
      <c r="B446" s="184"/>
      <c r="C446" s="127"/>
      <c r="D446" s="127"/>
      <c r="E446" s="32">
        <v>854</v>
      </c>
      <c r="F446" s="16" t="s">
        <v>13</v>
      </c>
      <c r="G446" s="16" t="s">
        <v>15</v>
      </c>
      <c r="H446" s="16" t="s">
        <v>19</v>
      </c>
      <c r="I446" s="16"/>
      <c r="J446" s="17">
        <f>J447+J449+J451</f>
        <v>604700</v>
      </c>
      <c r="K446" s="17">
        <f t="shared" ref="K446:N446" si="321">K447+K449+K451</f>
        <v>0</v>
      </c>
      <c r="L446" s="17">
        <f t="shared" si="321"/>
        <v>604700</v>
      </c>
      <c r="M446" s="17">
        <f t="shared" si="321"/>
        <v>0</v>
      </c>
      <c r="N446" s="17">
        <f t="shared" si="321"/>
        <v>604700</v>
      </c>
    </row>
    <row r="447" spans="1:14" s="1" customFormat="1" ht="25.5" hidden="1" x14ac:dyDescent="0.25">
      <c r="A447" s="127"/>
      <c r="B447" s="127" t="s">
        <v>20</v>
      </c>
      <c r="C447" s="127"/>
      <c r="D447" s="127"/>
      <c r="E447" s="32">
        <v>854</v>
      </c>
      <c r="F447" s="16" t="s">
        <v>21</v>
      </c>
      <c r="G447" s="16" t="s">
        <v>15</v>
      </c>
      <c r="H447" s="16" t="s">
        <v>19</v>
      </c>
      <c r="I447" s="16" t="s">
        <v>22</v>
      </c>
      <c r="J447" s="17">
        <f>J448</f>
        <v>432300</v>
      </c>
      <c r="K447" s="17">
        <f t="shared" ref="K447:N447" si="322">K448</f>
        <v>0</v>
      </c>
      <c r="L447" s="17">
        <f t="shared" si="322"/>
        <v>432300</v>
      </c>
      <c r="M447" s="17">
        <f t="shared" si="322"/>
        <v>0</v>
      </c>
      <c r="N447" s="17">
        <f t="shared" si="322"/>
        <v>432300</v>
      </c>
    </row>
    <row r="448" spans="1:14" s="1" customFormat="1" ht="12.75" hidden="1" x14ac:dyDescent="0.25">
      <c r="A448" s="18"/>
      <c r="B448" s="128" t="s">
        <v>23</v>
      </c>
      <c r="C448" s="128"/>
      <c r="D448" s="128"/>
      <c r="E448" s="32">
        <v>854</v>
      </c>
      <c r="F448" s="16" t="s">
        <v>13</v>
      </c>
      <c r="G448" s="16" t="s">
        <v>15</v>
      </c>
      <c r="H448" s="16" t="s">
        <v>19</v>
      </c>
      <c r="I448" s="16" t="s">
        <v>24</v>
      </c>
      <c r="J448" s="17">
        <f>432329-29</f>
        <v>432300</v>
      </c>
      <c r="K448" s="17"/>
      <c r="L448" s="17">
        <f t="shared" si="296"/>
        <v>432300</v>
      </c>
      <c r="M448" s="17"/>
      <c r="N448" s="17">
        <f t="shared" ref="N448" si="323">L448+M448</f>
        <v>432300</v>
      </c>
    </row>
    <row r="449" spans="1:14" s="1" customFormat="1" ht="12.75" hidden="1" x14ac:dyDescent="0.25">
      <c r="A449" s="18"/>
      <c r="B449" s="128" t="s">
        <v>25</v>
      </c>
      <c r="C449" s="128"/>
      <c r="D449" s="128"/>
      <c r="E449" s="32">
        <v>854</v>
      </c>
      <c r="F449" s="16" t="s">
        <v>13</v>
      </c>
      <c r="G449" s="16" t="s">
        <v>15</v>
      </c>
      <c r="H449" s="16" t="s">
        <v>19</v>
      </c>
      <c r="I449" s="16" t="s">
        <v>26</v>
      </c>
      <c r="J449" s="17">
        <f>J450</f>
        <v>171700</v>
      </c>
      <c r="K449" s="17">
        <f t="shared" ref="K449:N449" si="324">K450</f>
        <v>0</v>
      </c>
      <c r="L449" s="17">
        <f t="shared" si="324"/>
        <v>171700</v>
      </c>
      <c r="M449" s="17">
        <f t="shared" si="324"/>
        <v>0</v>
      </c>
      <c r="N449" s="17">
        <f t="shared" si="324"/>
        <v>171700</v>
      </c>
    </row>
    <row r="450" spans="1:14" s="1" customFormat="1" ht="12.75" hidden="1" x14ac:dyDescent="0.25">
      <c r="A450" s="18"/>
      <c r="B450" s="127" t="s">
        <v>27</v>
      </c>
      <c r="C450" s="127"/>
      <c r="D450" s="127"/>
      <c r="E450" s="32">
        <v>854</v>
      </c>
      <c r="F450" s="16" t="s">
        <v>13</v>
      </c>
      <c r="G450" s="16" t="s">
        <v>15</v>
      </c>
      <c r="H450" s="16" t="s">
        <v>19</v>
      </c>
      <c r="I450" s="16" t="s">
        <v>28</v>
      </c>
      <c r="J450" s="17">
        <f>171670+30</f>
        <v>171700</v>
      </c>
      <c r="K450" s="17"/>
      <c r="L450" s="17">
        <f t="shared" si="296"/>
        <v>171700</v>
      </c>
      <c r="M450" s="17"/>
      <c r="N450" s="17">
        <f t="shared" ref="N450" si="325">L450+M450</f>
        <v>171700</v>
      </c>
    </row>
    <row r="451" spans="1:14" s="1" customFormat="1" ht="12.75" hidden="1" x14ac:dyDescent="0.25">
      <c r="A451" s="18"/>
      <c r="B451" s="127" t="s">
        <v>29</v>
      </c>
      <c r="C451" s="127"/>
      <c r="D451" s="127"/>
      <c r="E451" s="32">
        <v>854</v>
      </c>
      <c r="F451" s="16" t="s">
        <v>13</v>
      </c>
      <c r="G451" s="16" t="s">
        <v>15</v>
      </c>
      <c r="H451" s="16" t="s">
        <v>19</v>
      </c>
      <c r="I451" s="16" t="s">
        <v>30</v>
      </c>
      <c r="J451" s="17">
        <f>J452+J453</f>
        <v>700</v>
      </c>
      <c r="K451" s="17">
        <f t="shared" ref="K451:N451" si="326">K452+K453</f>
        <v>0</v>
      </c>
      <c r="L451" s="17">
        <f t="shared" si="326"/>
        <v>700</v>
      </c>
      <c r="M451" s="17">
        <f t="shared" si="326"/>
        <v>0</v>
      </c>
      <c r="N451" s="17">
        <f t="shared" si="326"/>
        <v>700</v>
      </c>
    </row>
    <row r="452" spans="1:14" s="1" customFormat="1" ht="12.75" hidden="1" x14ac:dyDescent="0.25">
      <c r="A452" s="18"/>
      <c r="B452" s="127" t="s">
        <v>31</v>
      </c>
      <c r="C452" s="127"/>
      <c r="D452" s="127"/>
      <c r="E452" s="32">
        <v>854</v>
      </c>
      <c r="F452" s="16" t="s">
        <v>13</v>
      </c>
      <c r="G452" s="16" t="s">
        <v>15</v>
      </c>
      <c r="H452" s="16" t="s">
        <v>19</v>
      </c>
      <c r="I452" s="16" t="s">
        <v>32</v>
      </c>
      <c r="J452" s="17"/>
      <c r="K452" s="17"/>
      <c r="L452" s="17">
        <f t="shared" si="296"/>
        <v>0</v>
      </c>
      <c r="M452" s="17"/>
      <c r="N452" s="17">
        <f t="shared" ref="N452:N453" si="327">L452+M452</f>
        <v>0</v>
      </c>
    </row>
    <row r="453" spans="1:14" s="1" customFormat="1" ht="12.75" hidden="1" x14ac:dyDescent="0.25">
      <c r="A453" s="18"/>
      <c r="B453" s="127" t="s">
        <v>33</v>
      </c>
      <c r="C453" s="127"/>
      <c r="D453" s="127"/>
      <c r="E453" s="32">
        <v>854</v>
      </c>
      <c r="F453" s="16" t="s">
        <v>13</v>
      </c>
      <c r="G453" s="16" t="s">
        <v>15</v>
      </c>
      <c r="H453" s="16" t="s">
        <v>19</v>
      </c>
      <c r="I453" s="16" t="s">
        <v>34</v>
      </c>
      <c r="J453" s="17">
        <v>700</v>
      </c>
      <c r="K453" s="17"/>
      <c r="L453" s="17">
        <f t="shared" si="296"/>
        <v>700</v>
      </c>
      <c r="M453" s="17"/>
      <c r="N453" s="17">
        <f t="shared" si="327"/>
        <v>700</v>
      </c>
    </row>
    <row r="454" spans="1:14" s="14" customFormat="1" ht="12.75" hidden="1" customHeight="1" x14ac:dyDescent="0.25">
      <c r="A454" s="168" t="s">
        <v>48</v>
      </c>
      <c r="B454" s="169"/>
      <c r="C454" s="130"/>
      <c r="D454" s="130"/>
      <c r="E454" s="32">
        <v>854</v>
      </c>
      <c r="F454" s="12" t="s">
        <v>13</v>
      </c>
      <c r="G454" s="12" t="s">
        <v>49</v>
      </c>
      <c r="H454" s="12"/>
      <c r="I454" s="12"/>
      <c r="J454" s="13">
        <f>J455+J459</f>
        <v>316300</v>
      </c>
      <c r="K454" s="13">
        <f t="shared" ref="K454:N454" si="328">K455+K459</f>
        <v>70200</v>
      </c>
      <c r="L454" s="13">
        <f t="shared" si="328"/>
        <v>386500</v>
      </c>
      <c r="M454" s="13">
        <f t="shared" si="328"/>
        <v>0</v>
      </c>
      <c r="N454" s="13">
        <f t="shared" si="328"/>
        <v>386500</v>
      </c>
    </row>
    <row r="455" spans="1:14" s="1" customFormat="1" ht="12.75" hidden="1" customHeight="1" x14ac:dyDescent="0.25">
      <c r="A455" s="184" t="s">
        <v>16</v>
      </c>
      <c r="B455" s="184"/>
      <c r="C455" s="127"/>
      <c r="D455" s="127"/>
      <c r="E455" s="32">
        <v>854</v>
      </c>
      <c r="F455" s="16" t="s">
        <v>13</v>
      </c>
      <c r="G455" s="16" t="s">
        <v>49</v>
      </c>
      <c r="H455" s="16" t="s">
        <v>37</v>
      </c>
      <c r="I455" s="16"/>
      <c r="J455" s="17">
        <f>J456</f>
        <v>298300</v>
      </c>
      <c r="K455" s="17">
        <f t="shared" ref="K455:N455" si="329">K456</f>
        <v>70200</v>
      </c>
      <c r="L455" s="17">
        <f t="shared" si="329"/>
        <v>368500</v>
      </c>
      <c r="M455" s="17">
        <f t="shared" si="329"/>
        <v>0</v>
      </c>
      <c r="N455" s="17">
        <f t="shared" si="329"/>
        <v>368500</v>
      </c>
    </row>
    <row r="456" spans="1:14" s="1" customFormat="1" ht="12.75" hidden="1" customHeight="1" x14ac:dyDescent="0.25">
      <c r="A456" s="184" t="s">
        <v>50</v>
      </c>
      <c r="B456" s="184"/>
      <c r="C456" s="127"/>
      <c r="D456" s="127"/>
      <c r="E456" s="32">
        <v>854</v>
      </c>
      <c r="F456" s="16" t="s">
        <v>13</v>
      </c>
      <c r="G456" s="16" t="s">
        <v>49</v>
      </c>
      <c r="H456" s="16" t="s">
        <v>51</v>
      </c>
      <c r="I456" s="16"/>
      <c r="J456" s="17">
        <f t="shared" ref="J456:N457" si="330">J457</f>
        <v>298300</v>
      </c>
      <c r="K456" s="17">
        <f t="shared" si="330"/>
        <v>70200</v>
      </c>
      <c r="L456" s="17">
        <f t="shared" si="330"/>
        <v>368500</v>
      </c>
      <c r="M456" s="17">
        <f t="shared" si="330"/>
        <v>0</v>
      </c>
      <c r="N456" s="17">
        <f t="shared" si="330"/>
        <v>368500</v>
      </c>
    </row>
    <row r="457" spans="1:14" s="1" customFormat="1" ht="25.5" hidden="1" x14ac:dyDescent="0.25">
      <c r="A457" s="127"/>
      <c r="B457" s="127" t="s">
        <v>20</v>
      </c>
      <c r="C457" s="127"/>
      <c r="D457" s="127"/>
      <c r="E457" s="32">
        <v>854</v>
      </c>
      <c r="F457" s="16" t="s">
        <v>21</v>
      </c>
      <c r="G457" s="16" t="s">
        <v>49</v>
      </c>
      <c r="H457" s="16" t="s">
        <v>51</v>
      </c>
      <c r="I457" s="16" t="s">
        <v>22</v>
      </c>
      <c r="J457" s="17">
        <f t="shared" si="330"/>
        <v>298300</v>
      </c>
      <c r="K457" s="17">
        <f t="shared" si="330"/>
        <v>70200</v>
      </c>
      <c r="L457" s="17">
        <f t="shared" si="330"/>
        <v>368500</v>
      </c>
      <c r="M457" s="17">
        <f t="shared" si="330"/>
        <v>0</v>
      </c>
      <c r="N457" s="17">
        <f t="shared" si="330"/>
        <v>368500</v>
      </c>
    </row>
    <row r="458" spans="1:14" s="1" customFormat="1" ht="12.75" hidden="1" x14ac:dyDescent="0.25">
      <c r="A458" s="18"/>
      <c r="B458" s="128" t="s">
        <v>23</v>
      </c>
      <c r="C458" s="128"/>
      <c r="D458" s="128"/>
      <c r="E458" s="32">
        <v>854</v>
      </c>
      <c r="F458" s="16" t="s">
        <v>13</v>
      </c>
      <c r="G458" s="16" t="s">
        <v>49</v>
      </c>
      <c r="H458" s="16" t="s">
        <v>51</v>
      </c>
      <c r="I458" s="16" t="s">
        <v>24</v>
      </c>
      <c r="J458" s="17">
        <v>298300</v>
      </c>
      <c r="K458" s="17">
        <v>70200</v>
      </c>
      <c r="L458" s="17">
        <f t="shared" si="296"/>
        <v>368500</v>
      </c>
      <c r="M458" s="17"/>
      <c r="N458" s="17">
        <f t="shared" ref="N458" si="331">L458+M458</f>
        <v>368500</v>
      </c>
    </row>
    <row r="459" spans="1:14" s="1" customFormat="1" ht="12.75" hidden="1" customHeight="1" x14ac:dyDescent="0.25">
      <c r="A459" s="184" t="s">
        <v>40</v>
      </c>
      <c r="B459" s="184"/>
      <c r="C459" s="127"/>
      <c r="D459" s="16" t="s">
        <v>13</v>
      </c>
      <c r="E459" s="32">
        <v>854</v>
      </c>
      <c r="F459" s="16" t="s">
        <v>13</v>
      </c>
      <c r="G459" s="16" t="s">
        <v>49</v>
      </c>
      <c r="H459" s="16" t="s">
        <v>41</v>
      </c>
      <c r="I459" s="16"/>
      <c r="J459" s="17">
        <f>J460</f>
        <v>18000</v>
      </c>
      <c r="K459" s="17">
        <f t="shared" ref="K459:N462" si="332">K460</f>
        <v>0</v>
      </c>
      <c r="L459" s="17">
        <f t="shared" si="332"/>
        <v>18000</v>
      </c>
      <c r="M459" s="17">
        <f t="shared" si="332"/>
        <v>0</v>
      </c>
      <c r="N459" s="17">
        <f t="shared" si="332"/>
        <v>18000</v>
      </c>
    </row>
    <row r="460" spans="1:14" s="1" customFormat="1" ht="12.75" hidden="1" customHeight="1" x14ac:dyDescent="0.25">
      <c r="A460" s="159" t="s">
        <v>42</v>
      </c>
      <c r="B460" s="160"/>
      <c r="C460" s="127"/>
      <c r="D460" s="16" t="s">
        <v>13</v>
      </c>
      <c r="E460" s="32">
        <v>854</v>
      </c>
      <c r="F460" s="16" t="s">
        <v>13</v>
      </c>
      <c r="G460" s="16" t="s">
        <v>49</v>
      </c>
      <c r="H460" s="16" t="s">
        <v>43</v>
      </c>
      <c r="I460" s="16"/>
      <c r="J460" s="17">
        <f>J461</f>
        <v>18000</v>
      </c>
      <c r="K460" s="17">
        <f t="shared" si="332"/>
        <v>0</v>
      </c>
      <c r="L460" s="17">
        <f t="shared" si="332"/>
        <v>18000</v>
      </c>
      <c r="M460" s="17">
        <f t="shared" si="332"/>
        <v>0</v>
      </c>
      <c r="N460" s="17">
        <f t="shared" si="332"/>
        <v>18000</v>
      </c>
    </row>
    <row r="461" spans="1:14" s="1" customFormat="1" ht="12.75" hidden="1" customHeight="1" x14ac:dyDescent="0.25">
      <c r="A461" s="184" t="s">
        <v>52</v>
      </c>
      <c r="B461" s="184"/>
      <c r="C461" s="127"/>
      <c r="D461" s="16" t="s">
        <v>13</v>
      </c>
      <c r="E461" s="32">
        <v>854</v>
      </c>
      <c r="F461" s="16" t="s">
        <v>21</v>
      </c>
      <c r="G461" s="16" t="s">
        <v>49</v>
      </c>
      <c r="H461" s="16" t="s">
        <v>53</v>
      </c>
      <c r="I461" s="16"/>
      <c r="J461" s="17">
        <f>J462</f>
        <v>18000</v>
      </c>
      <c r="K461" s="17">
        <f t="shared" si="332"/>
        <v>0</v>
      </c>
      <c r="L461" s="17">
        <f t="shared" si="332"/>
        <v>18000</v>
      </c>
      <c r="M461" s="17">
        <f t="shared" si="332"/>
        <v>0</v>
      </c>
      <c r="N461" s="17">
        <f t="shared" si="332"/>
        <v>18000</v>
      </c>
    </row>
    <row r="462" spans="1:14" s="1" customFormat="1" ht="12.75" hidden="1" x14ac:dyDescent="0.25">
      <c r="A462" s="18"/>
      <c r="B462" s="128" t="s">
        <v>25</v>
      </c>
      <c r="C462" s="128"/>
      <c r="D462" s="16" t="s">
        <v>13</v>
      </c>
      <c r="E462" s="32">
        <v>854</v>
      </c>
      <c r="F462" s="16" t="s">
        <v>13</v>
      </c>
      <c r="G462" s="16" t="s">
        <v>49</v>
      </c>
      <c r="H462" s="16" t="s">
        <v>53</v>
      </c>
      <c r="I462" s="16" t="s">
        <v>26</v>
      </c>
      <c r="J462" s="17">
        <f>J463</f>
        <v>18000</v>
      </c>
      <c r="K462" s="17">
        <f t="shared" si="332"/>
        <v>0</v>
      </c>
      <c r="L462" s="17">
        <f t="shared" si="332"/>
        <v>18000</v>
      </c>
      <c r="M462" s="17">
        <f t="shared" si="332"/>
        <v>0</v>
      </c>
      <c r="N462" s="17">
        <f t="shared" si="332"/>
        <v>18000</v>
      </c>
    </row>
    <row r="463" spans="1:14" s="1" customFormat="1" ht="12.75" hidden="1" x14ac:dyDescent="0.25">
      <c r="A463" s="18"/>
      <c r="B463" s="127" t="s">
        <v>27</v>
      </c>
      <c r="C463" s="127"/>
      <c r="D463" s="16" t="s">
        <v>13</v>
      </c>
      <c r="E463" s="32">
        <v>854</v>
      </c>
      <c r="F463" s="16" t="s">
        <v>13</v>
      </c>
      <c r="G463" s="16" t="s">
        <v>49</v>
      </c>
      <c r="H463" s="16" t="s">
        <v>53</v>
      </c>
      <c r="I463" s="16" t="s">
        <v>28</v>
      </c>
      <c r="J463" s="17">
        <v>18000</v>
      </c>
      <c r="K463" s="17"/>
      <c r="L463" s="17">
        <f>J463+K463</f>
        <v>18000</v>
      </c>
      <c r="M463" s="17"/>
      <c r="N463" s="17">
        <f>L463+M463</f>
        <v>18000</v>
      </c>
    </row>
    <row r="464" spans="1:14" s="1" customFormat="1" ht="14.25" customHeight="1" x14ac:dyDescent="0.25">
      <c r="A464" s="132"/>
      <c r="B464" s="141" t="s">
        <v>342</v>
      </c>
      <c r="C464" s="141"/>
      <c r="D464" s="141"/>
      <c r="E464" s="55"/>
      <c r="F464" s="12"/>
      <c r="G464" s="12"/>
      <c r="H464" s="12"/>
      <c r="I464" s="12"/>
      <c r="J464" s="13">
        <f>J8+J198+J378+J442</f>
        <v>188253289.22999999</v>
      </c>
      <c r="K464" s="13">
        <f>K8+K198+K378+K442</f>
        <v>12956061</v>
      </c>
      <c r="L464" s="13">
        <f>L8+L198+L378+L442</f>
        <v>201209350.22999999</v>
      </c>
      <c r="M464" s="13">
        <f>M8+M198+M378+M442</f>
        <v>0</v>
      </c>
      <c r="N464" s="13">
        <f>N8+N198+N378+N442</f>
        <v>201209350.22999999</v>
      </c>
    </row>
    <row r="465" spans="2:14" s="50" customFormat="1" x14ac:dyDescent="0.25">
      <c r="E465" s="51"/>
      <c r="H465" s="51"/>
      <c r="J465" s="73"/>
      <c r="K465" s="52"/>
      <c r="L465" s="73">
        <f t="shared" ref="L465:N465" si="333">L464-L466</f>
        <v>201209350.22999999</v>
      </c>
      <c r="M465" s="52"/>
      <c r="N465" s="73">
        <f t="shared" si="333"/>
        <v>201209350.22999999</v>
      </c>
    </row>
    <row r="466" spans="2:14" s="50" customFormat="1" x14ac:dyDescent="0.25">
      <c r="B466" s="74"/>
      <c r="C466" s="74"/>
      <c r="D466" s="74"/>
      <c r="E466" s="75"/>
      <c r="F466" s="74"/>
      <c r="G466" s="74"/>
      <c r="H466" s="75"/>
      <c r="I466" s="74"/>
      <c r="J466" s="76"/>
      <c r="K466" s="76"/>
      <c r="L466" s="76"/>
      <c r="M466" s="76"/>
      <c r="N466" s="76"/>
    </row>
    <row r="467" spans="2:14" s="50" customFormat="1" x14ac:dyDescent="0.25">
      <c r="B467" s="74"/>
      <c r="C467" s="74"/>
      <c r="D467" s="74"/>
      <c r="E467" s="75"/>
      <c r="F467" s="74"/>
      <c r="G467" s="74"/>
      <c r="H467" s="75"/>
      <c r="I467" s="74"/>
      <c r="J467" s="74"/>
      <c r="K467" s="74"/>
      <c r="L467" s="74"/>
      <c r="M467" s="74"/>
      <c r="N467" s="74"/>
    </row>
    <row r="468" spans="2:14" s="50" customFormat="1" x14ac:dyDescent="0.25">
      <c r="B468" s="74"/>
      <c r="C468" s="74"/>
      <c r="D468" s="74"/>
      <c r="E468" s="77"/>
      <c r="F468" s="78"/>
      <c r="G468" s="78"/>
      <c r="H468" s="77"/>
      <c r="I468" s="78"/>
      <c r="J468" s="76"/>
      <c r="K468" s="74"/>
      <c r="L468" s="74"/>
      <c r="M468" s="74"/>
      <c r="N468" s="74"/>
    </row>
    <row r="469" spans="2:14" s="50" customFormat="1" x14ac:dyDescent="0.25">
      <c r="B469" s="74"/>
      <c r="C469" s="74"/>
      <c r="D469" s="74"/>
      <c r="E469" s="77"/>
      <c r="F469" s="78"/>
      <c r="G469" s="78"/>
      <c r="H469" s="77"/>
      <c r="I469" s="77"/>
      <c r="J469" s="76"/>
      <c r="K469" s="76"/>
      <c r="L469" s="76"/>
      <c r="M469" s="76"/>
      <c r="N469" s="76"/>
    </row>
    <row r="470" spans="2:14" s="50" customFormat="1" x14ac:dyDescent="0.25">
      <c r="B470" s="74"/>
      <c r="C470" s="74"/>
      <c r="D470" s="74"/>
      <c r="E470" s="77"/>
      <c r="F470" s="78"/>
      <c r="G470" s="78"/>
      <c r="H470" s="77"/>
      <c r="I470" s="77"/>
      <c r="J470" s="76"/>
      <c r="K470" s="76"/>
      <c r="L470" s="76"/>
      <c r="M470" s="76"/>
      <c r="N470" s="76"/>
    </row>
    <row r="471" spans="2:14" s="50" customFormat="1" x14ac:dyDescent="0.25">
      <c r="B471" s="74"/>
      <c r="C471" s="74"/>
      <c r="D471" s="74"/>
      <c r="E471" s="77"/>
      <c r="F471" s="78"/>
      <c r="G471" s="78"/>
      <c r="H471" s="77"/>
      <c r="I471" s="77"/>
      <c r="J471" s="76"/>
      <c r="K471" s="76"/>
      <c r="L471" s="76"/>
      <c r="M471" s="76"/>
      <c r="N471" s="76"/>
    </row>
    <row r="472" spans="2:14" s="50" customFormat="1" x14ac:dyDescent="0.25">
      <c r="B472" s="74"/>
      <c r="C472" s="74"/>
      <c r="D472" s="74"/>
      <c r="E472" s="77"/>
      <c r="F472" s="78"/>
      <c r="G472" s="78"/>
      <c r="H472" s="77"/>
      <c r="I472" s="77"/>
      <c r="J472" s="76"/>
      <c r="K472" s="76"/>
      <c r="L472" s="76"/>
      <c r="M472" s="76"/>
      <c r="N472" s="76"/>
    </row>
    <row r="473" spans="2:14" s="50" customFormat="1" x14ac:dyDescent="0.25">
      <c r="B473" s="74"/>
      <c r="C473" s="74"/>
      <c r="D473" s="74"/>
      <c r="E473" s="77"/>
      <c r="F473" s="78"/>
      <c r="G473" s="78"/>
      <c r="H473" s="77"/>
      <c r="I473" s="77"/>
      <c r="J473" s="76"/>
      <c r="K473" s="76"/>
      <c r="L473" s="76"/>
      <c r="M473" s="76"/>
      <c r="N473" s="76"/>
    </row>
    <row r="474" spans="2:14" s="50" customFormat="1" x14ac:dyDescent="0.25">
      <c r="B474" s="74"/>
      <c r="C474" s="74"/>
      <c r="D474" s="74"/>
      <c r="E474" s="77"/>
      <c r="F474" s="78"/>
      <c r="G474" s="78"/>
      <c r="H474" s="77"/>
      <c r="I474" s="77"/>
      <c r="J474" s="76"/>
      <c r="K474" s="76"/>
      <c r="L474" s="76"/>
      <c r="M474" s="76"/>
      <c r="N474" s="76"/>
    </row>
    <row r="475" spans="2:14" s="50" customFormat="1" x14ac:dyDescent="0.25">
      <c r="B475" s="74"/>
      <c r="C475" s="74"/>
      <c r="D475" s="74"/>
      <c r="E475" s="77"/>
      <c r="F475" s="78"/>
      <c r="G475" s="78"/>
      <c r="H475" s="77"/>
      <c r="I475" s="77"/>
      <c r="J475" s="76"/>
      <c r="K475" s="76"/>
      <c r="L475" s="76"/>
      <c r="M475" s="76"/>
      <c r="N475" s="76"/>
    </row>
    <row r="476" spans="2:14" s="50" customFormat="1" x14ac:dyDescent="0.25">
      <c r="B476" s="74"/>
      <c r="C476" s="74"/>
      <c r="D476" s="74"/>
      <c r="E476" s="77"/>
      <c r="F476" s="78"/>
      <c r="G476" s="78"/>
      <c r="H476" s="77"/>
      <c r="I476" s="77"/>
      <c r="J476" s="74"/>
      <c r="K476" s="74"/>
      <c r="L476" s="74"/>
      <c r="M476" s="74"/>
      <c r="N476" s="74"/>
    </row>
    <row r="477" spans="2:14" s="50" customFormat="1" x14ac:dyDescent="0.25">
      <c r="B477" s="74"/>
      <c r="C477" s="74"/>
      <c r="D477" s="74"/>
      <c r="E477" s="77"/>
      <c r="F477" s="78"/>
      <c r="G477" s="78"/>
      <c r="H477" s="77"/>
      <c r="I477" s="77"/>
      <c r="J477" s="76"/>
      <c r="K477" s="76"/>
      <c r="L477" s="76"/>
      <c r="M477" s="76"/>
      <c r="N477" s="76"/>
    </row>
    <row r="478" spans="2:14" s="50" customFormat="1" x14ac:dyDescent="0.25">
      <c r="B478" s="74"/>
      <c r="C478" s="74"/>
      <c r="D478" s="74"/>
      <c r="E478" s="77"/>
      <c r="F478" s="78"/>
      <c r="G478" s="78"/>
      <c r="H478" s="77"/>
      <c r="I478" s="78"/>
      <c r="J478" s="74"/>
      <c r="K478" s="74"/>
      <c r="L478" s="74"/>
      <c r="M478" s="74"/>
      <c r="N478" s="74"/>
    </row>
    <row r="479" spans="2:14" s="50" customFormat="1" x14ac:dyDescent="0.25">
      <c r="B479" s="74"/>
      <c r="C479" s="74"/>
      <c r="D479" s="74"/>
      <c r="E479" s="77"/>
      <c r="F479" s="78"/>
      <c r="G479" s="78"/>
      <c r="H479" s="77"/>
      <c r="I479" s="78"/>
      <c r="J479" s="76"/>
      <c r="K479" s="76"/>
      <c r="L479" s="76"/>
      <c r="M479" s="76"/>
      <c r="N479" s="76"/>
    </row>
    <row r="480" spans="2:14" s="50" customFormat="1" x14ac:dyDescent="0.25">
      <c r="B480" s="74"/>
      <c r="C480" s="74"/>
      <c r="D480" s="74"/>
      <c r="E480" s="77"/>
      <c r="F480" s="78"/>
      <c r="G480" s="78"/>
      <c r="H480" s="77"/>
      <c r="I480" s="78"/>
      <c r="J480" s="74"/>
      <c r="K480" s="74"/>
      <c r="L480" s="74"/>
      <c r="M480" s="74"/>
      <c r="N480" s="74"/>
    </row>
    <row r="481" spans="2:14" s="50" customFormat="1" x14ac:dyDescent="0.25">
      <c r="B481" s="74"/>
      <c r="C481" s="74"/>
      <c r="D481" s="74"/>
      <c r="E481" s="77"/>
      <c r="F481" s="78"/>
      <c r="G481" s="78"/>
      <c r="H481" s="77"/>
      <c r="I481" s="78"/>
      <c r="J481" s="74"/>
      <c r="K481" s="74"/>
      <c r="L481" s="74"/>
      <c r="M481" s="74"/>
      <c r="N481" s="74"/>
    </row>
    <row r="482" spans="2:14" s="50" customFormat="1" x14ac:dyDescent="0.25">
      <c r="B482" s="74"/>
      <c r="C482" s="74"/>
      <c r="D482" s="74"/>
      <c r="E482" s="77"/>
      <c r="F482" s="78"/>
      <c r="G482" s="78"/>
      <c r="H482" s="77"/>
      <c r="I482" s="78"/>
      <c r="J482" s="74"/>
      <c r="K482" s="74"/>
      <c r="L482" s="74"/>
      <c r="M482" s="74"/>
      <c r="N482" s="74"/>
    </row>
    <row r="483" spans="2:14" s="50" customFormat="1" x14ac:dyDescent="0.25">
      <c r="B483" s="74"/>
      <c r="C483" s="74"/>
      <c r="D483" s="74"/>
      <c r="E483" s="77"/>
      <c r="F483" s="78"/>
      <c r="G483" s="78"/>
      <c r="H483" s="77"/>
      <c r="I483" s="78"/>
      <c r="J483" s="74"/>
      <c r="K483" s="74"/>
      <c r="L483" s="74"/>
      <c r="M483" s="74"/>
      <c r="N483" s="74"/>
    </row>
    <row r="484" spans="2:14" s="50" customFormat="1" x14ac:dyDescent="0.25">
      <c r="B484" s="74"/>
      <c r="C484" s="74"/>
      <c r="D484" s="74"/>
      <c r="E484" s="77"/>
      <c r="F484" s="77"/>
      <c r="G484" s="77"/>
      <c r="H484" s="77"/>
      <c r="I484" s="78"/>
      <c r="J484" s="74"/>
      <c r="K484" s="74"/>
      <c r="L484" s="74"/>
      <c r="M484" s="74"/>
      <c r="N484" s="74"/>
    </row>
    <row r="485" spans="2:14" s="50" customFormat="1" x14ac:dyDescent="0.25">
      <c r="B485" s="74"/>
      <c r="C485" s="74"/>
      <c r="D485" s="74"/>
      <c r="E485" s="77"/>
      <c r="F485" s="77"/>
      <c r="G485" s="77"/>
      <c r="H485" s="77"/>
      <c r="I485" s="78"/>
      <c r="J485" s="74"/>
      <c r="K485" s="74"/>
      <c r="L485" s="74"/>
      <c r="M485" s="74"/>
      <c r="N485" s="74"/>
    </row>
    <row r="486" spans="2:14" s="50" customFormat="1" x14ac:dyDescent="0.25">
      <c r="E486" s="79"/>
      <c r="F486" s="79"/>
      <c r="G486" s="79"/>
      <c r="H486" s="79"/>
      <c r="I486" s="80"/>
    </row>
    <row r="487" spans="2:14" x14ac:dyDescent="0.25">
      <c r="E487" s="81"/>
      <c r="F487" s="81"/>
      <c r="G487" s="81"/>
      <c r="H487" s="81"/>
      <c r="I487" s="82"/>
    </row>
    <row r="488" spans="2:14" x14ac:dyDescent="0.25">
      <c r="E488" s="81"/>
      <c r="F488" s="81"/>
      <c r="G488" s="81"/>
      <c r="H488" s="81"/>
      <c r="I488" s="82"/>
    </row>
    <row r="489" spans="2:14" x14ac:dyDescent="0.25">
      <c r="H489" s="53"/>
    </row>
    <row r="490" spans="2:14" x14ac:dyDescent="0.25">
      <c r="H490" s="53"/>
    </row>
    <row r="491" spans="2:14" x14ac:dyDescent="0.25">
      <c r="F491"/>
      <c r="G491"/>
      <c r="H491" s="53"/>
    </row>
    <row r="492" spans="2:14" x14ac:dyDescent="0.25">
      <c r="F492"/>
      <c r="G492"/>
      <c r="H492" s="53"/>
    </row>
    <row r="493" spans="2:14" x14ac:dyDescent="0.25">
      <c r="F493"/>
      <c r="G493"/>
      <c r="H493" s="53"/>
    </row>
    <row r="494" spans="2:14" x14ac:dyDescent="0.25">
      <c r="F494"/>
      <c r="G494"/>
      <c r="H494" s="53"/>
    </row>
    <row r="495" spans="2:14" x14ac:dyDescent="0.25">
      <c r="F495"/>
      <c r="G495"/>
      <c r="H495" s="53"/>
    </row>
    <row r="496" spans="2:14" x14ac:dyDescent="0.25">
      <c r="F496"/>
      <c r="G496"/>
      <c r="H496" s="53"/>
    </row>
    <row r="497" spans="5:8" x14ac:dyDescent="0.25">
      <c r="F497"/>
      <c r="G497"/>
      <c r="H497" s="53"/>
    </row>
    <row r="498" spans="5:8" x14ac:dyDescent="0.25">
      <c r="F498"/>
      <c r="G498"/>
      <c r="H498" s="53"/>
    </row>
    <row r="499" spans="5:8" x14ac:dyDescent="0.25">
      <c r="F499"/>
      <c r="G499"/>
      <c r="H499" s="53"/>
    </row>
    <row r="500" spans="5:8" x14ac:dyDescent="0.25">
      <c r="F500"/>
      <c r="G500"/>
      <c r="H500" s="53"/>
    </row>
    <row r="501" spans="5:8" x14ac:dyDescent="0.25">
      <c r="F501"/>
      <c r="G501"/>
      <c r="H501" s="53"/>
    </row>
    <row r="502" spans="5:8" x14ac:dyDescent="0.25">
      <c r="F502"/>
      <c r="G502"/>
      <c r="H502" s="53"/>
    </row>
    <row r="503" spans="5:8" x14ac:dyDescent="0.25">
      <c r="F503"/>
      <c r="G503"/>
      <c r="H503" s="53"/>
    </row>
    <row r="504" spans="5:8" x14ac:dyDescent="0.25">
      <c r="E504"/>
      <c r="F504"/>
      <c r="G504"/>
      <c r="H504" s="53"/>
    </row>
    <row r="505" spans="5:8" x14ac:dyDescent="0.25">
      <c r="E505"/>
      <c r="F505"/>
      <c r="G505"/>
      <c r="H505" s="53"/>
    </row>
    <row r="506" spans="5:8" x14ac:dyDescent="0.25">
      <c r="E506"/>
      <c r="F506"/>
      <c r="G506"/>
      <c r="H506" s="53"/>
    </row>
    <row r="507" spans="5:8" x14ac:dyDescent="0.25">
      <c r="E507"/>
      <c r="F507"/>
      <c r="G507"/>
      <c r="H507" s="53"/>
    </row>
    <row r="508" spans="5:8" x14ac:dyDescent="0.25">
      <c r="E508"/>
      <c r="F508"/>
      <c r="G508"/>
      <c r="H508" s="53"/>
    </row>
    <row r="509" spans="5:8" x14ac:dyDescent="0.25">
      <c r="E509"/>
      <c r="H509" s="53"/>
    </row>
    <row r="510" spans="5:8" x14ac:dyDescent="0.25">
      <c r="E510"/>
      <c r="H510" s="53"/>
    </row>
    <row r="511" spans="5:8" x14ac:dyDescent="0.25">
      <c r="E511"/>
      <c r="H511" s="53"/>
    </row>
    <row r="512" spans="5:8" x14ac:dyDescent="0.25">
      <c r="E512"/>
      <c r="H512" s="53"/>
    </row>
    <row r="513" spans="5:8" x14ac:dyDescent="0.25">
      <c r="E513"/>
      <c r="H513" s="53"/>
    </row>
    <row r="514" spans="5:8" x14ac:dyDescent="0.25">
      <c r="E514"/>
      <c r="H514" s="53"/>
    </row>
    <row r="515" spans="5:8" x14ac:dyDescent="0.25">
      <c r="E515"/>
      <c r="H515" s="53"/>
    </row>
    <row r="516" spans="5:8" x14ac:dyDescent="0.25">
      <c r="E516"/>
      <c r="H516" s="53"/>
    </row>
    <row r="517" spans="5:8" x14ac:dyDescent="0.25">
      <c r="E517"/>
      <c r="F517"/>
      <c r="G517"/>
      <c r="H517" s="53"/>
    </row>
    <row r="518" spans="5:8" x14ac:dyDescent="0.25">
      <c r="E518"/>
      <c r="F518"/>
      <c r="G518"/>
      <c r="H518" s="53"/>
    </row>
    <row r="519" spans="5:8" x14ac:dyDescent="0.25">
      <c r="E519"/>
      <c r="F519"/>
      <c r="G519"/>
      <c r="H519" s="53"/>
    </row>
    <row r="520" spans="5:8" x14ac:dyDescent="0.25">
      <c r="E520"/>
      <c r="F520"/>
      <c r="G520"/>
      <c r="H520" s="53"/>
    </row>
    <row r="521" spans="5:8" x14ac:dyDescent="0.25">
      <c r="E521"/>
      <c r="F521"/>
      <c r="G521"/>
      <c r="H521" s="53"/>
    </row>
    <row r="522" spans="5:8" x14ac:dyDescent="0.25">
      <c r="E522"/>
      <c r="F522"/>
      <c r="G522"/>
      <c r="H522" s="53"/>
    </row>
    <row r="523" spans="5:8" x14ac:dyDescent="0.25">
      <c r="E523"/>
      <c r="H523" s="53"/>
    </row>
    <row r="524" spans="5:8" x14ac:dyDescent="0.25">
      <c r="E524"/>
      <c r="F524"/>
      <c r="G524"/>
      <c r="H524" s="53"/>
    </row>
    <row r="525" spans="5:8" x14ac:dyDescent="0.25">
      <c r="E525"/>
      <c r="H525" s="53"/>
    </row>
    <row r="526" spans="5:8" x14ac:dyDescent="0.25">
      <c r="E526"/>
      <c r="H526" s="53"/>
    </row>
    <row r="527" spans="5:8" x14ac:dyDescent="0.25">
      <c r="E527"/>
      <c r="H527" s="53"/>
    </row>
    <row r="528" spans="5:8" x14ac:dyDescent="0.25">
      <c r="E528"/>
      <c r="H528" s="53"/>
    </row>
    <row r="529" spans="5:8" x14ac:dyDescent="0.25">
      <c r="E529"/>
      <c r="H529" s="53"/>
    </row>
    <row r="530" spans="5:8" x14ac:dyDescent="0.25">
      <c r="E530"/>
      <c r="H530" s="53"/>
    </row>
    <row r="531" spans="5:8" x14ac:dyDescent="0.25">
      <c r="E531"/>
      <c r="F531"/>
      <c r="G531"/>
      <c r="H531" s="53"/>
    </row>
    <row r="532" spans="5:8" x14ac:dyDescent="0.25">
      <c r="E532"/>
      <c r="H532" s="53"/>
    </row>
    <row r="533" spans="5:8" x14ac:dyDescent="0.25">
      <c r="E533"/>
      <c r="H533" s="53"/>
    </row>
    <row r="534" spans="5:8" x14ac:dyDescent="0.25">
      <c r="E534"/>
      <c r="H534" s="53"/>
    </row>
    <row r="535" spans="5:8" x14ac:dyDescent="0.25">
      <c r="E535"/>
      <c r="H535" s="53"/>
    </row>
    <row r="536" spans="5:8" x14ac:dyDescent="0.25">
      <c r="E536"/>
      <c r="H536" s="53"/>
    </row>
    <row r="537" spans="5:8" x14ac:dyDescent="0.25">
      <c r="E537"/>
      <c r="H537" s="53"/>
    </row>
    <row r="538" spans="5:8" x14ac:dyDescent="0.25">
      <c r="E538"/>
      <c r="H538" s="53"/>
    </row>
    <row r="540" spans="5:8" x14ac:dyDescent="0.25">
      <c r="E540"/>
    </row>
    <row r="541" spans="5:8" x14ac:dyDescent="0.25">
      <c r="E541"/>
    </row>
    <row r="542" spans="5:8" x14ac:dyDescent="0.25">
      <c r="E542"/>
    </row>
    <row r="543" spans="5:8" x14ac:dyDescent="0.25">
      <c r="E543"/>
      <c r="F543"/>
      <c r="G543"/>
    </row>
    <row r="544" spans="5:8" x14ac:dyDescent="0.25">
      <c r="E544"/>
      <c r="F544"/>
      <c r="G544"/>
    </row>
    <row r="545" spans="5:7" x14ac:dyDescent="0.25">
      <c r="E545"/>
      <c r="F545"/>
      <c r="G545"/>
    </row>
    <row r="546" spans="5:7" x14ac:dyDescent="0.25">
      <c r="E546"/>
      <c r="F546"/>
      <c r="G546"/>
    </row>
    <row r="547" spans="5:7" x14ac:dyDescent="0.25">
      <c r="E547"/>
      <c r="F547"/>
      <c r="G547"/>
    </row>
  </sheetData>
  <mergeCells count="219">
    <mergeCell ref="A7:B7"/>
    <mergeCell ref="A23:B23"/>
    <mergeCell ref="A24:B24"/>
    <mergeCell ref="A25:B25"/>
    <mergeCell ref="F1:N1"/>
    <mergeCell ref="A284:B284"/>
    <mergeCell ref="A221:B221"/>
    <mergeCell ref="A287:B287"/>
    <mergeCell ref="A224:B224"/>
    <mergeCell ref="A28:B28"/>
    <mergeCell ref="A31:B31"/>
    <mergeCell ref="A32:B32"/>
    <mergeCell ref="A8:B8"/>
    <mergeCell ref="A9:B9"/>
    <mergeCell ref="A10:B10"/>
    <mergeCell ref="A11:B11"/>
    <mergeCell ref="A12:B12"/>
    <mergeCell ref="A20:B20"/>
    <mergeCell ref="A45:B45"/>
    <mergeCell ref="A46:B46"/>
    <mergeCell ref="A51:B51"/>
    <mergeCell ref="A54:B54"/>
    <mergeCell ref="A57:B57"/>
    <mergeCell ref="A58:B58"/>
    <mergeCell ref="A33:B33"/>
    <mergeCell ref="A36:B36"/>
    <mergeCell ref="A37:B37"/>
    <mergeCell ref="A38:B38"/>
    <mergeCell ref="A41:B41"/>
    <mergeCell ref="A44:B44"/>
    <mergeCell ref="A72:B72"/>
    <mergeCell ref="A73:B73"/>
    <mergeCell ref="A76:B76"/>
    <mergeCell ref="A79:B79"/>
    <mergeCell ref="A80:B80"/>
    <mergeCell ref="A81:B81"/>
    <mergeCell ref="A59:B59"/>
    <mergeCell ref="A60:B60"/>
    <mergeCell ref="A66:B66"/>
    <mergeCell ref="A67:B67"/>
    <mergeCell ref="A68:B68"/>
    <mergeCell ref="A71:B71"/>
    <mergeCell ref="A101:B101"/>
    <mergeCell ref="A102:B102"/>
    <mergeCell ref="A103:B103"/>
    <mergeCell ref="A106:B106"/>
    <mergeCell ref="A110:B110"/>
    <mergeCell ref="A111:B111"/>
    <mergeCell ref="A82:B82"/>
    <mergeCell ref="A87:B87"/>
    <mergeCell ref="A88:B88"/>
    <mergeCell ref="A93:B93"/>
    <mergeCell ref="A94:B94"/>
    <mergeCell ref="A98:B98"/>
    <mergeCell ref="A126:B126"/>
    <mergeCell ref="A129:B129"/>
    <mergeCell ref="A130:B130"/>
    <mergeCell ref="A131:B131"/>
    <mergeCell ref="A136:B136"/>
    <mergeCell ref="A139:B139"/>
    <mergeCell ref="A115:B115"/>
    <mergeCell ref="A119:B119"/>
    <mergeCell ref="A120:B120"/>
    <mergeCell ref="A121:B121"/>
    <mergeCell ref="A122:B122"/>
    <mergeCell ref="A123:B123"/>
    <mergeCell ref="A156:B156"/>
    <mergeCell ref="A159:B159"/>
    <mergeCell ref="A160:B160"/>
    <mergeCell ref="A163:B163"/>
    <mergeCell ref="A164:B164"/>
    <mergeCell ref="A165:B165"/>
    <mergeCell ref="A140:B140"/>
    <mergeCell ref="A141:B141"/>
    <mergeCell ref="A146:B146"/>
    <mergeCell ref="A147:B147"/>
    <mergeCell ref="A148:B148"/>
    <mergeCell ref="A153:B153"/>
    <mergeCell ref="A179:B179"/>
    <mergeCell ref="A180:B180"/>
    <mergeCell ref="A186:B186"/>
    <mergeCell ref="A166:B166"/>
    <mergeCell ref="A167:B167"/>
    <mergeCell ref="A170:B170"/>
    <mergeCell ref="A171:B171"/>
    <mergeCell ref="A175:B175"/>
    <mergeCell ref="A172:B172"/>
    <mergeCell ref="A178:B178"/>
    <mergeCell ref="A181:B181"/>
    <mergeCell ref="A183:B183"/>
    <mergeCell ref="A184:B184"/>
    <mergeCell ref="A195:B195"/>
    <mergeCell ref="A199:B199"/>
    <mergeCell ref="A202:B202"/>
    <mergeCell ref="A203:B203"/>
    <mergeCell ref="A187:B187"/>
    <mergeCell ref="A192:B192"/>
    <mergeCell ref="A193:B193"/>
    <mergeCell ref="A194:B194"/>
    <mergeCell ref="A198:B198"/>
    <mergeCell ref="A200:B200"/>
    <mergeCell ref="A201:B201"/>
    <mergeCell ref="A295:B295"/>
    <mergeCell ref="A296:B296"/>
    <mergeCell ref="A299:B299"/>
    <mergeCell ref="A259:B259"/>
    <mergeCell ref="A262:B262"/>
    <mergeCell ref="A248:B248"/>
    <mergeCell ref="A255:B255"/>
    <mergeCell ref="A229:B229"/>
    <mergeCell ref="A209:B209"/>
    <mergeCell ref="A216:B216"/>
    <mergeCell ref="A242:B242"/>
    <mergeCell ref="A269:B269"/>
    <mergeCell ref="A270:B270"/>
    <mergeCell ref="A271:B271"/>
    <mergeCell ref="A324:B324"/>
    <mergeCell ref="A334:B334"/>
    <mergeCell ref="A306:B306"/>
    <mergeCell ref="A311:B311"/>
    <mergeCell ref="A312:B312"/>
    <mergeCell ref="A313:B313"/>
    <mergeCell ref="A316:B316"/>
    <mergeCell ref="A325:B325"/>
    <mergeCell ref="A326:B326"/>
    <mergeCell ref="A331:B331"/>
    <mergeCell ref="A349:B349"/>
    <mergeCell ref="A360:B360"/>
    <mergeCell ref="A342:B342"/>
    <mergeCell ref="A343:B343"/>
    <mergeCell ref="A337:B337"/>
    <mergeCell ref="A340:B340"/>
    <mergeCell ref="A341:B341"/>
    <mergeCell ref="A346:B346"/>
    <mergeCell ref="A350:B350"/>
    <mergeCell ref="A351:B351"/>
    <mergeCell ref="A352:B352"/>
    <mergeCell ref="A355:B355"/>
    <mergeCell ref="A356:B356"/>
    <mergeCell ref="A390:B390"/>
    <mergeCell ref="A391:B391"/>
    <mergeCell ref="A392:B392"/>
    <mergeCell ref="A393:B393"/>
    <mergeCell ref="A396:B396"/>
    <mergeCell ref="A397:B397"/>
    <mergeCell ref="A366:B366"/>
    <mergeCell ref="A373:B373"/>
    <mergeCell ref="A365:B365"/>
    <mergeCell ref="A367:B367"/>
    <mergeCell ref="A368:B368"/>
    <mergeCell ref="A378:B378"/>
    <mergeCell ref="A379:B379"/>
    <mergeCell ref="A380:B380"/>
    <mergeCell ref="A381:B381"/>
    <mergeCell ref="A382:B382"/>
    <mergeCell ref="A425:B425"/>
    <mergeCell ref="A426:B426"/>
    <mergeCell ref="A427:B427"/>
    <mergeCell ref="A428:B428"/>
    <mergeCell ref="A398:B398"/>
    <mergeCell ref="A399:B399"/>
    <mergeCell ref="A400:B400"/>
    <mergeCell ref="A403:B403"/>
    <mergeCell ref="A404:B404"/>
    <mergeCell ref="A405:B405"/>
    <mergeCell ref="A420:B420"/>
    <mergeCell ref="A421:B421"/>
    <mergeCell ref="A424:B424"/>
    <mergeCell ref="A406:B406"/>
    <mergeCell ref="A407:B407"/>
    <mergeCell ref="A410:B410"/>
    <mergeCell ref="A413:B413"/>
    <mergeCell ref="A414:B414"/>
    <mergeCell ref="A417:B417"/>
    <mergeCell ref="A411:B411"/>
    <mergeCell ref="A412:B412"/>
    <mergeCell ref="A454:B454"/>
    <mergeCell ref="A439:B439"/>
    <mergeCell ref="A431:B431"/>
    <mergeCell ref="A437:B437"/>
    <mergeCell ref="A438:B438"/>
    <mergeCell ref="A442:B442"/>
    <mergeCell ref="A443:B443"/>
    <mergeCell ref="A444:B444"/>
    <mergeCell ref="A445:B445"/>
    <mergeCell ref="A446:B446"/>
    <mergeCell ref="A206:B206"/>
    <mergeCell ref="A210:B210"/>
    <mergeCell ref="A211:B211"/>
    <mergeCell ref="A227:B227"/>
    <mergeCell ref="A228:B228"/>
    <mergeCell ref="A230:B230"/>
    <mergeCell ref="A233:B233"/>
    <mergeCell ref="A236:B236"/>
    <mergeCell ref="A239:B239"/>
    <mergeCell ref="A455:B455"/>
    <mergeCell ref="A456:B456"/>
    <mergeCell ref="A459:B459"/>
    <mergeCell ref="A460:B460"/>
    <mergeCell ref="A461:B461"/>
    <mergeCell ref="A5:N5"/>
    <mergeCell ref="F4:N4"/>
    <mergeCell ref="F3:N3"/>
    <mergeCell ref="F2:N2"/>
    <mergeCell ref="A274:B274"/>
    <mergeCell ref="A279:B279"/>
    <mergeCell ref="A290:B290"/>
    <mergeCell ref="A291:B291"/>
    <mergeCell ref="A294:B294"/>
    <mergeCell ref="A302:B302"/>
    <mergeCell ref="A303:B303"/>
    <mergeCell ref="A307:B307"/>
    <mergeCell ref="A308:B308"/>
    <mergeCell ref="A245:B245"/>
    <mergeCell ref="A251:B251"/>
    <mergeCell ref="A254:B254"/>
    <mergeCell ref="A256:B256"/>
    <mergeCell ref="A265:B265"/>
    <mergeCell ref="A266:B266"/>
  </mergeCells>
  <pageMargins left="0.70866141732283472" right="0.51181102362204722" top="0.15748031496062992" bottom="0.15748031496062992"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2"/>
  <sheetViews>
    <sheetView tabSelected="1" topLeftCell="A294" workbookViewId="0">
      <selection activeCell="B4" sqref="B4"/>
    </sheetView>
  </sheetViews>
  <sheetFormatPr defaultRowHeight="12.75" x14ac:dyDescent="0.2"/>
  <cols>
    <col min="1" max="1" width="1.42578125" style="83" customWidth="1"/>
    <col min="2" max="2" width="83" style="84" customWidth="1"/>
    <col min="3" max="4" width="3.42578125" style="84" customWidth="1"/>
    <col min="5" max="5" width="4.42578125" style="84" customWidth="1"/>
    <col min="6" max="7" width="3.28515625" style="84" customWidth="1"/>
    <col min="8" max="8" width="10.140625" style="84" customWidth="1"/>
    <col min="9" max="9" width="4.140625" style="83" customWidth="1"/>
    <col min="10" max="10" width="14.42578125" style="83" hidden="1" customWidth="1"/>
    <col min="11" max="11" width="13.5703125" style="83" hidden="1" customWidth="1"/>
    <col min="12" max="12" width="14.5703125" style="83" hidden="1" customWidth="1"/>
    <col min="13" max="13" width="13.5703125" style="83" customWidth="1"/>
    <col min="14" max="14" width="14.5703125" style="83" hidden="1" customWidth="1"/>
    <col min="15" max="16384" width="9.140625" style="83"/>
  </cols>
  <sheetData>
    <row r="1" spans="1:15" ht="12.75" customHeight="1" x14ac:dyDescent="0.2">
      <c r="C1" s="165" t="s">
        <v>392</v>
      </c>
      <c r="D1" s="165"/>
      <c r="E1" s="165"/>
      <c r="F1" s="165"/>
      <c r="G1" s="165"/>
      <c r="H1" s="165"/>
      <c r="I1" s="165"/>
      <c r="J1" s="165"/>
      <c r="K1" s="165"/>
      <c r="L1" s="165"/>
      <c r="M1" s="165"/>
    </row>
    <row r="2" spans="1:15" ht="54.75" customHeight="1" x14ac:dyDescent="0.2">
      <c r="C2" s="164" t="s">
        <v>351</v>
      </c>
      <c r="D2" s="164"/>
      <c r="E2" s="164"/>
      <c r="F2" s="164"/>
      <c r="G2" s="164"/>
      <c r="H2" s="164"/>
      <c r="I2" s="164"/>
      <c r="J2" s="164"/>
      <c r="K2" s="164"/>
      <c r="L2" s="164"/>
      <c r="M2" s="164"/>
    </row>
    <row r="3" spans="1:15" s="57" customFormat="1" ht="10.5" customHeight="1" x14ac:dyDescent="0.25">
      <c r="A3" s="85" t="s">
        <v>352</v>
      </c>
      <c r="B3" s="86" t="s">
        <v>352</v>
      </c>
      <c r="C3" s="221" t="s">
        <v>390</v>
      </c>
      <c r="D3" s="221"/>
      <c r="E3" s="221"/>
      <c r="F3" s="221"/>
      <c r="G3" s="221"/>
      <c r="H3" s="221"/>
      <c r="I3" s="221"/>
      <c r="J3" s="221"/>
      <c r="K3" s="221"/>
      <c r="L3" s="221"/>
      <c r="M3" s="221"/>
      <c r="N3" s="126"/>
    </row>
    <row r="4" spans="1:15" s="57" customFormat="1" ht="45.75" customHeight="1" x14ac:dyDescent="0.25">
      <c r="A4" s="85"/>
      <c r="B4" s="86"/>
      <c r="C4" s="164" t="s">
        <v>343</v>
      </c>
      <c r="D4" s="164"/>
      <c r="E4" s="164"/>
      <c r="F4" s="164"/>
      <c r="G4" s="164"/>
      <c r="H4" s="164"/>
      <c r="I4" s="164"/>
      <c r="J4" s="164"/>
      <c r="K4" s="164"/>
      <c r="L4" s="164"/>
      <c r="M4" s="164"/>
    </row>
    <row r="5" spans="1:15" s="57" customFormat="1" ht="26.25" customHeight="1" x14ac:dyDescent="0.25">
      <c r="A5" s="203" t="s">
        <v>391</v>
      </c>
      <c r="B5" s="203"/>
      <c r="C5" s="203"/>
      <c r="D5" s="203"/>
      <c r="E5" s="203"/>
      <c r="F5" s="203"/>
      <c r="G5" s="203"/>
      <c r="H5" s="203"/>
      <c r="I5" s="203"/>
      <c r="J5" s="203"/>
      <c r="K5" s="203"/>
      <c r="L5" s="203"/>
      <c r="M5" s="203"/>
    </row>
    <row r="6" spans="1:15" s="57" customFormat="1" ht="9.75" customHeight="1" x14ac:dyDescent="0.25">
      <c r="B6" s="214"/>
      <c r="C6" s="214"/>
      <c r="D6" s="214"/>
      <c r="E6" s="214"/>
      <c r="F6" s="214"/>
      <c r="G6" s="214"/>
      <c r="H6" s="214"/>
      <c r="I6" s="214"/>
      <c r="J6" s="214"/>
      <c r="K6" s="214"/>
      <c r="M6" s="158" t="s">
        <v>353</v>
      </c>
    </row>
    <row r="7" spans="1:15" s="220" customFormat="1" ht="22.5" customHeight="1" x14ac:dyDescent="0.25">
      <c r="A7" s="215" t="s">
        <v>5</v>
      </c>
      <c r="B7" s="215"/>
      <c r="C7" s="216" t="s">
        <v>354</v>
      </c>
      <c r="D7" s="216" t="s">
        <v>355</v>
      </c>
      <c r="E7" s="216" t="s">
        <v>356</v>
      </c>
      <c r="F7" s="216" t="s">
        <v>6</v>
      </c>
      <c r="G7" s="216" t="s">
        <v>7</v>
      </c>
      <c r="H7" s="217" t="s">
        <v>8</v>
      </c>
      <c r="I7" s="218" t="s">
        <v>9</v>
      </c>
      <c r="J7" s="219" t="s">
        <v>10</v>
      </c>
      <c r="K7" s="219" t="s">
        <v>388</v>
      </c>
      <c r="L7" s="219" t="s">
        <v>11</v>
      </c>
      <c r="M7" s="219" t="s">
        <v>389</v>
      </c>
      <c r="N7" s="219" t="s">
        <v>11</v>
      </c>
    </row>
    <row r="8" spans="1:15" s="57" customFormat="1" hidden="1" x14ac:dyDescent="0.25">
      <c r="A8" s="208" t="s">
        <v>357</v>
      </c>
      <c r="B8" s="208"/>
      <c r="C8" s="87" t="s">
        <v>358</v>
      </c>
      <c r="D8" s="87" t="s">
        <v>359</v>
      </c>
      <c r="E8" s="87" t="s">
        <v>360</v>
      </c>
      <c r="F8" s="87" t="s">
        <v>361</v>
      </c>
      <c r="G8" s="87" t="s">
        <v>362</v>
      </c>
      <c r="H8" s="88" t="s">
        <v>363</v>
      </c>
      <c r="I8" s="89" t="s">
        <v>364</v>
      </c>
      <c r="J8" s="90" t="s">
        <v>365</v>
      </c>
      <c r="K8" s="58">
        <v>10</v>
      </c>
      <c r="L8" s="58">
        <v>11</v>
      </c>
      <c r="M8" s="58">
        <v>9</v>
      </c>
      <c r="N8" s="58">
        <v>11</v>
      </c>
    </row>
    <row r="9" spans="1:15" s="57" customFormat="1" ht="12.75" customHeight="1" x14ac:dyDescent="0.25">
      <c r="A9" s="209" t="s">
        <v>366</v>
      </c>
      <c r="B9" s="210"/>
      <c r="C9" s="91" t="s">
        <v>13</v>
      </c>
      <c r="D9" s="91"/>
      <c r="E9" s="92" t="s">
        <v>352</v>
      </c>
      <c r="F9" s="93" t="s">
        <v>352</v>
      </c>
      <c r="G9" s="92" t="s">
        <v>352</v>
      </c>
      <c r="H9" s="92" t="s">
        <v>352</v>
      </c>
      <c r="I9" s="94" t="s">
        <v>352</v>
      </c>
      <c r="J9" s="95">
        <f>J10+J182+J189+J197</f>
        <v>29139540</v>
      </c>
      <c r="K9" s="95">
        <f>K10+K182+K189+K197</f>
        <v>9908141</v>
      </c>
      <c r="L9" s="95">
        <f>L10+L182+L189+L197</f>
        <v>39047681</v>
      </c>
      <c r="M9" s="95">
        <f>M10+M182+M189+M197</f>
        <v>-183536</v>
      </c>
      <c r="N9" s="95">
        <f>N10+N182+N189+N197</f>
        <v>38864145</v>
      </c>
    </row>
    <row r="10" spans="1:15" s="57" customFormat="1" ht="25.5" customHeight="1" x14ac:dyDescent="0.25">
      <c r="A10" s="211" t="s">
        <v>367</v>
      </c>
      <c r="B10" s="211"/>
      <c r="C10" s="96" t="s">
        <v>13</v>
      </c>
      <c r="D10" s="96" t="s">
        <v>13</v>
      </c>
      <c r="E10" s="97"/>
      <c r="F10" s="98"/>
      <c r="G10" s="97"/>
      <c r="H10" s="97"/>
      <c r="I10" s="99"/>
      <c r="J10" s="100">
        <f>J11</f>
        <v>29139540</v>
      </c>
      <c r="K10" s="100">
        <f t="shared" ref="K10:N10" si="0">K11</f>
        <v>9488141</v>
      </c>
      <c r="L10" s="100">
        <f t="shared" si="0"/>
        <v>38627681</v>
      </c>
      <c r="M10" s="100">
        <f t="shared" si="0"/>
        <v>-183536</v>
      </c>
      <c r="N10" s="100">
        <f t="shared" si="0"/>
        <v>38444145</v>
      </c>
    </row>
    <row r="11" spans="1:15" s="7" customFormat="1" x14ac:dyDescent="0.25">
      <c r="A11" s="212" t="s">
        <v>345</v>
      </c>
      <c r="B11" s="213"/>
      <c r="C11" s="101" t="s">
        <v>13</v>
      </c>
      <c r="D11" s="101" t="s">
        <v>13</v>
      </c>
      <c r="E11" s="102">
        <v>851</v>
      </c>
      <c r="F11" s="103"/>
      <c r="G11" s="103"/>
      <c r="H11" s="103"/>
      <c r="I11" s="103"/>
      <c r="J11" s="104">
        <f>J12+J55+J69+J85+J103+J147+J176</f>
        <v>29139540</v>
      </c>
      <c r="K11" s="104">
        <f>K12+K55+K69+K85+K103+K147+K176</f>
        <v>9488141</v>
      </c>
      <c r="L11" s="104">
        <f>L12+L55+L69+L85+L103+L147+L176</f>
        <v>38627681</v>
      </c>
      <c r="M11" s="104">
        <f>M12+M55+M69+M85+M103+M147+M176</f>
        <v>-183536</v>
      </c>
      <c r="N11" s="104">
        <f>N12+N55+N69+N85+N103+N147+N176</f>
        <v>38444145</v>
      </c>
      <c r="O11" s="61"/>
    </row>
    <row r="12" spans="1:15" s="14" customFormat="1" hidden="1" x14ac:dyDescent="0.25">
      <c r="A12" s="185" t="s">
        <v>12</v>
      </c>
      <c r="B12" s="185"/>
      <c r="C12" s="41" t="s">
        <v>13</v>
      </c>
      <c r="D12" s="41" t="s">
        <v>13</v>
      </c>
      <c r="E12" s="55">
        <v>851</v>
      </c>
      <c r="F12" s="12" t="s">
        <v>13</v>
      </c>
      <c r="G12" s="12"/>
      <c r="H12" s="12"/>
      <c r="I12" s="12"/>
      <c r="J12" s="13">
        <f>J13+J34</f>
        <v>12604700</v>
      </c>
      <c r="K12" s="13">
        <f t="shared" ref="K12:L12" si="1">K13+K34</f>
        <v>2044100</v>
      </c>
      <c r="L12" s="13">
        <f t="shared" si="1"/>
        <v>14648800</v>
      </c>
      <c r="M12" s="13">
        <f t="shared" ref="M12:N12" si="2">M13+M34</f>
        <v>0</v>
      </c>
      <c r="N12" s="13">
        <f t="shared" si="2"/>
        <v>14648800</v>
      </c>
    </row>
    <row r="13" spans="1:15" s="14" customFormat="1" ht="39" hidden="1" customHeight="1" x14ac:dyDescent="0.25">
      <c r="A13" s="185" t="s">
        <v>35</v>
      </c>
      <c r="B13" s="185"/>
      <c r="C13" s="41" t="s">
        <v>13</v>
      </c>
      <c r="D13" s="41" t="s">
        <v>13</v>
      </c>
      <c r="E13" s="55">
        <v>851</v>
      </c>
      <c r="F13" s="12" t="s">
        <v>13</v>
      </c>
      <c r="G13" s="12" t="s">
        <v>36</v>
      </c>
      <c r="H13" s="12"/>
      <c r="I13" s="12"/>
      <c r="J13" s="13">
        <f>J14+J26</f>
        <v>10257700</v>
      </c>
      <c r="K13" s="13">
        <f t="shared" ref="K13:L13" si="3">K14+K26</f>
        <v>1494100</v>
      </c>
      <c r="L13" s="13">
        <f t="shared" si="3"/>
        <v>11751800</v>
      </c>
      <c r="M13" s="13">
        <f t="shared" ref="M13:N13" si="4">M14+M26</f>
        <v>0</v>
      </c>
      <c r="N13" s="13">
        <f t="shared" si="4"/>
        <v>11751800</v>
      </c>
    </row>
    <row r="14" spans="1:15" s="1" customFormat="1" ht="26.25" hidden="1" customHeight="1" x14ac:dyDescent="0.25">
      <c r="A14" s="184" t="s">
        <v>16</v>
      </c>
      <c r="B14" s="184"/>
      <c r="C14" s="22" t="s">
        <v>13</v>
      </c>
      <c r="D14" s="22" t="s">
        <v>13</v>
      </c>
      <c r="E14" s="32">
        <v>851</v>
      </c>
      <c r="F14" s="16" t="s">
        <v>13</v>
      </c>
      <c r="G14" s="16" t="s">
        <v>36</v>
      </c>
      <c r="H14" s="16" t="s">
        <v>37</v>
      </c>
      <c r="I14" s="16"/>
      <c r="J14" s="17">
        <f>J15+J23</f>
        <v>10238700</v>
      </c>
      <c r="K14" s="17">
        <f t="shared" ref="K14:L14" si="5">K15+K23</f>
        <v>1494100</v>
      </c>
      <c r="L14" s="17">
        <f t="shared" si="5"/>
        <v>11732800</v>
      </c>
      <c r="M14" s="17">
        <f t="shared" ref="M14:N14" si="6">M15+M23</f>
        <v>0</v>
      </c>
      <c r="N14" s="17">
        <f t="shared" si="6"/>
        <v>11732800</v>
      </c>
    </row>
    <row r="15" spans="1:15" s="1" customFormat="1" hidden="1" x14ac:dyDescent="0.25">
      <c r="A15" s="184" t="s">
        <v>18</v>
      </c>
      <c r="B15" s="184"/>
      <c r="C15" s="22" t="s">
        <v>13</v>
      </c>
      <c r="D15" s="22" t="s">
        <v>13</v>
      </c>
      <c r="E15" s="32">
        <v>851</v>
      </c>
      <c r="F15" s="16" t="s">
        <v>13</v>
      </c>
      <c r="G15" s="16" t="s">
        <v>36</v>
      </c>
      <c r="H15" s="16" t="s">
        <v>19</v>
      </c>
      <c r="I15" s="16"/>
      <c r="J15" s="17">
        <f>J16+J18+J20</f>
        <v>9520900</v>
      </c>
      <c r="K15" s="17">
        <f t="shared" ref="K15:L15" si="7">K16+K18+K20</f>
        <v>1266000</v>
      </c>
      <c r="L15" s="17">
        <f t="shared" si="7"/>
        <v>10786900</v>
      </c>
      <c r="M15" s="17">
        <f t="shared" ref="M15:N15" si="8">M16+M18+M20</f>
        <v>0</v>
      </c>
      <c r="N15" s="17">
        <f t="shared" si="8"/>
        <v>10786900</v>
      </c>
    </row>
    <row r="16" spans="1:15" s="1" customFormat="1" ht="25.5" hidden="1" x14ac:dyDescent="0.25">
      <c r="A16" s="15"/>
      <c r="B16" s="15" t="s">
        <v>20</v>
      </c>
      <c r="C16" s="22" t="s">
        <v>13</v>
      </c>
      <c r="D16" s="22" t="s">
        <v>13</v>
      </c>
      <c r="E16" s="32">
        <v>851</v>
      </c>
      <c r="F16" s="16" t="s">
        <v>21</v>
      </c>
      <c r="G16" s="16" t="s">
        <v>36</v>
      </c>
      <c r="H16" s="16" t="s">
        <v>19</v>
      </c>
      <c r="I16" s="16" t="s">
        <v>22</v>
      </c>
      <c r="J16" s="17">
        <f>J17</f>
        <v>6346500</v>
      </c>
      <c r="K16" s="17">
        <f t="shared" ref="K16:N16" si="9">K17</f>
        <v>924000</v>
      </c>
      <c r="L16" s="17">
        <f t="shared" si="9"/>
        <v>7270500</v>
      </c>
      <c r="M16" s="17">
        <f t="shared" si="9"/>
        <v>0</v>
      </c>
      <c r="N16" s="17">
        <f t="shared" si="9"/>
        <v>7270500</v>
      </c>
    </row>
    <row r="17" spans="1:14" s="1" customFormat="1" hidden="1" x14ac:dyDescent="0.25">
      <c r="A17" s="18"/>
      <c r="B17" s="19" t="s">
        <v>23</v>
      </c>
      <c r="C17" s="22" t="s">
        <v>13</v>
      </c>
      <c r="D17" s="22" t="s">
        <v>13</v>
      </c>
      <c r="E17" s="32">
        <v>851</v>
      </c>
      <c r="F17" s="16" t="s">
        <v>13</v>
      </c>
      <c r="G17" s="16" t="s">
        <v>36</v>
      </c>
      <c r="H17" s="16" t="s">
        <v>19</v>
      </c>
      <c r="I17" s="16" t="s">
        <v>24</v>
      </c>
      <c r="J17" s="17">
        <f>6346456+44</f>
        <v>6346500</v>
      </c>
      <c r="K17" s="17">
        <v>924000</v>
      </c>
      <c r="L17" s="17">
        <f t="shared" ref="L17:L76" si="10">J17+K17</f>
        <v>7270500</v>
      </c>
      <c r="M17" s="17"/>
      <c r="N17" s="17">
        <f t="shared" ref="N17" si="11">L17+M17</f>
        <v>7270500</v>
      </c>
    </row>
    <row r="18" spans="1:14" s="1" customFormat="1" hidden="1" x14ac:dyDescent="0.25">
      <c r="A18" s="18"/>
      <c r="B18" s="19" t="s">
        <v>25</v>
      </c>
      <c r="C18" s="22" t="s">
        <v>13</v>
      </c>
      <c r="D18" s="22" t="s">
        <v>13</v>
      </c>
      <c r="E18" s="32">
        <v>851</v>
      </c>
      <c r="F18" s="16" t="s">
        <v>13</v>
      </c>
      <c r="G18" s="16" t="s">
        <v>36</v>
      </c>
      <c r="H18" s="16" t="s">
        <v>19</v>
      </c>
      <c r="I18" s="16" t="s">
        <v>26</v>
      </c>
      <c r="J18" s="17">
        <f>J19</f>
        <v>2929800</v>
      </c>
      <c r="K18" s="17">
        <f t="shared" ref="K18:N18" si="12">K19</f>
        <v>342000</v>
      </c>
      <c r="L18" s="17">
        <f t="shared" si="12"/>
        <v>3271800</v>
      </c>
      <c r="M18" s="17">
        <f t="shared" si="12"/>
        <v>0</v>
      </c>
      <c r="N18" s="17">
        <f t="shared" si="12"/>
        <v>3271800</v>
      </c>
    </row>
    <row r="19" spans="1:14" s="1" customFormat="1" hidden="1" x14ac:dyDescent="0.25">
      <c r="A19" s="18"/>
      <c r="B19" s="15" t="s">
        <v>27</v>
      </c>
      <c r="C19" s="22" t="s">
        <v>13</v>
      </c>
      <c r="D19" s="22" t="s">
        <v>13</v>
      </c>
      <c r="E19" s="32">
        <v>851</v>
      </c>
      <c r="F19" s="16" t="s">
        <v>13</v>
      </c>
      <c r="G19" s="16" t="s">
        <v>36</v>
      </c>
      <c r="H19" s="16" t="s">
        <v>19</v>
      </c>
      <c r="I19" s="16" t="s">
        <v>28</v>
      </c>
      <c r="J19" s="17">
        <f>2929767+33</f>
        <v>2929800</v>
      </c>
      <c r="K19" s="17">
        <v>342000</v>
      </c>
      <c r="L19" s="17">
        <f t="shared" si="10"/>
        <v>3271800</v>
      </c>
      <c r="M19" s="17"/>
      <c r="N19" s="17">
        <f t="shared" ref="N19" si="13">L19+M19</f>
        <v>3271800</v>
      </c>
    </row>
    <row r="20" spans="1:14" s="1" customFormat="1" hidden="1" x14ac:dyDescent="0.25">
      <c r="A20" s="18"/>
      <c r="B20" s="15" t="s">
        <v>29</v>
      </c>
      <c r="C20" s="22" t="s">
        <v>13</v>
      </c>
      <c r="D20" s="22" t="s">
        <v>13</v>
      </c>
      <c r="E20" s="32">
        <v>851</v>
      </c>
      <c r="F20" s="16" t="s">
        <v>13</v>
      </c>
      <c r="G20" s="16" t="s">
        <v>36</v>
      </c>
      <c r="H20" s="16" t="s">
        <v>19</v>
      </c>
      <c r="I20" s="16" t="s">
        <v>30</v>
      </c>
      <c r="J20" s="17">
        <f>J21+J22</f>
        <v>244600</v>
      </c>
      <c r="K20" s="17">
        <f t="shared" ref="K20:L20" si="14">K21+K22</f>
        <v>0</v>
      </c>
      <c r="L20" s="17">
        <f t="shared" si="14"/>
        <v>244600</v>
      </c>
      <c r="M20" s="17">
        <f t="shared" ref="M20:N20" si="15">M21+M22</f>
        <v>0</v>
      </c>
      <c r="N20" s="17">
        <f t="shared" si="15"/>
        <v>244600</v>
      </c>
    </row>
    <row r="21" spans="1:14" s="1" customFormat="1" hidden="1" x14ac:dyDescent="0.25">
      <c r="A21" s="18"/>
      <c r="B21" s="15" t="s">
        <v>31</v>
      </c>
      <c r="C21" s="22" t="s">
        <v>13</v>
      </c>
      <c r="D21" s="22" t="s">
        <v>13</v>
      </c>
      <c r="E21" s="32">
        <v>851</v>
      </c>
      <c r="F21" s="16" t="s">
        <v>13</v>
      </c>
      <c r="G21" s="16" t="s">
        <v>36</v>
      </c>
      <c r="H21" s="16" t="s">
        <v>19</v>
      </c>
      <c r="I21" s="16" t="s">
        <v>32</v>
      </c>
      <c r="J21" s="17">
        <v>150000</v>
      </c>
      <c r="K21" s="17"/>
      <c r="L21" s="17">
        <f t="shared" si="10"/>
        <v>150000</v>
      </c>
      <c r="M21" s="17"/>
      <c r="N21" s="17">
        <f t="shared" ref="N21:N22" si="16">L21+M21</f>
        <v>150000</v>
      </c>
    </row>
    <row r="22" spans="1:14" s="1" customFormat="1" hidden="1" x14ac:dyDescent="0.25">
      <c r="A22" s="18"/>
      <c r="B22" s="15" t="s">
        <v>33</v>
      </c>
      <c r="C22" s="22" t="s">
        <v>13</v>
      </c>
      <c r="D22" s="22" t="s">
        <v>13</v>
      </c>
      <c r="E22" s="32">
        <v>851</v>
      </c>
      <c r="F22" s="16" t="s">
        <v>13</v>
      </c>
      <c r="G22" s="16" t="s">
        <v>36</v>
      </c>
      <c r="H22" s="16" t="s">
        <v>19</v>
      </c>
      <c r="I22" s="16" t="s">
        <v>34</v>
      </c>
      <c r="J22" s="17">
        <v>94600</v>
      </c>
      <c r="K22" s="17"/>
      <c r="L22" s="17">
        <f t="shared" si="10"/>
        <v>94600</v>
      </c>
      <c r="M22" s="17"/>
      <c r="N22" s="17">
        <f t="shared" si="16"/>
        <v>94600</v>
      </c>
    </row>
    <row r="23" spans="1:14" s="1" customFormat="1" ht="29.25" hidden="1" customHeight="1" x14ac:dyDescent="0.25">
      <c r="A23" s="184" t="s">
        <v>38</v>
      </c>
      <c r="B23" s="184"/>
      <c r="C23" s="22" t="s">
        <v>13</v>
      </c>
      <c r="D23" s="22" t="s">
        <v>13</v>
      </c>
      <c r="E23" s="32">
        <v>851</v>
      </c>
      <c r="F23" s="16" t="s">
        <v>13</v>
      </c>
      <c r="G23" s="16" t="s">
        <v>36</v>
      </c>
      <c r="H23" s="16" t="s">
        <v>39</v>
      </c>
      <c r="I23" s="16"/>
      <c r="J23" s="17">
        <f t="shared" ref="J23:N24" si="17">J24</f>
        <v>717800</v>
      </c>
      <c r="K23" s="17">
        <f t="shared" si="17"/>
        <v>228100</v>
      </c>
      <c r="L23" s="17">
        <f t="shared" si="17"/>
        <v>945900</v>
      </c>
      <c r="M23" s="17">
        <f t="shared" si="17"/>
        <v>0</v>
      </c>
      <c r="N23" s="17">
        <f t="shared" si="17"/>
        <v>945900</v>
      </c>
    </row>
    <row r="24" spans="1:14" s="1" customFormat="1" ht="25.5" hidden="1" x14ac:dyDescent="0.25">
      <c r="A24" s="15"/>
      <c r="B24" s="15" t="s">
        <v>20</v>
      </c>
      <c r="C24" s="22" t="s">
        <v>13</v>
      </c>
      <c r="D24" s="22" t="s">
        <v>13</v>
      </c>
      <c r="E24" s="32">
        <v>851</v>
      </c>
      <c r="F24" s="16" t="s">
        <v>21</v>
      </c>
      <c r="G24" s="16" t="s">
        <v>36</v>
      </c>
      <c r="H24" s="16" t="s">
        <v>39</v>
      </c>
      <c r="I24" s="16" t="s">
        <v>22</v>
      </c>
      <c r="J24" s="17">
        <f t="shared" si="17"/>
        <v>717800</v>
      </c>
      <c r="K24" s="17">
        <f t="shared" si="17"/>
        <v>228100</v>
      </c>
      <c r="L24" s="17">
        <f t="shared" si="17"/>
        <v>945900</v>
      </c>
      <c r="M24" s="17">
        <f t="shared" si="17"/>
        <v>0</v>
      </c>
      <c r="N24" s="17">
        <f t="shared" si="17"/>
        <v>945900</v>
      </c>
    </row>
    <row r="25" spans="1:14" s="1" customFormat="1" hidden="1" x14ac:dyDescent="0.25">
      <c r="A25" s="18"/>
      <c r="B25" s="19" t="s">
        <v>23</v>
      </c>
      <c r="C25" s="22" t="s">
        <v>13</v>
      </c>
      <c r="D25" s="22" t="s">
        <v>13</v>
      </c>
      <c r="E25" s="32">
        <v>851</v>
      </c>
      <c r="F25" s="16" t="s">
        <v>13</v>
      </c>
      <c r="G25" s="16" t="s">
        <v>36</v>
      </c>
      <c r="H25" s="16" t="s">
        <v>39</v>
      </c>
      <c r="I25" s="16" t="s">
        <v>24</v>
      </c>
      <c r="J25" s="17">
        <f>717741+59</f>
        <v>717800</v>
      </c>
      <c r="K25" s="17">
        <v>228100</v>
      </c>
      <c r="L25" s="17">
        <f t="shared" si="10"/>
        <v>945900</v>
      </c>
      <c r="M25" s="17"/>
      <c r="N25" s="17">
        <f t="shared" ref="N25" si="18">L25+M25</f>
        <v>945900</v>
      </c>
    </row>
    <row r="26" spans="1:14" s="1" customFormat="1" ht="29.25" hidden="1" customHeight="1" x14ac:dyDescent="0.25">
      <c r="A26" s="184" t="s">
        <v>40</v>
      </c>
      <c r="B26" s="184"/>
      <c r="C26" s="22" t="s">
        <v>13</v>
      </c>
      <c r="D26" s="22" t="s">
        <v>13</v>
      </c>
      <c r="E26" s="32">
        <v>851</v>
      </c>
      <c r="F26" s="16" t="s">
        <v>13</v>
      </c>
      <c r="G26" s="16" t="s">
        <v>36</v>
      </c>
      <c r="H26" s="16" t="s">
        <v>41</v>
      </c>
      <c r="I26" s="16"/>
      <c r="J26" s="17">
        <f>J27</f>
        <v>19000</v>
      </c>
      <c r="K26" s="17">
        <f t="shared" ref="K26:N26" si="19">K27</f>
        <v>0</v>
      </c>
      <c r="L26" s="17">
        <f t="shared" si="19"/>
        <v>19000</v>
      </c>
      <c r="M26" s="17">
        <f t="shared" si="19"/>
        <v>0</v>
      </c>
      <c r="N26" s="17">
        <f t="shared" si="19"/>
        <v>19000</v>
      </c>
    </row>
    <row r="27" spans="1:14" s="1" customFormat="1" ht="42" hidden="1" customHeight="1" x14ac:dyDescent="0.25">
      <c r="A27" s="159" t="s">
        <v>42</v>
      </c>
      <c r="B27" s="160"/>
      <c r="C27" s="22" t="s">
        <v>13</v>
      </c>
      <c r="D27" s="22" t="s">
        <v>13</v>
      </c>
      <c r="E27" s="32">
        <v>851</v>
      </c>
      <c r="F27" s="16" t="s">
        <v>13</v>
      </c>
      <c r="G27" s="16" t="s">
        <v>36</v>
      </c>
      <c r="H27" s="16" t="s">
        <v>43</v>
      </c>
      <c r="I27" s="16"/>
      <c r="J27" s="17">
        <f>J28+J31</f>
        <v>19000</v>
      </c>
      <c r="K27" s="17">
        <f t="shared" ref="K27:L27" si="20">K28+K31</f>
        <v>0</v>
      </c>
      <c r="L27" s="17">
        <f t="shared" si="20"/>
        <v>19000</v>
      </c>
      <c r="M27" s="17">
        <f t="shared" ref="M27:N27" si="21">M28+M31</f>
        <v>0</v>
      </c>
      <c r="N27" s="17">
        <f t="shared" si="21"/>
        <v>19000</v>
      </c>
    </row>
    <row r="28" spans="1:14" s="1" customFormat="1" ht="27.75" hidden="1" customHeight="1" x14ac:dyDescent="0.25">
      <c r="A28" s="184" t="s">
        <v>44</v>
      </c>
      <c r="B28" s="184"/>
      <c r="C28" s="22" t="s">
        <v>13</v>
      </c>
      <c r="D28" s="22" t="s">
        <v>13</v>
      </c>
      <c r="E28" s="32">
        <v>851</v>
      </c>
      <c r="F28" s="16" t="s">
        <v>13</v>
      </c>
      <c r="G28" s="16" t="s">
        <v>36</v>
      </c>
      <c r="H28" s="16" t="s">
        <v>45</v>
      </c>
      <c r="I28" s="16"/>
      <c r="J28" s="17">
        <f>J29</f>
        <v>15500</v>
      </c>
      <c r="K28" s="17">
        <f t="shared" ref="K28:N29" si="22">K29</f>
        <v>0</v>
      </c>
      <c r="L28" s="17">
        <f t="shared" si="22"/>
        <v>15500</v>
      </c>
      <c r="M28" s="17">
        <f t="shared" si="22"/>
        <v>0</v>
      </c>
      <c r="N28" s="17">
        <f t="shared" si="22"/>
        <v>15500</v>
      </c>
    </row>
    <row r="29" spans="1:14" s="1" customFormat="1" hidden="1" x14ac:dyDescent="0.25">
      <c r="A29" s="18"/>
      <c r="B29" s="19" t="s">
        <v>25</v>
      </c>
      <c r="C29" s="22" t="s">
        <v>13</v>
      </c>
      <c r="D29" s="22" t="s">
        <v>13</v>
      </c>
      <c r="E29" s="32">
        <v>851</v>
      </c>
      <c r="F29" s="16" t="s">
        <v>13</v>
      </c>
      <c r="G29" s="16" t="s">
        <v>36</v>
      </c>
      <c r="H29" s="16" t="s">
        <v>45</v>
      </c>
      <c r="I29" s="16" t="s">
        <v>26</v>
      </c>
      <c r="J29" s="17">
        <f>J30</f>
        <v>15500</v>
      </c>
      <c r="K29" s="17">
        <f t="shared" si="22"/>
        <v>0</v>
      </c>
      <c r="L29" s="17">
        <f t="shared" si="22"/>
        <v>15500</v>
      </c>
      <c r="M29" s="17">
        <f t="shared" si="22"/>
        <v>0</v>
      </c>
      <c r="N29" s="17">
        <f t="shared" si="22"/>
        <v>15500</v>
      </c>
    </row>
    <row r="30" spans="1:14" s="1" customFormat="1" hidden="1" x14ac:dyDescent="0.25">
      <c r="A30" s="18"/>
      <c r="B30" s="15" t="s">
        <v>27</v>
      </c>
      <c r="C30" s="22" t="s">
        <v>13</v>
      </c>
      <c r="D30" s="22" t="s">
        <v>13</v>
      </c>
      <c r="E30" s="32">
        <v>851</v>
      </c>
      <c r="F30" s="16" t="s">
        <v>13</v>
      </c>
      <c r="G30" s="16" t="s">
        <v>36</v>
      </c>
      <c r="H30" s="16" t="s">
        <v>45</v>
      </c>
      <c r="I30" s="16" t="s">
        <v>28</v>
      </c>
      <c r="J30" s="17">
        <v>15500</v>
      </c>
      <c r="K30" s="17"/>
      <c r="L30" s="17">
        <f t="shared" si="10"/>
        <v>15500</v>
      </c>
      <c r="M30" s="17"/>
      <c r="N30" s="17">
        <f t="shared" ref="N30" si="23">L30+M30</f>
        <v>15500</v>
      </c>
    </row>
    <row r="31" spans="1:14" s="1" customFormat="1" ht="29.25" hidden="1" customHeight="1" x14ac:dyDescent="0.25">
      <c r="A31" s="184" t="s">
        <v>46</v>
      </c>
      <c r="B31" s="184"/>
      <c r="C31" s="22" t="s">
        <v>13</v>
      </c>
      <c r="D31" s="22" t="s">
        <v>13</v>
      </c>
      <c r="E31" s="32">
        <v>851</v>
      </c>
      <c r="F31" s="16" t="s">
        <v>13</v>
      </c>
      <c r="G31" s="16" t="s">
        <v>36</v>
      </c>
      <c r="H31" s="16" t="s">
        <v>47</v>
      </c>
      <c r="I31" s="16"/>
      <c r="J31" s="17">
        <f t="shared" ref="J31:N32" si="24">J32</f>
        <v>3500</v>
      </c>
      <c r="K31" s="17">
        <f t="shared" si="24"/>
        <v>0</v>
      </c>
      <c r="L31" s="17">
        <f t="shared" si="24"/>
        <v>3500</v>
      </c>
      <c r="M31" s="17">
        <f t="shared" si="24"/>
        <v>0</v>
      </c>
      <c r="N31" s="17">
        <f t="shared" si="24"/>
        <v>3500</v>
      </c>
    </row>
    <row r="32" spans="1:14" s="1" customFormat="1" hidden="1" x14ac:dyDescent="0.25">
      <c r="A32" s="18"/>
      <c r="B32" s="19" t="s">
        <v>25</v>
      </c>
      <c r="C32" s="22" t="s">
        <v>13</v>
      </c>
      <c r="D32" s="22" t="s">
        <v>13</v>
      </c>
      <c r="E32" s="32">
        <v>851</v>
      </c>
      <c r="F32" s="16" t="s">
        <v>13</v>
      </c>
      <c r="G32" s="16" t="s">
        <v>36</v>
      </c>
      <c r="H32" s="16" t="s">
        <v>47</v>
      </c>
      <c r="I32" s="16" t="s">
        <v>26</v>
      </c>
      <c r="J32" s="17">
        <f t="shared" si="24"/>
        <v>3500</v>
      </c>
      <c r="K32" s="17">
        <f t="shared" si="24"/>
        <v>0</v>
      </c>
      <c r="L32" s="17">
        <f t="shared" si="24"/>
        <v>3500</v>
      </c>
      <c r="M32" s="17">
        <f t="shared" si="24"/>
        <v>0</v>
      </c>
      <c r="N32" s="17">
        <f t="shared" si="24"/>
        <v>3500</v>
      </c>
    </row>
    <row r="33" spans="1:14" s="1" customFormat="1" hidden="1" x14ac:dyDescent="0.25">
      <c r="A33" s="18"/>
      <c r="B33" s="15" t="s">
        <v>27</v>
      </c>
      <c r="C33" s="22" t="s">
        <v>13</v>
      </c>
      <c r="D33" s="22" t="s">
        <v>13</v>
      </c>
      <c r="E33" s="32">
        <v>851</v>
      </c>
      <c r="F33" s="16" t="s">
        <v>13</v>
      </c>
      <c r="G33" s="16" t="s">
        <v>36</v>
      </c>
      <c r="H33" s="16" t="s">
        <v>47</v>
      </c>
      <c r="I33" s="16" t="s">
        <v>28</v>
      </c>
      <c r="J33" s="17">
        <v>3500</v>
      </c>
      <c r="K33" s="17"/>
      <c r="L33" s="17">
        <f t="shared" si="10"/>
        <v>3500</v>
      </c>
      <c r="M33" s="17"/>
      <c r="N33" s="17">
        <f t="shared" ref="N33" si="25">L33+M33</f>
        <v>3500</v>
      </c>
    </row>
    <row r="34" spans="1:14" s="14" customFormat="1" hidden="1" x14ac:dyDescent="0.25">
      <c r="A34" s="185" t="s">
        <v>61</v>
      </c>
      <c r="B34" s="185"/>
      <c r="C34" s="41" t="s">
        <v>13</v>
      </c>
      <c r="D34" s="22" t="s">
        <v>13</v>
      </c>
      <c r="E34" s="55">
        <v>851</v>
      </c>
      <c r="F34" s="12" t="s">
        <v>13</v>
      </c>
      <c r="G34" s="12" t="s">
        <v>62</v>
      </c>
      <c r="H34" s="12"/>
      <c r="I34" s="12"/>
      <c r="J34" s="13">
        <f>J35+J42+J49+J52</f>
        <v>2347000</v>
      </c>
      <c r="K34" s="13">
        <f t="shared" ref="K34:L34" si="26">K35+K42+K49+K52</f>
        <v>550000</v>
      </c>
      <c r="L34" s="13">
        <f t="shared" si="26"/>
        <v>2897000</v>
      </c>
      <c r="M34" s="13">
        <f t="shared" ref="M34:N34" si="27">M35+M42+M49+M52</f>
        <v>0</v>
      </c>
      <c r="N34" s="13">
        <f t="shared" si="27"/>
        <v>2897000</v>
      </c>
    </row>
    <row r="35" spans="1:14" s="1" customFormat="1" ht="29.25" hidden="1" customHeight="1" x14ac:dyDescent="0.25">
      <c r="A35" s="184" t="s">
        <v>63</v>
      </c>
      <c r="B35" s="184"/>
      <c r="C35" s="22" t="s">
        <v>13</v>
      </c>
      <c r="D35" s="22" t="s">
        <v>13</v>
      </c>
      <c r="E35" s="32">
        <v>851</v>
      </c>
      <c r="F35" s="16" t="s">
        <v>13</v>
      </c>
      <c r="G35" s="16" t="s">
        <v>62</v>
      </c>
      <c r="H35" s="16" t="s">
        <v>64</v>
      </c>
      <c r="I35" s="16"/>
      <c r="J35" s="17">
        <f>J36+J39</f>
        <v>325000</v>
      </c>
      <c r="K35" s="17">
        <f t="shared" ref="K35:L35" si="28">K36+K39</f>
        <v>0</v>
      </c>
      <c r="L35" s="17">
        <f t="shared" si="28"/>
        <v>325000</v>
      </c>
      <c r="M35" s="17">
        <f t="shared" ref="M35:N35" si="29">M36+M39</f>
        <v>0</v>
      </c>
      <c r="N35" s="17">
        <f t="shared" si="29"/>
        <v>325000</v>
      </c>
    </row>
    <row r="36" spans="1:14" s="1" customFormat="1" hidden="1" x14ac:dyDescent="0.25">
      <c r="A36" s="159" t="s">
        <v>65</v>
      </c>
      <c r="B36" s="160"/>
      <c r="C36" s="22" t="s">
        <v>13</v>
      </c>
      <c r="D36" s="22" t="s">
        <v>13</v>
      </c>
      <c r="E36" s="32">
        <v>851</v>
      </c>
      <c r="F36" s="16" t="s">
        <v>13</v>
      </c>
      <c r="G36" s="16" t="s">
        <v>62</v>
      </c>
      <c r="H36" s="16" t="s">
        <v>66</v>
      </c>
      <c r="I36" s="16"/>
      <c r="J36" s="17">
        <f>J37</f>
        <v>75000</v>
      </c>
      <c r="K36" s="17">
        <f t="shared" ref="K36:N36" si="30">K37</f>
        <v>0</v>
      </c>
      <c r="L36" s="17">
        <f t="shared" si="30"/>
        <v>75000</v>
      </c>
      <c r="M36" s="17">
        <f t="shared" si="30"/>
        <v>0</v>
      </c>
      <c r="N36" s="17">
        <f t="shared" si="30"/>
        <v>75000</v>
      </c>
    </row>
    <row r="37" spans="1:14" s="1" customFormat="1" hidden="1" x14ac:dyDescent="0.25">
      <c r="A37" s="18"/>
      <c r="B37" s="19" t="s">
        <v>25</v>
      </c>
      <c r="C37" s="22" t="s">
        <v>13</v>
      </c>
      <c r="D37" s="22" t="s">
        <v>13</v>
      </c>
      <c r="E37" s="32">
        <v>851</v>
      </c>
      <c r="F37" s="16" t="s">
        <v>13</v>
      </c>
      <c r="G37" s="16" t="s">
        <v>62</v>
      </c>
      <c r="H37" s="16" t="s">
        <v>66</v>
      </c>
      <c r="I37" s="16" t="s">
        <v>26</v>
      </c>
      <c r="J37" s="17">
        <f t="shared" ref="J37:N40" si="31">J38</f>
        <v>75000</v>
      </c>
      <c r="K37" s="17">
        <f t="shared" si="31"/>
        <v>0</v>
      </c>
      <c r="L37" s="17">
        <f t="shared" si="31"/>
        <v>75000</v>
      </c>
      <c r="M37" s="17">
        <f t="shared" si="31"/>
        <v>0</v>
      </c>
      <c r="N37" s="17">
        <f t="shared" si="31"/>
        <v>75000</v>
      </c>
    </row>
    <row r="38" spans="1:14" s="1" customFormat="1" hidden="1" x14ac:dyDescent="0.25">
      <c r="A38" s="18"/>
      <c r="B38" s="15" t="s">
        <v>27</v>
      </c>
      <c r="C38" s="22" t="s">
        <v>13</v>
      </c>
      <c r="D38" s="22" t="s">
        <v>13</v>
      </c>
      <c r="E38" s="32">
        <v>851</v>
      </c>
      <c r="F38" s="16" t="s">
        <v>13</v>
      </c>
      <c r="G38" s="16" t="s">
        <v>62</v>
      </c>
      <c r="H38" s="16" t="s">
        <v>66</v>
      </c>
      <c r="I38" s="16" t="s">
        <v>28</v>
      </c>
      <c r="J38" s="17">
        <v>75000</v>
      </c>
      <c r="K38" s="17"/>
      <c r="L38" s="17">
        <f t="shared" si="10"/>
        <v>75000</v>
      </c>
      <c r="M38" s="17"/>
      <c r="N38" s="17">
        <f t="shared" ref="N38" si="32">L38+M38</f>
        <v>75000</v>
      </c>
    </row>
    <row r="39" spans="1:14" s="1" customFormat="1" ht="29.25" hidden="1" customHeight="1" x14ac:dyDescent="0.25">
      <c r="A39" s="184" t="s">
        <v>67</v>
      </c>
      <c r="B39" s="184"/>
      <c r="C39" s="22" t="s">
        <v>13</v>
      </c>
      <c r="D39" s="22" t="s">
        <v>13</v>
      </c>
      <c r="E39" s="32">
        <v>851</v>
      </c>
      <c r="F39" s="16" t="s">
        <v>21</v>
      </c>
      <c r="G39" s="16" t="s">
        <v>62</v>
      </c>
      <c r="H39" s="16" t="s">
        <v>68</v>
      </c>
      <c r="I39" s="16"/>
      <c r="J39" s="17">
        <f t="shared" si="31"/>
        <v>250000</v>
      </c>
      <c r="K39" s="17">
        <f t="shared" si="31"/>
        <v>0</v>
      </c>
      <c r="L39" s="17">
        <f t="shared" si="31"/>
        <v>250000</v>
      </c>
      <c r="M39" s="17">
        <f t="shared" si="31"/>
        <v>0</v>
      </c>
      <c r="N39" s="17">
        <f t="shared" si="31"/>
        <v>250000</v>
      </c>
    </row>
    <row r="40" spans="1:14" s="1" customFormat="1" hidden="1" x14ac:dyDescent="0.25">
      <c r="A40" s="18"/>
      <c r="B40" s="19" t="s">
        <v>25</v>
      </c>
      <c r="C40" s="22" t="s">
        <v>13</v>
      </c>
      <c r="D40" s="22" t="s">
        <v>13</v>
      </c>
      <c r="E40" s="32">
        <v>851</v>
      </c>
      <c r="F40" s="16" t="s">
        <v>13</v>
      </c>
      <c r="G40" s="16" t="s">
        <v>62</v>
      </c>
      <c r="H40" s="16" t="s">
        <v>68</v>
      </c>
      <c r="I40" s="16" t="s">
        <v>26</v>
      </c>
      <c r="J40" s="17">
        <f t="shared" si="31"/>
        <v>250000</v>
      </c>
      <c r="K40" s="17">
        <f t="shared" si="31"/>
        <v>0</v>
      </c>
      <c r="L40" s="17">
        <f t="shared" si="31"/>
        <v>250000</v>
      </c>
      <c r="M40" s="17">
        <f t="shared" si="31"/>
        <v>0</v>
      </c>
      <c r="N40" s="17">
        <f t="shared" si="31"/>
        <v>250000</v>
      </c>
    </row>
    <row r="41" spans="1:14" s="1" customFormat="1" hidden="1" x14ac:dyDescent="0.25">
      <c r="A41" s="18"/>
      <c r="B41" s="15" t="s">
        <v>27</v>
      </c>
      <c r="C41" s="22" t="s">
        <v>13</v>
      </c>
      <c r="D41" s="22" t="s">
        <v>13</v>
      </c>
      <c r="E41" s="32">
        <v>851</v>
      </c>
      <c r="F41" s="16" t="s">
        <v>13</v>
      </c>
      <c r="G41" s="16" t="s">
        <v>62</v>
      </c>
      <c r="H41" s="16" t="s">
        <v>68</v>
      </c>
      <c r="I41" s="16" t="s">
        <v>28</v>
      </c>
      <c r="J41" s="17">
        <v>250000</v>
      </c>
      <c r="K41" s="17"/>
      <c r="L41" s="17">
        <f t="shared" si="10"/>
        <v>250000</v>
      </c>
      <c r="M41" s="17"/>
      <c r="N41" s="17">
        <f t="shared" ref="N41" si="33">L41+M41</f>
        <v>250000</v>
      </c>
    </row>
    <row r="42" spans="1:14" s="21" customFormat="1" hidden="1" x14ac:dyDescent="0.25">
      <c r="A42" s="184" t="s">
        <v>69</v>
      </c>
      <c r="B42" s="184"/>
      <c r="C42" s="22" t="s">
        <v>13</v>
      </c>
      <c r="D42" s="22" t="s">
        <v>13</v>
      </c>
      <c r="E42" s="32">
        <v>851</v>
      </c>
      <c r="F42" s="16" t="s">
        <v>13</v>
      </c>
      <c r="G42" s="16" t="s">
        <v>62</v>
      </c>
      <c r="H42" s="16" t="s">
        <v>70</v>
      </c>
      <c r="I42" s="6"/>
      <c r="J42" s="17">
        <f>J43</f>
        <v>287200</v>
      </c>
      <c r="K42" s="17">
        <f t="shared" ref="K42:N43" si="34">K43</f>
        <v>0</v>
      </c>
      <c r="L42" s="17">
        <f t="shared" si="34"/>
        <v>287200</v>
      </c>
      <c r="M42" s="17">
        <f t="shared" si="34"/>
        <v>0</v>
      </c>
      <c r="N42" s="17">
        <f t="shared" si="34"/>
        <v>287200</v>
      </c>
    </row>
    <row r="43" spans="1:14" s="1" customFormat="1" ht="52.5" hidden="1" customHeight="1" x14ac:dyDescent="0.25">
      <c r="A43" s="184" t="s">
        <v>71</v>
      </c>
      <c r="B43" s="184"/>
      <c r="C43" s="22" t="s">
        <v>13</v>
      </c>
      <c r="D43" s="22" t="s">
        <v>13</v>
      </c>
      <c r="E43" s="32">
        <v>851</v>
      </c>
      <c r="F43" s="22" t="s">
        <v>13</v>
      </c>
      <c r="G43" s="22" t="s">
        <v>62</v>
      </c>
      <c r="H43" s="22" t="s">
        <v>72</v>
      </c>
      <c r="I43" s="23"/>
      <c r="J43" s="17">
        <f>J44</f>
        <v>287200</v>
      </c>
      <c r="K43" s="17">
        <f t="shared" si="34"/>
        <v>0</v>
      </c>
      <c r="L43" s="17">
        <f t="shared" si="34"/>
        <v>287200</v>
      </c>
      <c r="M43" s="17">
        <f t="shared" si="34"/>
        <v>0</v>
      </c>
      <c r="N43" s="17">
        <f t="shared" si="34"/>
        <v>287200</v>
      </c>
    </row>
    <row r="44" spans="1:14" s="1" customFormat="1" ht="39.75" hidden="1" customHeight="1" x14ac:dyDescent="0.25">
      <c r="A44" s="184" t="s">
        <v>73</v>
      </c>
      <c r="B44" s="184"/>
      <c r="C44" s="22" t="s">
        <v>13</v>
      </c>
      <c r="D44" s="22" t="s">
        <v>13</v>
      </c>
      <c r="E44" s="32">
        <v>851</v>
      </c>
      <c r="F44" s="22" t="s">
        <v>13</v>
      </c>
      <c r="G44" s="22" t="s">
        <v>62</v>
      </c>
      <c r="H44" s="22" t="s">
        <v>74</v>
      </c>
      <c r="I44" s="22"/>
      <c r="J44" s="17">
        <f>J45+J47</f>
        <v>287200</v>
      </c>
      <c r="K44" s="17">
        <f t="shared" ref="K44:L44" si="35">K45+K47</f>
        <v>0</v>
      </c>
      <c r="L44" s="17">
        <f t="shared" si="35"/>
        <v>287200</v>
      </c>
      <c r="M44" s="17">
        <f t="shared" ref="M44:N44" si="36">M45+M47</f>
        <v>0</v>
      </c>
      <c r="N44" s="17">
        <f t="shared" si="36"/>
        <v>287200</v>
      </c>
    </row>
    <row r="45" spans="1:14" s="1" customFormat="1" ht="25.5" hidden="1" x14ac:dyDescent="0.25">
      <c r="A45" s="15"/>
      <c r="B45" s="15" t="s">
        <v>20</v>
      </c>
      <c r="C45" s="22" t="s">
        <v>13</v>
      </c>
      <c r="D45" s="22" t="s">
        <v>13</v>
      </c>
      <c r="E45" s="32">
        <v>851</v>
      </c>
      <c r="F45" s="16" t="s">
        <v>21</v>
      </c>
      <c r="G45" s="16" t="s">
        <v>62</v>
      </c>
      <c r="H45" s="22" t="s">
        <v>74</v>
      </c>
      <c r="I45" s="16" t="s">
        <v>22</v>
      </c>
      <c r="J45" s="17">
        <f>J46</f>
        <v>168000</v>
      </c>
      <c r="K45" s="17">
        <f t="shared" ref="K45:N45" si="37">K46</f>
        <v>0</v>
      </c>
      <c r="L45" s="17">
        <f t="shared" si="37"/>
        <v>168000</v>
      </c>
      <c r="M45" s="17">
        <f t="shared" si="37"/>
        <v>0</v>
      </c>
      <c r="N45" s="17">
        <f t="shared" si="37"/>
        <v>168000</v>
      </c>
    </row>
    <row r="46" spans="1:14" s="1" customFormat="1" hidden="1" x14ac:dyDescent="0.25">
      <c r="A46" s="18"/>
      <c r="B46" s="19" t="s">
        <v>23</v>
      </c>
      <c r="C46" s="22" t="s">
        <v>13</v>
      </c>
      <c r="D46" s="22" t="s">
        <v>13</v>
      </c>
      <c r="E46" s="32">
        <v>851</v>
      </c>
      <c r="F46" s="16" t="s">
        <v>13</v>
      </c>
      <c r="G46" s="16" t="s">
        <v>62</v>
      </c>
      <c r="H46" s="22" t="s">
        <v>74</v>
      </c>
      <c r="I46" s="16" t="s">
        <v>24</v>
      </c>
      <c r="J46" s="17">
        <v>168000</v>
      </c>
      <c r="K46" s="17"/>
      <c r="L46" s="17">
        <f t="shared" si="10"/>
        <v>168000</v>
      </c>
      <c r="M46" s="17"/>
      <c r="N46" s="17">
        <f t="shared" ref="N46" si="38">L46+M46</f>
        <v>168000</v>
      </c>
    </row>
    <row r="47" spans="1:14" s="1" customFormat="1" hidden="1" x14ac:dyDescent="0.25">
      <c r="A47" s="18"/>
      <c r="B47" s="19" t="s">
        <v>25</v>
      </c>
      <c r="C47" s="22" t="s">
        <v>13</v>
      </c>
      <c r="D47" s="22" t="s">
        <v>13</v>
      </c>
      <c r="E47" s="32">
        <v>851</v>
      </c>
      <c r="F47" s="16" t="s">
        <v>13</v>
      </c>
      <c r="G47" s="16" t="s">
        <v>62</v>
      </c>
      <c r="H47" s="22" t="s">
        <v>74</v>
      </c>
      <c r="I47" s="16" t="s">
        <v>26</v>
      </c>
      <c r="J47" s="17">
        <f>J48</f>
        <v>119200</v>
      </c>
      <c r="K47" s="17">
        <f t="shared" ref="K47:N47" si="39">K48</f>
        <v>0</v>
      </c>
      <c r="L47" s="17">
        <f t="shared" si="39"/>
        <v>119200</v>
      </c>
      <c r="M47" s="17">
        <f t="shared" si="39"/>
        <v>0</v>
      </c>
      <c r="N47" s="17">
        <f t="shared" si="39"/>
        <v>119200</v>
      </c>
    </row>
    <row r="48" spans="1:14" s="1" customFormat="1" hidden="1" x14ac:dyDescent="0.25">
      <c r="A48" s="18"/>
      <c r="B48" s="15" t="s">
        <v>27</v>
      </c>
      <c r="C48" s="22" t="s">
        <v>13</v>
      </c>
      <c r="D48" s="22" t="s">
        <v>13</v>
      </c>
      <c r="E48" s="32">
        <v>851</v>
      </c>
      <c r="F48" s="16" t="s">
        <v>13</v>
      </c>
      <c r="G48" s="16" t="s">
        <v>62</v>
      </c>
      <c r="H48" s="22" t="s">
        <v>74</v>
      </c>
      <c r="I48" s="16" t="s">
        <v>28</v>
      </c>
      <c r="J48" s="17">
        <v>119200</v>
      </c>
      <c r="K48" s="17"/>
      <c r="L48" s="17">
        <f t="shared" si="10"/>
        <v>119200</v>
      </c>
      <c r="M48" s="17"/>
      <c r="N48" s="17">
        <f t="shared" ref="N48" si="40">L48+M48</f>
        <v>119200</v>
      </c>
    </row>
    <row r="49" spans="1:14" s="1" customFormat="1" ht="27.75" hidden="1" customHeight="1" x14ac:dyDescent="0.25">
      <c r="A49" s="184" t="s">
        <v>80</v>
      </c>
      <c r="B49" s="184"/>
      <c r="C49" s="22" t="s">
        <v>13</v>
      </c>
      <c r="D49" s="22" t="s">
        <v>13</v>
      </c>
      <c r="E49" s="32">
        <v>851</v>
      </c>
      <c r="F49" s="16" t="s">
        <v>13</v>
      </c>
      <c r="G49" s="16" t="s">
        <v>62</v>
      </c>
      <c r="H49" s="32" t="s">
        <v>81</v>
      </c>
      <c r="I49" s="16"/>
      <c r="J49" s="17">
        <f t="shared" ref="J49:N50" si="41">J50</f>
        <v>1200000</v>
      </c>
      <c r="K49" s="17">
        <f t="shared" si="41"/>
        <v>550000</v>
      </c>
      <c r="L49" s="17">
        <f t="shared" si="41"/>
        <v>1750000</v>
      </c>
      <c r="M49" s="17">
        <f t="shared" si="41"/>
        <v>0</v>
      </c>
      <c r="N49" s="17">
        <f t="shared" si="41"/>
        <v>1750000</v>
      </c>
    </row>
    <row r="50" spans="1:14" s="1" customFormat="1" hidden="1" x14ac:dyDescent="0.25">
      <c r="A50" s="18"/>
      <c r="B50" s="19" t="s">
        <v>25</v>
      </c>
      <c r="C50" s="22" t="s">
        <v>13</v>
      </c>
      <c r="D50" s="22" t="s">
        <v>13</v>
      </c>
      <c r="E50" s="32">
        <v>851</v>
      </c>
      <c r="F50" s="16" t="s">
        <v>13</v>
      </c>
      <c r="G50" s="22" t="s">
        <v>62</v>
      </c>
      <c r="H50" s="32" t="s">
        <v>81</v>
      </c>
      <c r="I50" s="16" t="s">
        <v>26</v>
      </c>
      <c r="J50" s="17">
        <f t="shared" si="41"/>
        <v>1200000</v>
      </c>
      <c r="K50" s="17">
        <f t="shared" si="41"/>
        <v>550000</v>
      </c>
      <c r="L50" s="17">
        <f t="shared" si="41"/>
        <v>1750000</v>
      </c>
      <c r="M50" s="17">
        <f t="shared" si="41"/>
        <v>0</v>
      </c>
      <c r="N50" s="17">
        <f t="shared" si="41"/>
        <v>1750000</v>
      </c>
    </row>
    <row r="51" spans="1:14" s="1" customFormat="1" hidden="1" x14ac:dyDescent="0.25">
      <c r="A51" s="18"/>
      <c r="B51" s="15" t="s">
        <v>27</v>
      </c>
      <c r="C51" s="22" t="s">
        <v>13</v>
      </c>
      <c r="D51" s="22" t="s">
        <v>13</v>
      </c>
      <c r="E51" s="32">
        <v>851</v>
      </c>
      <c r="F51" s="16" t="s">
        <v>13</v>
      </c>
      <c r="G51" s="22" t="s">
        <v>62</v>
      </c>
      <c r="H51" s="32" t="s">
        <v>81</v>
      </c>
      <c r="I51" s="16" t="s">
        <v>28</v>
      </c>
      <c r="J51" s="17">
        <f>1100000+100000</f>
        <v>1200000</v>
      </c>
      <c r="K51" s="17">
        <v>550000</v>
      </c>
      <c r="L51" s="17">
        <f t="shared" si="10"/>
        <v>1750000</v>
      </c>
      <c r="M51" s="17"/>
      <c r="N51" s="17">
        <f t="shared" ref="N51:N52" si="42">L51+M51</f>
        <v>1750000</v>
      </c>
    </row>
    <row r="52" spans="1:14" s="1" customFormat="1" hidden="1" x14ac:dyDescent="0.25">
      <c r="A52" s="184" t="s">
        <v>82</v>
      </c>
      <c r="B52" s="184"/>
      <c r="C52" s="22" t="s">
        <v>13</v>
      </c>
      <c r="D52" s="22" t="s">
        <v>13</v>
      </c>
      <c r="E52" s="32">
        <v>851</v>
      </c>
      <c r="F52" s="16" t="s">
        <v>13</v>
      </c>
      <c r="G52" s="22" t="s">
        <v>62</v>
      </c>
      <c r="H52" s="22" t="s">
        <v>83</v>
      </c>
      <c r="I52" s="16"/>
      <c r="J52" s="17">
        <f t="shared" ref="J52:N53" si="43">J53</f>
        <v>534800</v>
      </c>
      <c r="K52" s="17"/>
      <c r="L52" s="17">
        <f t="shared" si="10"/>
        <v>534800</v>
      </c>
      <c r="M52" s="17"/>
      <c r="N52" s="17">
        <f t="shared" si="42"/>
        <v>534800</v>
      </c>
    </row>
    <row r="53" spans="1:14" s="1" customFormat="1" hidden="1" x14ac:dyDescent="0.25">
      <c r="A53" s="18"/>
      <c r="B53" s="19" t="s">
        <v>25</v>
      </c>
      <c r="C53" s="22" t="s">
        <v>13</v>
      </c>
      <c r="D53" s="22" t="s">
        <v>13</v>
      </c>
      <c r="E53" s="32">
        <v>851</v>
      </c>
      <c r="F53" s="16" t="s">
        <v>13</v>
      </c>
      <c r="G53" s="22" t="s">
        <v>62</v>
      </c>
      <c r="H53" s="22" t="s">
        <v>83</v>
      </c>
      <c r="I53" s="16" t="s">
        <v>26</v>
      </c>
      <c r="J53" s="17">
        <f t="shared" si="43"/>
        <v>534800</v>
      </c>
      <c r="K53" s="17">
        <f t="shared" si="43"/>
        <v>0</v>
      </c>
      <c r="L53" s="17">
        <f t="shared" si="43"/>
        <v>534800</v>
      </c>
      <c r="M53" s="17">
        <f t="shared" si="43"/>
        <v>0</v>
      </c>
      <c r="N53" s="17">
        <f t="shared" si="43"/>
        <v>534800</v>
      </c>
    </row>
    <row r="54" spans="1:14" s="1" customFormat="1" hidden="1" x14ac:dyDescent="0.25">
      <c r="A54" s="18"/>
      <c r="B54" s="15" t="s">
        <v>27</v>
      </c>
      <c r="C54" s="22" t="s">
        <v>13</v>
      </c>
      <c r="D54" s="22" t="s">
        <v>13</v>
      </c>
      <c r="E54" s="32">
        <v>851</v>
      </c>
      <c r="F54" s="16" t="s">
        <v>13</v>
      </c>
      <c r="G54" s="22" t="s">
        <v>62</v>
      </c>
      <c r="H54" s="22" t="s">
        <v>83</v>
      </c>
      <c r="I54" s="16" t="s">
        <v>28</v>
      </c>
      <c r="J54" s="17">
        <v>534800</v>
      </c>
      <c r="K54" s="17"/>
      <c r="L54" s="17">
        <f t="shared" si="10"/>
        <v>534800</v>
      </c>
      <c r="M54" s="17"/>
      <c r="N54" s="17">
        <f t="shared" ref="N54" si="44">L54+M54</f>
        <v>534800</v>
      </c>
    </row>
    <row r="55" spans="1:14" s="10" customFormat="1" hidden="1" x14ac:dyDescent="0.25">
      <c r="A55" s="190" t="s">
        <v>94</v>
      </c>
      <c r="B55" s="190"/>
      <c r="C55" s="22" t="s">
        <v>13</v>
      </c>
      <c r="D55" s="22" t="s">
        <v>13</v>
      </c>
      <c r="E55" s="32">
        <v>851</v>
      </c>
      <c r="F55" s="8" t="s">
        <v>15</v>
      </c>
      <c r="G55" s="8"/>
      <c r="H55" s="8"/>
      <c r="I55" s="8"/>
      <c r="J55" s="9">
        <f>J56</f>
        <v>596900</v>
      </c>
      <c r="K55" s="9">
        <f t="shared" ref="K55:N55" si="45">K56</f>
        <v>672000</v>
      </c>
      <c r="L55" s="9">
        <f t="shared" si="45"/>
        <v>1268900</v>
      </c>
      <c r="M55" s="9">
        <f t="shared" si="45"/>
        <v>0</v>
      </c>
      <c r="N55" s="9">
        <f t="shared" si="45"/>
        <v>1268900</v>
      </c>
    </row>
    <row r="56" spans="1:14" s="14" customFormat="1" ht="27" hidden="1" customHeight="1" x14ac:dyDescent="0.25">
      <c r="A56" s="185" t="s">
        <v>95</v>
      </c>
      <c r="B56" s="185"/>
      <c r="C56" s="22" t="s">
        <v>13</v>
      </c>
      <c r="D56" s="22" t="s">
        <v>13</v>
      </c>
      <c r="E56" s="32">
        <v>851</v>
      </c>
      <c r="F56" s="12" t="s">
        <v>15</v>
      </c>
      <c r="G56" s="12" t="s">
        <v>96</v>
      </c>
      <c r="H56" s="12"/>
      <c r="I56" s="12"/>
      <c r="J56" s="13">
        <f>J57+J64</f>
        <v>596900</v>
      </c>
      <c r="K56" s="13">
        <f t="shared" ref="K56:L56" si="46">K57+K64</f>
        <v>672000</v>
      </c>
      <c r="L56" s="13">
        <f t="shared" si="46"/>
        <v>1268900</v>
      </c>
      <c r="M56" s="13">
        <f t="shared" ref="M56:N56" si="47">M57+M64</f>
        <v>0</v>
      </c>
      <c r="N56" s="13">
        <f t="shared" si="47"/>
        <v>1268900</v>
      </c>
    </row>
    <row r="57" spans="1:14" s="1" customFormat="1" hidden="1" x14ac:dyDescent="0.25">
      <c r="A57" s="184" t="s">
        <v>97</v>
      </c>
      <c r="B57" s="184"/>
      <c r="C57" s="22" t="s">
        <v>13</v>
      </c>
      <c r="D57" s="22" t="s">
        <v>13</v>
      </c>
      <c r="E57" s="32">
        <v>851</v>
      </c>
      <c r="F57" s="16" t="s">
        <v>15</v>
      </c>
      <c r="G57" s="16" t="s">
        <v>96</v>
      </c>
      <c r="H57" s="16" t="s">
        <v>98</v>
      </c>
      <c r="I57" s="16"/>
      <c r="J57" s="17">
        <f>J58</f>
        <v>593400</v>
      </c>
      <c r="K57" s="17">
        <f t="shared" ref="K57:N57" si="48">K58</f>
        <v>672000</v>
      </c>
      <c r="L57" s="17">
        <f t="shared" si="48"/>
        <v>1265400</v>
      </c>
      <c r="M57" s="17">
        <f t="shared" si="48"/>
        <v>0</v>
      </c>
      <c r="N57" s="17">
        <f t="shared" si="48"/>
        <v>1265400</v>
      </c>
    </row>
    <row r="58" spans="1:14" s="1" customFormat="1" ht="41.25" hidden="1" customHeight="1" x14ac:dyDescent="0.25">
      <c r="A58" s="184" t="s">
        <v>99</v>
      </c>
      <c r="B58" s="184"/>
      <c r="C58" s="22" t="s">
        <v>13</v>
      </c>
      <c r="D58" s="22" t="s">
        <v>13</v>
      </c>
      <c r="E58" s="32">
        <v>851</v>
      </c>
      <c r="F58" s="16" t="s">
        <v>15</v>
      </c>
      <c r="G58" s="16" t="s">
        <v>96</v>
      </c>
      <c r="H58" s="16" t="s">
        <v>100</v>
      </c>
      <c r="I58" s="16"/>
      <c r="J58" s="17">
        <f>J59+J62</f>
        <v>593400</v>
      </c>
      <c r="K58" s="17">
        <f t="shared" ref="K58:L58" si="49">K59+K62</f>
        <v>672000</v>
      </c>
      <c r="L58" s="17">
        <f t="shared" si="49"/>
        <v>1265400</v>
      </c>
      <c r="M58" s="17">
        <f t="shared" ref="M58:N58" si="50">M59+M62</f>
        <v>0</v>
      </c>
      <c r="N58" s="17">
        <f t="shared" si="50"/>
        <v>1265400</v>
      </c>
    </row>
    <row r="59" spans="1:14" s="1" customFormat="1" ht="25.5" hidden="1" x14ac:dyDescent="0.25">
      <c r="A59" s="30"/>
      <c r="B59" s="15" t="s">
        <v>20</v>
      </c>
      <c r="C59" s="22" t="s">
        <v>13</v>
      </c>
      <c r="D59" s="22" t="s">
        <v>13</v>
      </c>
      <c r="E59" s="32">
        <v>851</v>
      </c>
      <c r="F59" s="16" t="s">
        <v>15</v>
      </c>
      <c r="G59" s="22" t="s">
        <v>96</v>
      </c>
      <c r="H59" s="16" t="s">
        <v>100</v>
      </c>
      <c r="I59" s="16" t="s">
        <v>22</v>
      </c>
      <c r="J59" s="17">
        <f>J61+J60</f>
        <v>537700</v>
      </c>
      <c r="K59" s="17">
        <f t="shared" ref="K59:L59" si="51">K61+K60</f>
        <v>595000</v>
      </c>
      <c r="L59" s="17">
        <f t="shared" si="51"/>
        <v>1132700</v>
      </c>
      <c r="M59" s="17">
        <f t="shared" ref="M59:N59" si="52">M61+M60</f>
        <v>0</v>
      </c>
      <c r="N59" s="17">
        <f t="shared" si="52"/>
        <v>1132700</v>
      </c>
    </row>
    <row r="60" spans="1:14" s="1" customFormat="1" hidden="1" x14ac:dyDescent="0.25">
      <c r="A60" s="30"/>
      <c r="B60" s="15" t="s">
        <v>101</v>
      </c>
      <c r="C60" s="22" t="s">
        <v>13</v>
      </c>
      <c r="D60" s="22" t="s">
        <v>13</v>
      </c>
      <c r="E60" s="32">
        <v>851</v>
      </c>
      <c r="F60" s="16" t="s">
        <v>15</v>
      </c>
      <c r="G60" s="22" t="s">
        <v>96</v>
      </c>
      <c r="H60" s="16" t="s">
        <v>100</v>
      </c>
      <c r="I60" s="16" t="s">
        <v>102</v>
      </c>
      <c r="J60" s="17"/>
      <c r="K60" s="17">
        <v>1035000</v>
      </c>
      <c r="L60" s="17">
        <f t="shared" ref="L60" si="53">J60+K60</f>
        <v>1035000</v>
      </c>
      <c r="M60" s="17"/>
      <c r="N60" s="17">
        <f t="shared" ref="N60:N61" si="54">L60+M60</f>
        <v>1035000</v>
      </c>
    </row>
    <row r="61" spans="1:14" s="1" customFormat="1" ht="25.5" hidden="1" x14ac:dyDescent="0.25">
      <c r="A61" s="31"/>
      <c r="B61" s="19" t="s">
        <v>103</v>
      </c>
      <c r="C61" s="22" t="s">
        <v>13</v>
      </c>
      <c r="D61" s="22" t="s">
        <v>13</v>
      </c>
      <c r="E61" s="32">
        <v>851</v>
      </c>
      <c r="F61" s="16" t="s">
        <v>15</v>
      </c>
      <c r="G61" s="22" t="s">
        <v>96</v>
      </c>
      <c r="H61" s="16" t="s">
        <v>100</v>
      </c>
      <c r="I61" s="16" t="s">
        <v>104</v>
      </c>
      <c r="J61" s="17">
        <f>537694+6</f>
        <v>537700</v>
      </c>
      <c r="K61" s="17">
        <v>-440000</v>
      </c>
      <c r="L61" s="17">
        <f t="shared" si="10"/>
        <v>97700</v>
      </c>
      <c r="M61" s="17"/>
      <c r="N61" s="17">
        <f t="shared" si="54"/>
        <v>97700</v>
      </c>
    </row>
    <row r="62" spans="1:14" s="1" customFormat="1" hidden="1" x14ac:dyDescent="0.25">
      <c r="A62" s="31"/>
      <c r="B62" s="19" t="s">
        <v>25</v>
      </c>
      <c r="C62" s="22" t="s">
        <v>13</v>
      </c>
      <c r="D62" s="22" t="s">
        <v>13</v>
      </c>
      <c r="E62" s="32">
        <v>851</v>
      </c>
      <c r="F62" s="16" t="s">
        <v>15</v>
      </c>
      <c r="G62" s="22" t="s">
        <v>96</v>
      </c>
      <c r="H62" s="16" t="s">
        <v>100</v>
      </c>
      <c r="I62" s="16" t="s">
        <v>26</v>
      </c>
      <c r="J62" s="17">
        <f>J63</f>
        <v>55700</v>
      </c>
      <c r="K62" s="17">
        <f t="shared" ref="K62:N62" si="55">K63</f>
        <v>77000</v>
      </c>
      <c r="L62" s="17">
        <f t="shared" si="55"/>
        <v>132700</v>
      </c>
      <c r="M62" s="17">
        <f t="shared" si="55"/>
        <v>0</v>
      </c>
      <c r="N62" s="17">
        <f t="shared" si="55"/>
        <v>132700</v>
      </c>
    </row>
    <row r="63" spans="1:14" s="1" customFormat="1" hidden="1" x14ac:dyDescent="0.25">
      <c r="A63" s="31"/>
      <c r="B63" s="15" t="s">
        <v>27</v>
      </c>
      <c r="C63" s="22" t="s">
        <v>13</v>
      </c>
      <c r="D63" s="22" t="s">
        <v>13</v>
      </c>
      <c r="E63" s="32">
        <v>851</v>
      </c>
      <c r="F63" s="16" t="s">
        <v>15</v>
      </c>
      <c r="G63" s="22" t="s">
        <v>96</v>
      </c>
      <c r="H63" s="16" t="s">
        <v>100</v>
      </c>
      <c r="I63" s="16" t="s">
        <v>28</v>
      </c>
      <c r="J63" s="17">
        <f>55735-35</f>
        <v>55700</v>
      </c>
      <c r="K63" s="17">
        <v>77000</v>
      </c>
      <c r="L63" s="17">
        <f t="shared" si="10"/>
        <v>132700</v>
      </c>
      <c r="M63" s="17"/>
      <c r="N63" s="17">
        <f t="shared" ref="N63" si="56">L63+M63</f>
        <v>132700</v>
      </c>
    </row>
    <row r="64" spans="1:14" s="1" customFormat="1" ht="28.5" hidden="1" customHeight="1" x14ac:dyDescent="0.25">
      <c r="A64" s="184" t="s">
        <v>40</v>
      </c>
      <c r="B64" s="184"/>
      <c r="C64" s="22" t="s">
        <v>13</v>
      </c>
      <c r="D64" s="22" t="s">
        <v>13</v>
      </c>
      <c r="E64" s="32">
        <v>851</v>
      </c>
      <c r="F64" s="16" t="s">
        <v>15</v>
      </c>
      <c r="G64" s="22" t="s">
        <v>96</v>
      </c>
      <c r="H64" s="16" t="s">
        <v>41</v>
      </c>
      <c r="I64" s="16"/>
      <c r="J64" s="17">
        <f>J65</f>
        <v>3500</v>
      </c>
      <c r="K64" s="17">
        <f t="shared" ref="K64:N67" si="57">K65</f>
        <v>0</v>
      </c>
      <c r="L64" s="17">
        <f t="shared" si="57"/>
        <v>3500</v>
      </c>
      <c r="M64" s="17">
        <f t="shared" si="57"/>
        <v>0</v>
      </c>
      <c r="N64" s="17">
        <f t="shared" si="57"/>
        <v>3500</v>
      </c>
    </row>
    <row r="65" spans="1:15" s="1" customFormat="1" ht="40.5" hidden="1" customHeight="1" x14ac:dyDescent="0.25">
      <c r="A65" s="159" t="s">
        <v>42</v>
      </c>
      <c r="B65" s="160"/>
      <c r="C65" s="22" t="s">
        <v>13</v>
      </c>
      <c r="D65" s="22" t="s">
        <v>13</v>
      </c>
      <c r="E65" s="32">
        <v>851</v>
      </c>
      <c r="F65" s="16" t="s">
        <v>15</v>
      </c>
      <c r="G65" s="22" t="s">
        <v>96</v>
      </c>
      <c r="H65" s="16" t="s">
        <v>43</v>
      </c>
      <c r="I65" s="16"/>
      <c r="J65" s="17">
        <f>J66</f>
        <v>3500</v>
      </c>
      <c r="K65" s="17">
        <f t="shared" si="57"/>
        <v>0</v>
      </c>
      <c r="L65" s="17">
        <f t="shared" si="57"/>
        <v>3500</v>
      </c>
      <c r="M65" s="17">
        <f t="shared" si="57"/>
        <v>0</v>
      </c>
      <c r="N65" s="17">
        <f t="shared" si="57"/>
        <v>3500</v>
      </c>
    </row>
    <row r="66" spans="1:15" s="1" customFormat="1" ht="53.25" hidden="1" customHeight="1" x14ac:dyDescent="0.25">
      <c r="A66" s="184" t="s">
        <v>105</v>
      </c>
      <c r="B66" s="184"/>
      <c r="C66" s="22" t="s">
        <v>13</v>
      </c>
      <c r="D66" s="22" t="s">
        <v>13</v>
      </c>
      <c r="E66" s="32">
        <v>851</v>
      </c>
      <c r="F66" s="16" t="s">
        <v>15</v>
      </c>
      <c r="G66" s="22" t="s">
        <v>96</v>
      </c>
      <c r="H66" s="16" t="s">
        <v>106</v>
      </c>
      <c r="I66" s="16"/>
      <c r="J66" s="17">
        <f>J67</f>
        <v>3500</v>
      </c>
      <c r="K66" s="17">
        <f t="shared" si="57"/>
        <v>0</v>
      </c>
      <c r="L66" s="17">
        <f t="shared" si="57"/>
        <v>3500</v>
      </c>
      <c r="M66" s="17">
        <f t="shared" si="57"/>
        <v>0</v>
      </c>
      <c r="N66" s="17">
        <f t="shared" si="57"/>
        <v>3500</v>
      </c>
    </row>
    <row r="67" spans="1:15" s="1" customFormat="1" hidden="1" x14ac:dyDescent="0.25">
      <c r="A67" s="18"/>
      <c r="B67" s="19" t="s">
        <v>25</v>
      </c>
      <c r="C67" s="22" t="s">
        <v>13</v>
      </c>
      <c r="D67" s="22" t="s">
        <v>13</v>
      </c>
      <c r="E67" s="32">
        <v>851</v>
      </c>
      <c r="F67" s="16" t="s">
        <v>15</v>
      </c>
      <c r="G67" s="22" t="s">
        <v>96</v>
      </c>
      <c r="H67" s="16" t="s">
        <v>106</v>
      </c>
      <c r="I67" s="16" t="s">
        <v>26</v>
      </c>
      <c r="J67" s="17">
        <f>J68</f>
        <v>3500</v>
      </c>
      <c r="K67" s="17">
        <f t="shared" si="57"/>
        <v>0</v>
      </c>
      <c r="L67" s="17">
        <f t="shared" si="57"/>
        <v>3500</v>
      </c>
      <c r="M67" s="17">
        <f t="shared" si="57"/>
        <v>0</v>
      </c>
      <c r="N67" s="17">
        <f t="shared" si="57"/>
        <v>3500</v>
      </c>
    </row>
    <row r="68" spans="1:15" s="1" customFormat="1" hidden="1" x14ac:dyDescent="0.25">
      <c r="A68" s="18"/>
      <c r="B68" s="15" t="s">
        <v>27</v>
      </c>
      <c r="C68" s="22" t="s">
        <v>13</v>
      </c>
      <c r="D68" s="22" t="s">
        <v>13</v>
      </c>
      <c r="E68" s="32">
        <v>851</v>
      </c>
      <c r="F68" s="16" t="s">
        <v>15</v>
      </c>
      <c r="G68" s="22" t="s">
        <v>96</v>
      </c>
      <c r="H68" s="16" t="s">
        <v>106</v>
      </c>
      <c r="I68" s="16" t="s">
        <v>28</v>
      </c>
      <c r="J68" s="17">
        <v>3500</v>
      </c>
      <c r="K68" s="17"/>
      <c r="L68" s="17">
        <f t="shared" si="10"/>
        <v>3500</v>
      </c>
      <c r="M68" s="17"/>
      <c r="N68" s="17">
        <f t="shared" ref="N68" si="58">L68+M68</f>
        <v>3500</v>
      </c>
    </row>
    <row r="69" spans="1:15" s="10" customFormat="1" x14ac:dyDescent="0.25">
      <c r="A69" s="190" t="s">
        <v>107</v>
      </c>
      <c r="B69" s="190"/>
      <c r="C69" s="22" t="s">
        <v>13</v>
      </c>
      <c r="D69" s="22" t="s">
        <v>13</v>
      </c>
      <c r="E69" s="32">
        <v>851</v>
      </c>
      <c r="F69" s="8" t="s">
        <v>36</v>
      </c>
      <c r="G69" s="8"/>
      <c r="H69" s="8"/>
      <c r="I69" s="8"/>
      <c r="J69" s="9">
        <f>J70+J77</f>
        <v>848500</v>
      </c>
      <c r="K69" s="9">
        <f t="shared" ref="K69:L69" si="59">K70+K77</f>
        <v>0</v>
      </c>
      <c r="L69" s="9">
        <f t="shared" si="59"/>
        <v>848500</v>
      </c>
      <c r="M69" s="9">
        <f t="shared" ref="M69:N69" si="60">M70+M77</f>
        <v>699992</v>
      </c>
      <c r="N69" s="9">
        <f t="shared" si="60"/>
        <v>1548492</v>
      </c>
    </row>
    <row r="70" spans="1:15" s="14" customFormat="1" x14ac:dyDescent="0.25">
      <c r="A70" s="185" t="s">
        <v>108</v>
      </c>
      <c r="B70" s="185"/>
      <c r="C70" s="22" t="s">
        <v>13</v>
      </c>
      <c r="D70" s="22" t="s">
        <v>13</v>
      </c>
      <c r="E70" s="32">
        <v>851</v>
      </c>
      <c r="F70" s="12" t="s">
        <v>36</v>
      </c>
      <c r="G70" s="12" t="s">
        <v>109</v>
      </c>
      <c r="H70" s="12"/>
      <c r="I70" s="12"/>
      <c r="J70" s="13">
        <f>J71+J74</f>
        <v>705000</v>
      </c>
      <c r="K70" s="13">
        <f t="shared" ref="K70:L70" si="61">K71+K74</f>
        <v>0</v>
      </c>
      <c r="L70" s="13">
        <f t="shared" si="61"/>
        <v>705000</v>
      </c>
      <c r="M70" s="13">
        <f t="shared" ref="M70:N70" si="62">M71+M74</f>
        <v>699992</v>
      </c>
      <c r="N70" s="13">
        <f t="shared" si="62"/>
        <v>1404992</v>
      </c>
    </row>
    <row r="71" spans="1:15" s="1" customFormat="1" ht="28.5" hidden="1" customHeight="1" x14ac:dyDescent="0.25">
      <c r="A71" s="184" t="s">
        <v>110</v>
      </c>
      <c r="B71" s="184"/>
      <c r="C71" s="22" t="s">
        <v>13</v>
      </c>
      <c r="D71" s="22" t="s">
        <v>13</v>
      </c>
      <c r="E71" s="32">
        <v>851</v>
      </c>
      <c r="F71" s="16" t="s">
        <v>36</v>
      </c>
      <c r="G71" s="16" t="s">
        <v>109</v>
      </c>
      <c r="H71" s="16" t="s">
        <v>111</v>
      </c>
      <c r="I71" s="16"/>
      <c r="J71" s="17">
        <f t="shared" ref="J71:N72" si="63">J72</f>
        <v>55000</v>
      </c>
      <c r="K71" s="17">
        <f t="shared" si="63"/>
        <v>0</v>
      </c>
      <c r="L71" s="17">
        <f t="shared" si="63"/>
        <v>55000</v>
      </c>
      <c r="M71" s="17">
        <f t="shared" si="63"/>
        <v>0</v>
      </c>
      <c r="N71" s="17">
        <f t="shared" si="63"/>
        <v>55000</v>
      </c>
    </row>
    <row r="72" spans="1:15" s="1" customFormat="1" hidden="1" x14ac:dyDescent="0.25">
      <c r="A72" s="31"/>
      <c r="B72" s="19" t="s">
        <v>25</v>
      </c>
      <c r="C72" s="22" t="s">
        <v>13</v>
      </c>
      <c r="D72" s="22" t="s">
        <v>13</v>
      </c>
      <c r="E72" s="32">
        <v>851</v>
      </c>
      <c r="F72" s="16" t="s">
        <v>36</v>
      </c>
      <c r="G72" s="16" t="s">
        <v>109</v>
      </c>
      <c r="H72" s="16" t="s">
        <v>111</v>
      </c>
      <c r="I72" s="16" t="s">
        <v>26</v>
      </c>
      <c r="J72" s="17">
        <f t="shared" si="63"/>
        <v>55000</v>
      </c>
      <c r="K72" s="17">
        <f t="shared" si="63"/>
        <v>0</v>
      </c>
      <c r="L72" s="17">
        <f t="shared" si="63"/>
        <v>55000</v>
      </c>
      <c r="M72" s="17">
        <f t="shared" si="63"/>
        <v>0</v>
      </c>
      <c r="N72" s="17">
        <f t="shared" si="63"/>
        <v>55000</v>
      </c>
    </row>
    <row r="73" spans="1:15" s="1" customFormat="1" hidden="1" x14ac:dyDescent="0.25">
      <c r="A73" s="31"/>
      <c r="B73" s="15" t="s">
        <v>27</v>
      </c>
      <c r="C73" s="22" t="s">
        <v>13</v>
      </c>
      <c r="D73" s="22" t="s">
        <v>13</v>
      </c>
      <c r="E73" s="32">
        <v>851</v>
      </c>
      <c r="F73" s="16" t="s">
        <v>36</v>
      </c>
      <c r="G73" s="16" t="s">
        <v>109</v>
      </c>
      <c r="H73" s="16" t="s">
        <v>111</v>
      </c>
      <c r="I73" s="16" t="s">
        <v>28</v>
      </c>
      <c r="J73" s="17">
        <v>55000</v>
      </c>
      <c r="K73" s="17"/>
      <c r="L73" s="17">
        <f t="shared" si="10"/>
        <v>55000</v>
      </c>
      <c r="M73" s="17"/>
      <c r="N73" s="17">
        <f t="shared" ref="N73" si="64">L73+M73</f>
        <v>55000</v>
      </c>
    </row>
    <row r="74" spans="1:15" s="107" customFormat="1" ht="16.5" customHeight="1" x14ac:dyDescent="0.25">
      <c r="A74" s="199" t="s">
        <v>112</v>
      </c>
      <c r="B74" s="200"/>
      <c r="C74" s="22" t="s">
        <v>13</v>
      </c>
      <c r="D74" s="22" t="s">
        <v>13</v>
      </c>
      <c r="E74" s="32">
        <v>851</v>
      </c>
      <c r="F74" s="16" t="s">
        <v>36</v>
      </c>
      <c r="G74" s="16" t="s">
        <v>109</v>
      </c>
      <c r="H74" s="32" t="s">
        <v>113</v>
      </c>
      <c r="I74" s="105"/>
      <c r="J74" s="106">
        <f>J75</f>
        <v>650000</v>
      </c>
      <c r="K74" s="106">
        <f t="shared" ref="K74:N75" si="65">K75</f>
        <v>0</v>
      </c>
      <c r="L74" s="106">
        <f t="shared" si="65"/>
        <v>650000</v>
      </c>
      <c r="M74" s="106">
        <f t="shared" si="65"/>
        <v>699992</v>
      </c>
      <c r="N74" s="106">
        <f t="shared" si="65"/>
        <v>1349992</v>
      </c>
    </row>
    <row r="75" spans="1:15" s="1" customFormat="1" x14ac:dyDescent="0.25">
      <c r="A75" s="15"/>
      <c r="B75" s="15" t="s">
        <v>29</v>
      </c>
      <c r="C75" s="22" t="s">
        <v>13</v>
      </c>
      <c r="D75" s="22" t="s">
        <v>13</v>
      </c>
      <c r="E75" s="32">
        <v>851</v>
      </c>
      <c r="F75" s="16" t="s">
        <v>36</v>
      </c>
      <c r="G75" s="16" t="s">
        <v>109</v>
      </c>
      <c r="H75" s="32" t="s">
        <v>113</v>
      </c>
      <c r="I75" s="16" t="s">
        <v>30</v>
      </c>
      <c r="J75" s="36">
        <f>J76</f>
        <v>650000</v>
      </c>
      <c r="K75" s="36">
        <f t="shared" si="65"/>
        <v>0</v>
      </c>
      <c r="L75" s="36">
        <f t="shared" si="65"/>
        <v>650000</v>
      </c>
      <c r="M75" s="36">
        <f t="shared" si="65"/>
        <v>699992</v>
      </c>
      <c r="N75" s="36">
        <f t="shared" si="65"/>
        <v>1349992</v>
      </c>
      <c r="O75" s="37"/>
    </row>
    <row r="76" spans="1:15" s="1" customFormat="1" ht="25.5" x14ac:dyDescent="0.25">
      <c r="A76" s="15"/>
      <c r="B76" s="15" t="s">
        <v>114</v>
      </c>
      <c r="C76" s="22" t="s">
        <v>13</v>
      </c>
      <c r="D76" s="22" t="s">
        <v>13</v>
      </c>
      <c r="E76" s="32">
        <v>851</v>
      </c>
      <c r="F76" s="16" t="s">
        <v>36</v>
      </c>
      <c r="G76" s="16" t="s">
        <v>109</v>
      </c>
      <c r="H76" s="32" t="s">
        <v>113</v>
      </c>
      <c r="I76" s="16" t="s">
        <v>115</v>
      </c>
      <c r="J76" s="36">
        <v>650000</v>
      </c>
      <c r="K76" s="36"/>
      <c r="L76" s="17">
        <f t="shared" si="10"/>
        <v>650000</v>
      </c>
      <c r="M76" s="36">
        <v>699992</v>
      </c>
      <c r="N76" s="17">
        <f t="shared" ref="N76" si="66">L76+M76</f>
        <v>1349992</v>
      </c>
      <c r="O76" s="37"/>
    </row>
    <row r="77" spans="1:15" s="14" customFormat="1" hidden="1" x14ac:dyDescent="0.25">
      <c r="A77" s="185" t="s">
        <v>119</v>
      </c>
      <c r="B77" s="185"/>
      <c r="C77" s="22" t="s">
        <v>13</v>
      </c>
      <c r="D77" s="22" t="s">
        <v>13</v>
      </c>
      <c r="E77" s="32">
        <v>851</v>
      </c>
      <c r="F77" s="12" t="s">
        <v>36</v>
      </c>
      <c r="G77" s="12" t="s">
        <v>120</v>
      </c>
      <c r="H77" s="12"/>
      <c r="I77" s="12"/>
      <c r="J77" s="13">
        <f t="shared" ref="J77:N79" si="67">J78</f>
        <v>143500</v>
      </c>
      <c r="K77" s="13">
        <f t="shared" si="67"/>
        <v>0</v>
      </c>
      <c r="L77" s="13">
        <f t="shared" si="67"/>
        <v>143500</v>
      </c>
      <c r="M77" s="13">
        <f t="shared" si="67"/>
        <v>0</v>
      </c>
      <c r="N77" s="13">
        <f t="shared" si="67"/>
        <v>143500</v>
      </c>
    </row>
    <row r="78" spans="1:15" s="21" customFormat="1" hidden="1" x14ac:dyDescent="0.25">
      <c r="A78" s="184" t="s">
        <v>69</v>
      </c>
      <c r="B78" s="184"/>
      <c r="C78" s="22" t="s">
        <v>13</v>
      </c>
      <c r="D78" s="22" t="s">
        <v>13</v>
      </c>
      <c r="E78" s="32">
        <v>851</v>
      </c>
      <c r="F78" s="16" t="s">
        <v>36</v>
      </c>
      <c r="G78" s="16" t="s">
        <v>120</v>
      </c>
      <c r="H78" s="16" t="s">
        <v>70</v>
      </c>
      <c r="I78" s="6"/>
      <c r="J78" s="17">
        <f t="shared" si="67"/>
        <v>143500</v>
      </c>
      <c r="K78" s="17">
        <f t="shared" si="67"/>
        <v>0</v>
      </c>
      <c r="L78" s="17">
        <f t="shared" si="67"/>
        <v>143500</v>
      </c>
      <c r="M78" s="17">
        <f t="shared" si="67"/>
        <v>0</v>
      </c>
      <c r="N78" s="17">
        <f t="shared" si="67"/>
        <v>143500</v>
      </c>
    </row>
    <row r="79" spans="1:15" s="1" customFormat="1" ht="52.5" hidden="1" customHeight="1" x14ac:dyDescent="0.25">
      <c r="A79" s="184" t="s">
        <v>71</v>
      </c>
      <c r="B79" s="184"/>
      <c r="C79" s="22" t="s">
        <v>13</v>
      </c>
      <c r="D79" s="22" t="s">
        <v>13</v>
      </c>
      <c r="E79" s="32">
        <v>851</v>
      </c>
      <c r="F79" s="22" t="s">
        <v>36</v>
      </c>
      <c r="G79" s="22" t="s">
        <v>120</v>
      </c>
      <c r="H79" s="22" t="s">
        <v>72</v>
      </c>
      <c r="I79" s="23"/>
      <c r="J79" s="17">
        <f t="shared" si="67"/>
        <v>143500</v>
      </c>
      <c r="K79" s="17">
        <f t="shared" si="67"/>
        <v>0</v>
      </c>
      <c r="L79" s="17">
        <f t="shared" si="67"/>
        <v>143500</v>
      </c>
      <c r="M79" s="17">
        <f t="shared" si="67"/>
        <v>0</v>
      </c>
      <c r="N79" s="17">
        <f t="shared" si="67"/>
        <v>143500</v>
      </c>
    </row>
    <row r="80" spans="1:15" s="1" customFormat="1" ht="27.75" hidden="1" customHeight="1" x14ac:dyDescent="0.25">
      <c r="A80" s="184" t="s">
        <v>121</v>
      </c>
      <c r="B80" s="184"/>
      <c r="C80" s="22" t="s">
        <v>13</v>
      </c>
      <c r="D80" s="22" t="s">
        <v>13</v>
      </c>
      <c r="E80" s="32">
        <v>851</v>
      </c>
      <c r="F80" s="22" t="s">
        <v>36</v>
      </c>
      <c r="G80" s="22" t="s">
        <v>120</v>
      </c>
      <c r="H80" s="22" t="s">
        <v>122</v>
      </c>
      <c r="I80" s="22"/>
      <c r="J80" s="17">
        <f>J81+J83</f>
        <v>143500</v>
      </c>
      <c r="K80" s="17">
        <f t="shared" ref="K80:L80" si="68">K81+K83</f>
        <v>0</v>
      </c>
      <c r="L80" s="17">
        <f t="shared" si="68"/>
        <v>143500</v>
      </c>
      <c r="M80" s="17">
        <f t="shared" ref="M80:N80" si="69">M81+M83</f>
        <v>0</v>
      </c>
      <c r="N80" s="17">
        <f t="shared" si="69"/>
        <v>143500</v>
      </c>
    </row>
    <row r="81" spans="1:14" s="1" customFormat="1" ht="25.5" hidden="1" x14ac:dyDescent="0.25">
      <c r="A81" s="15"/>
      <c r="B81" s="15" t="s">
        <v>20</v>
      </c>
      <c r="C81" s="22" t="s">
        <v>13</v>
      </c>
      <c r="D81" s="22" t="s">
        <v>13</v>
      </c>
      <c r="E81" s="32">
        <v>851</v>
      </c>
      <c r="F81" s="22" t="s">
        <v>36</v>
      </c>
      <c r="G81" s="22" t="s">
        <v>120</v>
      </c>
      <c r="H81" s="22" t="s">
        <v>122</v>
      </c>
      <c r="I81" s="16" t="s">
        <v>22</v>
      </c>
      <c r="J81" s="17">
        <f>J82</f>
        <v>73900</v>
      </c>
      <c r="K81" s="17">
        <f t="shared" ref="K81:N81" si="70">K82</f>
        <v>0</v>
      </c>
      <c r="L81" s="17">
        <f t="shared" si="70"/>
        <v>73900</v>
      </c>
      <c r="M81" s="17">
        <f t="shared" si="70"/>
        <v>0</v>
      </c>
      <c r="N81" s="17">
        <f t="shared" si="70"/>
        <v>73900</v>
      </c>
    </row>
    <row r="82" spans="1:14" s="1" customFormat="1" hidden="1" x14ac:dyDescent="0.25">
      <c r="A82" s="18"/>
      <c r="B82" s="19" t="s">
        <v>23</v>
      </c>
      <c r="C82" s="22" t="s">
        <v>13</v>
      </c>
      <c r="D82" s="22" t="s">
        <v>13</v>
      </c>
      <c r="E82" s="32">
        <v>851</v>
      </c>
      <c r="F82" s="22" t="s">
        <v>36</v>
      </c>
      <c r="G82" s="22" t="s">
        <v>120</v>
      </c>
      <c r="H82" s="22" t="s">
        <v>122</v>
      </c>
      <c r="I82" s="16" t="s">
        <v>24</v>
      </c>
      <c r="J82" s="17">
        <f>73883+17</f>
        <v>73900</v>
      </c>
      <c r="K82" s="17"/>
      <c r="L82" s="17">
        <f t="shared" ref="L82:L161" si="71">J82+K82</f>
        <v>73900</v>
      </c>
      <c r="M82" s="17"/>
      <c r="N82" s="17">
        <f t="shared" ref="N82" si="72">L82+M82</f>
        <v>73900</v>
      </c>
    </row>
    <row r="83" spans="1:14" s="1" customFormat="1" hidden="1" x14ac:dyDescent="0.25">
      <c r="A83" s="18"/>
      <c r="B83" s="19" t="s">
        <v>25</v>
      </c>
      <c r="C83" s="22" t="s">
        <v>13</v>
      </c>
      <c r="D83" s="22" t="s">
        <v>13</v>
      </c>
      <c r="E83" s="32">
        <v>851</v>
      </c>
      <c r="F83" s="22" t="s">
        <v>36</v>
      </c>
      <c r="G83" s="22" t="s">
        <v>120</v>
      </c>
      <c r="H83" s="22" t="s">
        <v>122</v>
      </c>
      <c r="I83" s="16" t="s">
        <v>26</v>
      </c>
      <c r="J83" s="17">
        <f>J84</f>
        <v>69600</v>
      </c>
      <c r="K83" s="17">
        <f t="shared" ref="K83:N83" si="73">K84</f>
        <v>0</v>
      </c>
      <c r="L83" s="17">
        <f t="shared" si="73"/>
        <v>69600</v>
      </c>
      <c r="M83" s="17">
        <f t="shared" si="73"/>
        <v>0</v>
      </c>
      <c r="N83" s="17">
        <f t="shared" si="73"/>
        <v>69600</v>
      </c>
    </row>
    <row r="84" spans="1:14" s="1" customFormat="1" hidden="1" x14ac:dyDescent="0.25">
      <c r="A84" s="18"/>
      <c r="B84" s="15" t="s">
        <v>27</v>
      </c>
      <c r="C84" s="22" t="s">
        <v>13</v>
      </c>
      <c r="D84" s="22" t="s">
        <v>13</v>
      </c>
      <c r="E84" s="32">
        <v>851</v>
      </c>
      <c r="F84" s="22" t="s">
        <v>36</v>
      </c>
      <c r="G84" s="22" t="s">
        <v>120</v>
      </c>
      <c r="H84" s="22" t="s">
        <v>122</v>
      </c>
      <c r="I84" s="16" t="s">
        <v>28</v>
      </c>
      <c r="J84" s="17">
        <f>69617-17</f>
        <v>69600</v>
      </c>
      <c r="K84" s="17"/>
      <c r="L84" s="17">
        <f t="shared" si="71"/>
        <v>69600</v>
      </c>
      <c r="M84" s="17"/>
      <c r="N84" s="17">
        <f t="shared" ref="N84" si="74">L84+M84</f>
        <v>69600</v>
      </c>
    </row>
    <row r="85" spans="1:14" s="10" customFormat="1" x14ac:dyDescent="0.25">
      <c r="A85" s="190" t="s">
        <v>141</v>
      </c>
      <c r="B85" s="190"/>
      <c r="C85" s="22" t="s">
        <v>13</v>
      </c>
      <c r="D85" s="22" t="s">
        <v>13</v>
      </c>
      <c r="E85" s="32">
        <v>851</v>
      </c>
      <c r="F85" s="8" t="s">
        <v>142</v>
      </c>
      <c r="G85" s="8"/>
      <c r="H85" s="8"/>
      <c r="I85" s="8"/>
      <c r="J85" s="9">
        <f>J86+J94</f>
        <v>2892400</v>
      </c>
      <c r="K85" s="9">
        <f t="shared" ref="K85:L85" si="75">K86+K94</f>
        <v>6768861</v>
      </c>
      <c r="L85" s="9">
        <f t="shared" si="75"/>
        <v>9661261</v>
      </c>
      <c r="M85" s="9">
        <f t="shared" ref="M85:N85" si="76">M86+M94</f>
        <v>-887528</v>
      </c>
      <c r="N85" s="9">
        <f t="shared" si="76"/>
        <v>8773733</v>
      </c>
    </row>
    <row r="86" spans="1:14" s="14" customFormat="1" hidden="1" x14ac:dyDescent="0.25">
      <c r="A86" s="185" t="s">
        <v>143</v>
      </c>
      <c r="B86" s="185"/>
      <c r="C86" s="22" t="s">
        <v>13</v>
      </c>
      <c r="D86" s="22" t="s">
        <v>13</v>
      </c>
      <c r="E86" s="32">
        <v>851</v>
      </c>
      <c r="F86" s="12" t="s">
        <v>142</v>
      </c>
      <c r="G86" s="12" t="s">
        <v>13</v>
      </c>
      <c r="H86" s="12"/>
      <c r="I86" s="12"/>
      <c r="J86" s="13">
        <f>J87+J90</f>
        <v>500000</v>
      </c>
      <c r="K86" s="13">
        <f t="shared" ref="K86:L86" si="77">K87+K90</f>
        <v>1000000</v>
      </c>
      <c r="L86" s="13">
        <f t="shared" si="77"/>
        <v>1500000</v>
      </c>
      <c r="M86" s="13">
        <f t="shared" ref="M86:N86" si="78">M87+M90</f>
        <v>0</v>
      </c>
      <c r="N86" s="13">
        <f t="shared" si="78"/>
        <v>1500000</v>
      </c>
    </row>
    <row r="87" spans="1:14" s="1" customFormat="1" hidden="1" x14ac:dyDescent="0.25">
      <c r="A87" s="184" t="s">
        <v>167</v>
      </c>
      <c r="B87" s="184"/>
      <c r="C87" s="22" t="s">
        <v>13</v>
      </c>
      <c r="D87" s="22" t="s">
        <v>13</v>
      </c>
      <c r="E87" s="32">
        <v>851</v>
      </c>
      <c r="F87" s="16" t="s">
        <v>142</v>
      </c>
      <c r="G87" s="16" t="s">
        <v>13</v>
      </c>
      <c r="H87" s="16" t="s">
        <v>168</v>
      </c>
      <c r="I87" s="16"/>
      <c r="J87" s="17">
        <f>J88</f>
        <v>0</v>
      </c>
      <c r="K87" s="17">
        <f t="shared" ref="K87:N87" si="79">K88</f>
        <v>1000000</v>
      </c>
      <c r="L87" s="17">
        <f t="shared" si="79"/>
        <v>1000000</v>
      </c>
      <c r="M87" s="17">
        <f t="shared" si="79"/>
        <v>0</v>
      </c>
      <c r="N87" s="17">
        <f t="shared" si="79"/>
        <v>1000000</v>
      </c>
    </row>
    <row r="88" spans="1:14" s="1" customFormat="1" hidden="1" x14ac:dyDescent="0.25">
      <c r="A88" s="15"/>
      <c r="B88" s="15" t="s">
        <v>135</v>
      </c>
      <c r="C88" s="22" t="s">
        <v>13</v>
      </c>
      <c r="D88" s="22" t="s">
        <v>13</v>
      </c>
      <c r="E88" s="32">
        <v>851</v>
      </c>
      <c r="F88" s="16" t="s">
        <v>142</v>
      </c>
      <c r="G88" s="16" t="s">
        <v>13</v>
      </c>
      <c r="H88" s="16" t="s">
        <v>168</v>
      </c>
      <c r="I88" s="16" t="s">
        <v>136</v>
      </c>
      <c r="J88" s="17">
        <f>J89</f>
        <v>0</v>
      </c>
      <c r="K88" s="17">
        <f>K89</f>
        <v>1000000</v>
      </c>
      <c r="L88" s="17">
        <f>L89</f>
        <v>1000000</v>
      </c>
      <c r="M88" s="17">
        <f>M89</f>
        <v>0</v>
      </c>
      <c r="N88" s="17">
        <f>N89</f>
        <v>1000000</v>
      </c>
    </row>
    <row r="89" spans="1:14" s="1" customFormat="1" ht="25.5" hidden="1" x14ac:dyDescent="0.25">
      <c r="A89" s="18"/>
      <c r="B89" s="15" t="s">
        <v>137</v>
      </c>
      <c r="C89" s="22" t="s">
        <v>13</v>
      </c>
      <c r="D89" s="22" t="s">
        <v>13</v>
      </c>
      <c r="E89" s="32">
        <v>851</v>
      </c>
      <c r="F89" s="16" t="s">
        <v>142</v>
      </c>
      <c r="G89" s="16" t="s">
        <v>13</v>
      </c>
      <c r="H89" s="16" t="s">
        <v>168</v>
      </c>
      <c r="I89" s="16" t="s">
        <v>138</v>
      </c>
      <c r="J89" s="17">
        <v>0</v>
      </c>
      <c r="K89" s="17">
        <v>1000000</v>
      </c>
      <c r="L89" s="17">
        <f t="shared" ref="L89" si="80">J89+K89</f>
        <v>1000000</v>
      </c>
      <c r="M89" s="17"/>
      <c r="N89" s="17">
        <f t="shared" ref="N89" si="81">L89+M89</f>
        <v>1000000</v>
      </c>
    </row>
    <row r="90" spans="1:14" s="14" customFormat="1" hidden="1" x14ac:dyDescent="0.25">
      <c r="A90" s="184" t="s">
        <v>169</v>
      </c>
      <c r="B90" s="184"/>
      <c r="C90" s="22" t="s">
        <v>13</v>
      </c>
      <c r="D90" s="22" t="s">
        <v>13</v>
      </c>
      <c r="E90" s="32">
        <v>851</v>
      </c>
      <c r="F90" s="16" t="s">
        <v>142</v>
      </c>
      <c r="G90" s="16" t="s">
        <v>13</v>
      </c>
      <c r="H90" s="16" t="s">
        <v>170</v>
      </c>
      <c r="I90" s="16"/>
      <c r="J90" s="17">
        <f t="shared" ref="J90:N90" si="82">J91</f>
        <v>500000</v>
      </c>
      <c r="K90" s="17">
        <f t="shared" si="82"/>
        <v>0</v>
      </c>
      <c r="L90" s="17">
        <f t="shared" si="82"/>
        <v>500000</v>
      </c>
      <c r="M90" s="17">
        <f t="shared" si="82"/>
        <v>0</v>
      </c>
      <c r="N90" s="17">
        <f t="shared" si="82"/>
        <v>500000</v>
      </c>
    </row>
    <row r="91" spans="1:14" s="1" customFormat="1" hidden="1" x14ac:dyDescent="0.25">
      <c r="A91" s="15"/>
      <c r="B91" s="15" t="s">
        <v>135</v>
      </c>
      <c r="C91" s="22" t="s">
        <v>13</v>
      </c>
      <c r="D91" s="22" t="s">
        <v>13</v>
      </c>
      <c r="E91" s="32">
        <v>851</v>
      </c>
      <c r="F91" s="22" t="s">
        <v>142</v>
      </c>
      <c r="G91" s="16" t="s">
        <v>13</v>
      </c>
      <c r="H91" s="22" t="s">
        <v>170</v>
      </c>
      <c r="I91" s="22" t="s">
        <v>136</v>
      </c>
      <c r="J91" s="17">
        <f>J93+J92</f>
        <v>500000</v>
      </c>
      <c r="K91" s="17">
        <f t="shared" ref="K91:L91" si="83">K93+K92</f>
        <v>0</v>
      </c>
      <c r="L91" s="17">
        <f t="shared" si="83"/>
        <v>500000</v>
      </c>
      <c r="M91" s="17">
        <f t="shared" ref="M91:N91" si="84">M93+M92</f>
        <v>0</v>
      </c>
      <c r="N91" s="17">
        <f t="shared" si="84"/>
        <v>500000</v>
      </c>
    </row>
    <row r="92" spans="1:14" s="1" customFormat="1" ht="25.5" hidden="1" x14ac:dyDescent="0.25">
      <c r="A92" s="18"/>
      <c r="B92" s="15" t="s">
        <v>137</v>
      </c>
      <c r="C92" s="22" t="s">
        <v>13</v>
      </c>
      <c r="D92" s="22" t="s">
        <v>13</v>
      </c>
      <c r="E92" s="32">
        <v>851</v>
      </c>
      <c r="F92" s="16" t="s">
        <v>142</v>
      </c>
      <c r="G92" s="16" t="s">
        <v>13</v>
      </c>
      <c r="H92" s="22" t="s">
        <v>170</v>
      </c>
      <c r="I92" s="16" t="s">
        <v>138</v>
      </c>
      <c r="J92" s="17">
        <v>0</v>
      </c>
      <c r="K92" s="17">
        <v>500000</v>
      </c>
      <c r="L92" s="17">
        <f t="shared" ref="L92:L93" si="85">J92+K92</f>
        <v>500000</v>
      </c>
      <c r="M92" s="17"/>
      <c r="N92" s="17">
        <f t="shared" ref="N92:N93" si="86">L92+M92</f>
        <v>500000</v>
      </c>
    </row>
    <row r="93" spans="1:14" s="1" customFormat="1" ht="25.5" hidden="1" x14ac:dyDescent="0.25">
      <c r="A93" s="15"/>
      <c r="B93" s="15" t="s">
        <v>171</v>
      </c>
      <c r="C93" s="22" t="s">
        <v>13</v>
      </c>
      <c r="D93" s="22" t="s">
        <v>13</v>
      </c>
      <c r="E93" s="32">
        <v>851</v>
      </c>
      <c r="F93" s="22" t="s">
        <v>142</v>
      </c>
      <c r="G93" s="16" t="s">
        <v>13</v>
      </c>
      <c r="H93" s="22" t="s">
        <v>170</v>
      </c>
      <c r="I93" s="22" t="s">
        <v>172</v>
      </c>
      <c r="J93" s="17">
        <v>500000</v>
      </c>
      <c r="K93" s="17">
        <v>-500000</v>
      </c>
      <c r="L93" s="17">
        <f t="shared" si="85"/>
        <v>0</v>
      </c>
      <c r="M93" s="17"/>
      <c r="N93" s="17">
        <f t="shared" si="86"/>
        <v>0</v>
      </c>
    </row>
    <row r="94" spans="1:14" s="14" customFormat="1" x14ac:dyDescent="0.25">
      <c r="A94" s="185" t="s">
        <v>173</v>
      </c>
      <c r="B94" s="185"/>
      <c r="C94" s="22" t="s">
        <v>13</v>
      </c>
      <c r="D94" s="22" t="s">
        <v>13</v>
      </c>
      <c r="E94" s="32">
        <v>851</v>
      </c>
      <c r="F94" s="12" t="s">
        <v>142</v>
      </c>
      <c r="G94" s="12" t="s">
        <v>85</v>
      </c>
      <c r="H94" s="12"/>
      <c r="I94" s="12"/>
      <c r="J94" s="13">
        <f>J95+J99</f>
        <v>2392400</v>
      </c>
      <c r="K94" s="13">
        <f t="shared" ref="K94:L94" si="87">K95+K99</f>
        <v>5768861</v>
      </c>
      <c r="L94" s="13">
        <f t="shared" si="87"/>
        <v>8161261</v>
      </c>
      <c r="M94" s="13">
        <f t="shared" ref="M94:N94" si="88">M95+M99</f>
        <v>-887528</v>
      </c>
      <c r="N94" s="13">
        <f t="shared" si="88"/>
        <v>7273733</v>
      </c>
    </row>
    <row r="95" spans="1:14" s="1" customFormat="1" hidden="1" x14ac:dyDescent="0.25">
      <c r="A95" s="159" t="s">
        <v>202</v>
      </c>
      <c r="B95" s="160"/>
      <c r="C95" s="22" t="s">
        <v>13</v>
      </c>
      <c r="D95" s="22" t="s">
        <v>13</v>
      </c>
      <c r="E95" s="32">
        <v>851</v>
      </c>
      <c r="F95" s="16" t="s">
        <v>142</v>
      </c>
      <c r="G95" s="22" t="s">
        <v>85</v>
      </c>
      <c r="H95" s="22" t="s">
        <v>203</v>
      </c>
      <c r="I95" s="16"/>
      <c r="J95" s="17">
        <f>J96</f>
        <v>0</v>
      </c>
      <c r="K95" s="17">
        <f t="shared" ref="K95:N95" si="89">K96</f>
        <v>2000000</v>
      </c>
      <c r="L95" s="17">
        <f t="shared" si="89"/>
        <v>2000000</v>
      </c>
      <c r="M95" s="17">
        <f t="shared" si="89"/>
        <v>0</v>
      </c>
      <c r="N95" s="17">
        <f t="shared" si="89"/>
        <v>2000000</v>
      </c>
    </row>
    <row r="96" spans="1:14" s="1" customFormat="1" hidden="1" x14ac:dyDescent="0.25">
      <c r="A96" s="15"/>
      <c r="B96" s="15" t="s">
        <v>368</v>
      </c>
      <c r="C96" s="22" t="s">
        <v>13</v>
      </c>
      <c r="D96" s="22" t="s">
        <v>13</v>
      </c>
      <c r="E96" s="32">
        <v>851</v>
      </c>
      <c r="F96" s="16" t="s">
        <v>142</v>
      </c>
      <c r="G96" s="22" t="s">
        <v>85</v>
      </c>
      <c r="H96" s="22" t="s">
        <v>204</v>
      </c>
      <c r="I96" s="16"/>
      <c r="J96" s="17">
        <f>J98</f>
        <v>0</v>
      </c>
      <c r="K96" s="17">
        <f>K98</f>
        <v>2000000</v>
      </c>
      <c r="L96" s="17">
        <f>L98</f>
        <v>2000000</v>
      </c>
      <c r="M96" s="17">
        <f>M98</f>
        <v>0</v>
      </c>
      <c r="N96" s="17">
        <f>N98</f>
        <v>2000000</v>
      </c>
    </row>
    <row r="97" spans="1:14" s="1" customFormat="1" hidden="1" x14ac:dyDescent="0.25">
      <c r="A97" s="15"/>
      <c r="B97" s="15" t="s">
        <v>135</v>
      </c>
      <c r="C97" s="22" t="s">
        <v>13</v>
      </c>
      <c r="D97" s="22" t="s">
        <v>13</v>
      </c>
      <c r="E97" s="32">
        <v>851</v>
      </c>
      <c r="F97" s="16" t="s">
        <v>142</v>
      </c>
      <c r="G97" s="22" t="s">
        <v>85</v>
      </c>
      <c r="H97" s="22" t="s">
        <v>204</v>
      </c>
      <c r="I97" s="16" t="s">
        <v>136</v>
      </c>
      <c r="J97" s="17">
        <f>J98</f>
        <v>0</v>
      </c>
      <c r="K97" s="17">
        <f>K98</f>
        <v>2000000</v>
      </c>
      <c r="L97" s="17">
        <f>L98</f>
        <v>2000000</v>
      </c>
      <c r="M97" s="17">
        <f>M98</f>
        <v>0</v>
      </c>
      <c r="N97" s="17">
        <f>N98</f>
        <v>2000000</v>
      </c>
    </row>
    <row r="98" spans="1:14" s="1" customFormat="1" ht="25.5" hidden="1" x14ac:dyDescent="0.25">
      <c r="A98" s="15"/>
      <c r="B98" s="15" t="s">
        <v>137</v>
      </c>
      <c r="C98" s="22" t="s">
        <v>13</v>
      </c>
      <c r="D98" s="22" t="s">
        <v>13</v>
      </c>
      <c r="E98" s="32">
        <v>851</v>
      </c>
      <c r="F98" s="16" t="s">
        <v>142</v>
      </c>
      <c r="G98" s="22" t="s">
        <v>85</v>
      </c>
      <c r="H98" s="22" t="s">
        <v>204</v>
      </c>
      <c r="I98" s="16" t="s">
        <v>138</v>
      </c>
      <c r="J98" s="17">
        <v>0</v>
      </c>
      <c r="K98" s="17">
        <v>2000000</v>
      </c>
      <c r="L98" s="17">
        <f t="shared" ref="L98" si="90">J98+K98</f>
        <v>2000000</v>
      </c>
      <c r="M98" s="17"/>
      <c r="N98" s="17">
        <f t="shared" ref="N98" si="91">L98+M98</f>
        <v>2000000</v>
      </c>
    </row>
    <row r="99" spans="1:14" s="14" customFormat="1" x14ac:dyDescent="0.25">
      <c r="A99" s="184" t="s">
        <v>169</v>
      </c>
      <c r="B99" s="184"/>
      <c r="C99" s="22" t="s">
        <v>13</v>
      </c>
      <c r="D99" s="22" t="s">
        <v>13</v>
      </c>
      <c r="E99" s="32">
        <v>851</v>
      </c>
      <c r="F99" s="16" t="s">
        <v>142</v>
      </c>
      <c r="G99" s="16" t="s">
        <v>85</v>
      </c>
      <c r="H99" s="16" t="s">
        <v>170</v>
      </c>
      <c r="I99" s="16"/>
      <c r="J99" s="17">
        <f t="shared" ref="J99:N99" si="92">J100</f>
        <v>2392400</v>
      </c>
      <c r="K99" s="17">
        <f t="shared" si="92"/>
        <v>3768861</v>
      </c>
      <c r="L99" s="17">
        <f t="shared" si="92"/>
        <v>6161261</v>
      </c>
      <c r="M99" s="17">
        <f t="shared" si="92"/>
        <v>-887528</v>
      </c>
      <c r="N99" s="17">
        <f t="shared" si="92"/>
        <v>5273733</v>
      </c>
    </row>
    <row r="100" spans="1:14" s="1" customFormat="1" x14ac:dyDescent="0.25">
      <c r="A100" s="15"/>
      <c r="B100" s="15" t="s">
        <v>135</v>
      </c>
      <c r="C100" s="22" t="s">
        <v>13</v>
      </c>
      <c r="D100" s="22" t="s">
        <v>13</v>
      </c>
      <c r="E100" s="32">
        <v>851</v>
      </c>
      <c r="F100" s="22" t="s">
        <v>142</v>
      </c>
      <c r="G100" s="16" t="s">
        <v>85</v>
      </c>
      <c r="H100" s="22" t="s">
        <v>170</v>
      </c>
      <c r="I100" s="22" t="s">
        <v>136</v>
      </c>
      <c r="J100" s="17">
        <f>J101+J102</f>
        <v>2392400</v>
      </c>
      <c r="K100" s="17">
        <f t="shared" ref="K100:L100" si="93">K101+K102</f>
        <v>3768861</v>
      </c>
      <c r="L100" s="17">
        <f t="shared" si="93"/>
        <v>6161261</v>
      </c>
      <c r="M100" s="17">
        <f t="shared" ref="M100:N100" si="94">M101+M102</f>
        <v>-887528</v>
      </c>
      <c r="N100" s="17">
        <f t="shared" si="94"/>
        <v>5273733</v>
      </c>
    </row>
    <row r="101" spans="1:14" s="1" customFormat="1" ht="25.5" x14ac:dyDescent="0.25">
      <c r="A101" s="15"/>
      <c r="B101" s="15" t="s">
        <v>137</v>
      </c>
      <c r="C101" s="22" t="s">
        <v>13</v>
      </c>
      <c r="D101" s="22" t="s">
        <v>13</v>
      </c>
      <c r="E101" s="32">
        <v>851</v>
      </c>
      <c r="F101" s="16" t="s">
        <v>142</v>
      </c>
      <c r="G101" s="22" t="s">
        <v>85</v>
      </c>
      <c r="H101" s="22" t="s">
        <v>170</v>
      </c>
      <c r="I101" s="16" t="s">
        <v>138</v>
      </c>
      <c r="J101" s="17">
        <v>0</v>
      </c>
      <c r="K101" s="17">
        <v>6161261</v>
      </c>
      <c r="L101" s="17">
        <f t="shared" ref="L101" si="95">J101+K101</f>
        <v>6161261</v>
      </c>
      <c r="M101" s="17">
        <v>-887528</v>
      </c>
      <c r="N101" s="17">
        <f t="shared" ref="N101:N102" si="96">L101+M101</f>
        <v>5273733</v>
      </c>
    </row>
    <row r="102" spans="1:14" s="1" customFormat="1" ht="25.5" hidden="1" x14ac:dyDescent="0.25">
      <c r="A102" s="15"/>
      <c r="B102" s="15" t="s">
        <v>171</v>
      </c>
      <c r="C102" s="22" t="s">
        <v>13</v>
      </c>
      <c r="D102" s="22" t="s">
        <v>13</v>
      </c>
      <c r="E102" s="32">
        <v>851</v>
      </c>
      <c r="F102" s="22" t="s">
        <v>142</v>
      </c>
      <c r="G102" s="16" t="s">
        <v>85</v>
      </c>
      <c r="H102" s="22" t="s">
        <v>170</v>
      </c>
      <c r="I102" s="22" t="s">
        <v>172</v>
      </c>
      <c r="J102" s="17">
        <f>3842400-800000-650000</f>
        <v>2392400</v>
      </c>
      <c r="K102" s="17">
        <v>-2392400</v>
      </c>
      <c r="L102" s="17">
        <f t="shared" si="71"/>
        <v>0</v>
      </c>
      <c r="M102" s="17"/>
      <c r="N102" s="17">
        <f t="shared" si="96"/>
        <v>0</v>
      </c>
    </row>
    <row r="103" spans="1:14" s="1" customFormat="1" hidden="1" x14ac:dyDescent="0.25">
      <c r="A103" s="190" t="s">
        <v>238</v>
      </c>
      <c r="B103" s="190"/>
      <c r="C103" s="22" t="s">
        <v>13</v>
      </c>
      <c r="D103" s="22" t="s">
        <v>13</v>
      </c>
      <c r="E103" s="32">
        <v>851</v>
      </c>
      <c r="F103" s="8" t="s">
        <v>239</v>
      </c>
      <c r="G103" s="8"/>
      <c r="H103" s="8"/>
      <c r="I103" s="8"/>
      <c r="J103" s="9">
        <f>J104+J143</f>
        <v>4800540</v>
      </c>
      <c r="K103" s="9">
        <f t="shared" ref="K103:L103" si="97">K104+K143</f>
        <v>3180</v>
      </c>
      <c r="L103" s="9">
        <f t="shared" si="97"/>
        <v>4803720</v>
      </c>
      <c r="M103" s="9">
        <f t="shared" ref="M103:N103" si="98">M104+M143</f>
        <v>0</v>
      </c>
      <c r="N103" s="9">
        <f t="shared" si="98"/>
        <v>4803720</v>
      </c>
    </row>
    <row r="104" spans="1:14" s="1" customFormat="1" hidden="1" x14ac:dyDescent="0.25">
      <c r="A104" s="185" t="s">
        <v>240</v>
      </c>
      <c r="B104" s="185"/>
      <c r="C104" s="22" t="s">
        <v>13</v>
      </c>
      <c r="D104" s="22" t="s">
        <v>13</v>
      </c>
      <c r="E104" s="32">
        <v>851</v>
      </c>
      <c r="F104" s="12" t="s">
        <v>239</v>
      </c>
      <c r="G104" s="12" t="s">
        <v>13</v>
      </c>
      <c r="H104" s="12"/>
      <c r="I104" s="12"/>
      <c r="J104" s="13">
        <f>J105+J113+J123+J130+J137+J140</f>
        <v>4785540</v>
      </c>
      <c r="K104" s="13">
        <f t="shared" ref="K104:L104" si="99">K105+K113+K123+K130+K137+K140</f>
        <v>3180</v>
      </c>
      <c r="L104" s="13">
        <f t="shared" si="99"/>
        <v>4788720</v>
      </c>
      <c r="M104" s="13">
        <f t="shared" ref="M104:N104" si="100">M105+M113+M123+M130+M137+M140</f>
        <v>0</v>
      </c>
      <c r="N104" s="13">
        <f t="shared" si="100"/>
        <v>4788720</v>
      </c>
    </row>
    <row r="105" spans="1:14" s="1" customFormat="1" hidden="1" x14ac:dyDescent="0.25">
      <c r="A105" s="184" t="s">
        <v>241</v>
      </c>
      <c r="B105" s="184"/>
      <c r="C105" s="22" t="s">
        <v>13</v>
      </c>
      <c r="D105" s="22" t="s">
        <v>13</v>
      </c>
      <c r="E105" s="32">
        <v>851</v>
      </c>
      <c r="F105" s="16" t="s">
        <v>239</v>
      </c>
      <c r="G105" s="16" t="s">
        <v>13</v>
      </c>
      <c r="H105" s="16" t="s">
        <v>242</v>
      </c>
      <c r="I105" s="16"/>
      <c r="J105" s="17">
        <f>J106</f>
        <v>1380000</v>
      </c>
      <c r="K105" s="17">
        <f t="shared" ref="K105:N105" si="101">K106</f>
        <v>0</v>
      </c>
      <c r="L105" s="17">
        <f t="shared" si="101"/>
        <v>1380000</v>
      </c>
      <c r="M105" s="17">
        <f t="shared" si="101"/>
        <v>0</v>
      </c>
      <c r="N105" s="17">
        <f t="shared" si="101"/>
        <v>1380000</v>
      </c>
    </row>
    <row r="106" spans="1:14" s="1" customFormat="1" hidden="1" x14ac:dyDescent="0.25">
      <c r="A106" s="184" t="s">
        <v>146</v>
      </c>
      <c r="B106" s="184"/>
      <c r="C106" s="22" t="s">
        <v>13</v>
      </c>
      <c r="D106" s="22" t="s">
        <v>13</v>
      </c>
      <c r="E106" s="32">
        <v>851</v>
      </c>
      <c r="F106" s="16" t="s">
        <v>239</v>
      </c>
      <c r="G106" s="16" t="s">
        <v>13</v>
      </c>
      <c r="H106" s="16" t="s">
        <v>243</v>
      </c>
      <c r="I106" s="16"/>
      <c r="J106" s="17">
        <f>J107+J110</f>
        <v>1380000</v>
      </c>
      <c r="K106" s="17">
        <f t="shared" ref="K106:L106" si="102">K107+K110</f>
        <v>0</v>
      </c>
      <c r="L106" s="17">
        <f t="shared" si="102"/>
        <v>1380000</v>
      </c>
      <c r="M106" s="17">
        <f t="shared" ref="M106:N106" si="103">M107+M110</f>
        <v>0</v>
      </c>
      <c r="N106" s="17">
        <f t="shared" si="103"/>
        <v>1380000</v>
      </c>
    </row>
    <row r="107" spans="1:14" s="2" customFormat="1" ht="27.75" hidden="1" customHeight="1" x14ac:dyDescent="0.25">
      <c r="A107" s="184" t="s">
        <v>244</v>
      </c>
      <c r="B107" s="184"/>
      <c r="C107" s="22" t="s">
        <v>13</v>
      </c>
      <c r="D107" s="22" t="s">
        <v>13</v>
      </c>
      <c r="E107" s="32">
        <v>851</v>
      </c>
      <c r="F107" s="22" t="s">
        <v>239</v>
      </c>
      <c r="G107" s="22" t="s">
        <v>13</v>
      </c>
      <c r="H107" s="22" t="s">
        <v>245</v>
      </c>
      <c r="I107" s="22"/>
      <c r="J107" s="24">
        <f t="shared" ref="J107:N108" si="104">J108</f>
        <v>180000</v>
      </c>
      <c r="K107" s="24">
        <f t="shared" si="104"/>
        <v>0</v>
      </c>
      <c r="L107" s="24">
        <f t="shared" si="104"/>
        <v>180000</v>
      </c>
      <c r="M107" s="24">
        <f t="shared" si="104"/>
        <v>0</v>
      </c>
      <c r="N107" s="24">
        <f t="shared" si="104"/>
        <v>180000</v>
      </c>
    </row>
    <row r="108" spans="1:14" s="1" customFormat="1" hidden="1" x14ac:dyDescent="0.25">
      <c r="A108" s="30"/>
      <c r="B108" s="15" t="s">
        <v>29</v>
      </c>
      <c r="C108" s="22" t="s">
        <v>13</v>
      </c>
      <c r="D108" s="22" t="s">
        <v>13</v>
      </c>
      <c r="E108" s="32">
        <v>851</v>
      </c>
      <c r="F108" s="16" t="s">
        <v>239</v>
      </c>
      <c r="G108" s="16" t="s">
        <v>13</v>
      </c>
      <c r="H108" s="16" t="s">
        <v>245</v>
      </c>
      <c r="I108" s="16" t="s">
        <v>30</v>
      </c>
      <c r="J108" s="17">
        <f t="shared" si="104"/>
        <v>180000</v>
      </c>
      <c r="K108" s="17">
        <f t="shared" si="104"/>
        <v>0</v>
      </c>
      <c r="L108" s="17">
        <f t="shared" si="104"/>
        <v>180000</v>
      </c>
      <c r="M108" s="17">
        <f t="shared" si="104"/>
        <v>0</v>
      </c>
      <c r="N108" s="17">
        <f t="shared" si="104"/>
        <v>180000</v>
      </c>
    </row>
    <row r="109" spans="1:14" s="1" customFormat="1" hidden="1" x14ac:dyDescent="0.25">
      <c r="A109" s="30"/>
      <c r="B109" s="15" t="s">
        <v>235</v>
      </c>
      <c r="C109" s="22" t="s">
        <v>13</v>
      </c>
      <c r="D109" s="22" t="s">
        <v>13</v>
      </c>
      <c r="E109" s="32">
        <v>851</v>
      </c>
      <c r="F109" s="16" t="s">
        <v>239</v>
      </c>
      <c r="G109" s="16" t="s">
        <v>13</v>
      </c>
      <c r="H109" s="16" t="s">
        <v>245</v>
      </c>
      <c r="I109" s="16" t="s">
        <v>32</v>
      </c>
      <c r="J109" s="17">
        <v>180000</v>
      </c>
      <c r="K109" s="17"/>
      <c r="L109" s="17">
        <f t="shared" si="71"/>
        <v>180000</v>
      </c>
      <c r="M109" s="17"/>
      <c r="N109" s="17">
        <f t="shared" ref="N109" si="105">L109+M109</f>
        <v>180000</v>
      </c>
    </row>
    <row r="110" spans="1:14" s="1" customFormat="1" ht="27" hidden="1" customHeight="1" x14ac:dyDescent="0.25">
      <c r="A110" s="184" t="s">
        <v>246</v>
      </c>
      <c r="B110" s="184"/>
      <c r="C110" s="22" t="s">
        <v>13</v>
      </c>
      <c r="D110" s="22" t="s">
        <v>13</v>
      </c>
      <c r="E110" s="32">
        <v>851</v>
      </c>
      <c r="F110" s="22" t="s">
        <v>239</v>
      </c>
      <c r="G110" s="22" t="s">
        <v>13</v>
      </c>
      <c r="H110" s="22" t="s">
        <v>247</v>
      </c>
      <c r="I110" s="22"/>
      <c r="J110" s="24">
        <f t="shared" ref="J110:N111" si="106">J111</f>
        <v>1200000</v>
      </c>
      <c r="K110" s="24">
        <f t="shared" si="106"/>
        <v>0</v>
      </c>
      <c r="L110" s="24">
        <f t="shared" si="106"/>
        <v>1200000</v>
      </c>
      <c r="M110" s="24">
        <f t="shared" si="106"/>
        <v>0</v>
      </c>
      <c r="N110" s="24">
        <f t="shared" si="106"/>
        <v>1200000</v>
      </c>
    </row>
    <row r="111" spans="1:14" s="1" customFormat="1" hidden="1" x14ac:dyDescent="0.25">
      <c r="A111" s="18"/>
      <c r="B111" s="19" t="s">
        <v>25</v>
      </c>
      <c r="C111" s="22" t="s">
        <v>13</v>
      </c>
      <c r="D111" s="22" t="s">
        <v>13</v>
      </c>
      <c r="E111" s="32">
        <v>851</v>
      </c>
      <c r="F111" s="22" t="s">
        <v>239</v>
      </c>
      <c r="G111" s="22" t="s">
        <v>13</v>
      </c>
      <c r="H111" s="22" t="s">
        <v>247</v>
      </c>
      <c r="I111" s="16" t="s">
        <v>26</v>
      </c>
      <c r="J111" s="17">
        <f t="shared" si="106"/>
        <v>1200000</v>
      </c>
      <c r="K111" s="17">
        <f t="shared" si="106"/>
        <v>0</v>
      </c>
      <c r="L111" s="17">
        <f t="shared" si="106"/>
        <v>1200000</v>
      </c>
      <c r="M111" s="17">
        <f t="shared" si="106"/>
        <v>0</v>
      </c>
      <c r="N111" s="17">
        <f t="shared" si="106"/>
        <v>1200000</v>
      </c>
    </row>
    <row r="112" spans="1:14" s="1" customFormat="1" hidden="1" x14ac:dyDescent="0.25">
      <c r="A112" s="18"/>
      <c r="B112" s="15" t="s">
        <v>27</v>
      </c>
      <c r="C112" s="22" t="s">
        <v>13</v>
      </c>
      <c r="D112" s="22" t="s">
        <v>13</v>
      </c>
      <c r="E112" s="32">
        <v>851</v>
      </c>
      <c r="F112" s="22" t="s">
        <v>239</v>
      </c>
      <c r="G112" s="22" t="s">
        <v>13</v>
      </c>
      <c r="H112" s="22" t="s">
        <v>247</v>
      </c>
      <c r="I112" s="16" t="s">
        <v>28</v>
      </c>
      <c r="J112" s="17">
        <v>1200000</v>
      </c>
      <c r="K112" s="17"/>
      <c r="L112" s="17">
        <f t="shared" si="71"/>
        <v>1200000</v>
      </c>
      <c r="M112" s="17"/>
      <c r="N112" s="17">
        <f t="shared" ref="N112" si="107">L112+M112</f>
        <v>1200000</v>
      </c>
    </row>
    <row r="113" spans="1:14" s="1" customFormat="1" hidden="1" x14ac:dyDescent="0.25">
      <c r="A113" s="184" t="s">
        <v>248</v>
      </c>
      <c r="B113" s="184"/>
      <c r="C113" s="22" t="s">
        <v>13</v>
      </c>
      <c r="D113" s="22" t="s">
        <v>13</v>
      </c>
      <c r="E113" s="32">
        <v>851</v>
      </c>
      <c r="F113" s="16" t="s">
        <v>239</v>
      </c>
      <c r="G113" s="16" t="s">
        <v>13</v>
      </c>
      <c r="H113" s="16" t="s">
        <v>249</v>
      </c>
      <c r="I113" s="16"/>
      <c r="J113" s="17">
        <f>J114</f>
        <v>3154200</v>
      </c>
      <c r="K113" s="17">
        <f t="shared" ref="K113:N113" si="108">K114</f>
        <v>0</v>
      </c>
      <c r="L113" s="17">
        <f t="shared" si="108"/>
        <v>3154200</v>
      </c>
      <c r="M113" s="17">
        <f t="shared" si="108"/>
        <v>0</v>
      </c>
      <c r="N113" s="17">
        <f t="shared" si="108"/>
        <v>3154200</v>
      </c>
    </row>
    <row r="114" spans="1:14" s="1" customFormat="1" hidden="1" x14ac:dyDescent="0.25">
      <c r="A114" s="184" t="s">
        <v>146</v>
      </c>
      <c r="B114" s="184"/>
      <c r="C114" s="22" t="s">
        <v>13</v>
      </c>
      <c r="D114" s="22" t="s">
        <v>13</v>
      </c>
      <c r="E114" s="32">
        <v>851</v>
      </c>
      <c r="F114" s="16" t="s">
        <v>239</v>
      </c>
      <c r="G114" s="16" t="s">
        <v>13</v>
      </c>
      <c r="H114" s="16" t="s">
        <v>250</v>
      </c>
      <c r="I114" s="16"/>
      <c r="J114" s="17">
        <f>J115+J120</f>
        <v>3154200</v>
      </c>
      <c r="K114" s="17">
        <f t="shared" ref="K114:L114" si="109">K115+K120</f>
        <v>0</v>
      </c>
      <c r="L114" s="17">
        <f t="shared" si="109"/>
        <v>3154200</v>
      </c>
      <c r="M114" s="17">
        <f t="shared" ref="M114:N114" si="110">M115+M120</f>
        <v>0</v>
      </c>
      <c r="N114" s="17">
        <f t="shared" si="110"/>
        <v>3154200</v>
      </c>
    </row>
    <row r="115" spans="1:14" s="2" customFormat="1" ht="27" hidden="1" customHeight="1" x14ac:dyDescent="0.25">
      <c r="A115" s="184" t="s">
        <v>251</v>
      </c>
      <c r="B115" s="184"/>
      <c r="C115" s="22" t="s">
        <v>13</v>
      </c>
      <c r="D115" s="22" t="s">
        <v>13</v>
      </c>
      <c r="E115" s="32">
        <v>851</v>
      </c>
      <c r="F115" s="16" t="s">
        <v>239</v>
      </c>
      <c r="G115" s="16" t="s">
        <v>13</v>
      </c>
      <c r="H115" s="16" t="s">
        <v>252</v>
      </c>
      <c r="I115" s="16"/>
      <c r="J115" s="17">
        <f>J116+J118</f>
        <v>564200</v>
      </c>
      <c r="K115" s="17">
        <f t="shared" ref="K115:L115" si="111">K116+K118</f>
        <v>0</v>
      </c>
      <c r="L115" s="17">
        <f t="shared" si="111"/>
        <v>564200</v>
      </c>
      <c r="M115" s="17">
        <f t="shared" ref="M115:N115" si="112">M116+M118</f>
        <v>0</v>
      </c>
      <c r="N115" s="17">
        <f t="shared" si="112"/>
        <v>564200</v>
      </c>
    </row>
    <row r="116" spans="1:14" s="1" customFormat="1" ht="25.5" hidden="1" x14ac:dyDescent="0.25">
      <c r="A116" s="15"/>
      <c r="B116" s="15" t="s">
        <v>150</v>
      </c>
      <c r="C116" s="22" t="s">
        <v>13</v>
      </c>
      <c r="D116" s="22" t="s">
        <v>13</v>
      </c>
      <c r="E116" s="32">
        <v>851</v>
      </c>
      <c r="F116" s="16" t="s">
        <v>239</v>
      </c>
      <c r="G116" s="16" t="s">
        <v>13</v>
      </c>
      <c r="H116" s="16" t="s">
        <v>252</v>
      </c>
      <c r="I116" s="16" t="s">
        <v>151</v>
      </c>
      <c r="J116" s="17">
        <f>J117</f>
        <v>474200</v>
      </c>
      <c r="K116" s="17">
        <f t="shared" ref="K116:N116" si="113">K117</f>
        <v>90000</v>
      </c>
      <c r="L116" s="17">
        <f t="shared" si="113"/>
        <v>564200</v>
      </c>
      <c r="M116" s="17">
        <f t="shared" si="113"/>
        <v>0</v>
      </c>
      <c r="N116" s="17">
        <f t="shared" si="113"/>
        <v>564200</v>
      </c>
    </row>
    <row r="117" spans="1:14" s="1" customFormat="1" ht="25.5" hidden="1" x14ac:dyDescent="0.25">
      <c r="A117" s="15"/>
      <c r="B117" s="15" t="s">
        <v>152</v>
      </c>
      <c r="C117" s="22" t="s">
        <v>13</v>
      </c>
      <c r="D117" s="22" t="s">
        <v>13</v>
      </c>
      <c r="E117" s="32">
        <v>851</v>
      </c>
      <c r="F117" s="16" t="s">
        <v>239</v>
      </c>
      <c r="G117" s="16" t="s">
        <v>13</v>
      </c>
      <c r="H117" s="16" t="s">
        <v>252</v>
      </c>
      <c r="I117" s="16" t="s">
        <v>153</v>
      </c>
      <c r="J117" s="17">
        <v>474200</v>
      </c>
      <c r="K117" s="17">
        <v>90000</v>
      </c>
      <c r="L117" s="17">
        <f t="shared" si="71"/>
        <v>564200</v>
      </c>
      <c r="M117" s="17"/>
      <c r="N117" s="17">
        <f t="shared" ref="N117" si="114">L117+M117</f>
        <v>564200</v>
      </c>
    </row>
    <row r="118" spans="1:14" s="1" customFormat="1" hidden="1" x14ac:dyDescent="0.25">
      <c r="A118" s="30"/>
      <c r="B118" s="15" t="s">
        <v>29</v>
      </c>
      <c r="C118" s="22" t="s">
        <v>13</v>
      </c>
      <c r="D118" s="22" t="s">
        <v>13</v>
      </c>
      <c r="E118" s="32">
        <v>851</v>
      </c>
      <c r="F118" s="16" t="s">
        <v>239</v>
      </c>
      <c r="G118" s="16" t="s">
        <v>13</v>
      </c>
      <c r="H118" s="16" t="s">
        <v>252</v>
      </c>
      <c r="I118" s="16" t="s">
        <v>30</v>
      </c>
      <c r="J118" s="17">
        <f>J119</f>
        <v>90000</v>
      </c>
      <c r="K118" s="17">
        <f t="shared" ref="K118:N118" si="115">K119</f>
        <v>-90000</v>
      </c>
      <c r="L118" s="17">
        <f t="shared" si="115"/>
        <v>0</v>
      </c>
      <c r="M118" s="17">
        <f t="shared" si="115"/>
        <v>0</v>
      </c>
      <c r="N118" s="17">
        <f t="shared" si="115"/>
        <v>0</v>
      </c>
    </row>
    <row r="119" spans="1:14" s="1" customFormat="1" hidden="1" x14ac:dyDescent="0.25">
      <c r="A119" s="30"/>
      <c r="B119" s="15" t="s">
        <v>235</v>
      </c>
      <c r="C119" s="22" t="s">
        <v>13</v>
      </c>
      <c r="D119" s="22" t="s">
        <v>13</v>
      </c>
      <c r="E119" s="32">
        <v>851</v>
      </c>
      <c r="F119" s="16" t="s">
        <v>239</v>
      </c>
      <c r="G119" s="16" t="s">
        <v>13</v>
      </c>
      <c r="H119" s="16" t="s">
        <v>252</v>
      </c>
      <c r="I119" s="16" t="s">
        <v>32</v>
      </c>
      <c r="J119" s="17">
        <v>90000</v>
      </c>
      <c r="K119" s="17">
        <v>-90000</v>
      </c>
      <c r="L119" s="17">
        <f t="shared" si="71"/>
        <v>0</v>
      </c>
      <c r="M119" s="17"/>
      <c r="N119" s="17">
        <f t="shared" ref="N119" si="116">L119+M119</f>
        <v>0</v>
      </c>
    </row>
    <row r="120" spans="1:14" s="10" customFormat="1" ht="26.25" hidden="1" customHeight="1" x14ac:dyDescent="0.25">
      <c r="A120" s="184" t="s">
        <v>253</v>
      </c>
      <c r="B120" s="184"/>
      <c r="C120" s="22" t="s">
        <v>13</v>
      </c>
      <c r="D120" s="22" t="s">
        <v>13</v>
      </c>
      <c r="E120" s="32">
        <v>851</v>
      </c>
      <c r="F120" s="16" t="s">
        <v>239</v>
      </c>
      <c r="G120" s="16" t="s">
        <v>13</v>
      </c>
      <c r="H120" s="16" t="s">
        <v>254</v>
      </c>
      <c r="I120" s="16"/>
      <c r="J120" s="17">
        <f t="shared" ref="J120:N121" si="117">J121</f>
        <v>2590000</v>
      </c>
      <c r="K120" s="17">
        <f t="shared" si="117"/>
        <v>0</v>
      </c>
      <c r="L120" s="17">
        <f t="shared" si="117"/>
        <v>2590000</v>
      </c>
      <c r="M120" s="17">
        <f t="shared" si="117"/>
        <v>0</v>
      </c>
      <c r="N120" s="17">
        <f t="shared" si="117"/>
        <v>2590000</v>
      </c>
    </row>
    <row r="121" spans="1:14" s="1" customFormat="1" ht="25.5" hidden="1" x14ac:dyDescent="0.25">
      <c r="A121" s="15"/>
      <c r="B121" s="15" t="s">
        <v>150</v>
      </c>
      <c r="C121" s="22" t="s">
        <v>13</v>
      </c>
      <c r="D121" s="22" t="s">
        <v>13</v>
      </c>
      <c r="E121" s="32">
        <v>851</v>
      </c>
      <c r="F121" s="16" t="s">
        <v>239</v>
      </c>
      <c r="G121" s="16" t="s">
        <v>13</v>
      </c>
      <c r="H121" s="16" t="s">
        <v>254</v>
      </c>
      <c r="I121" s="16" t="s">
        <v>151</v>
      </c>
      <c r="J121" s="17">
        <f t="shared" si="117"/>
        <v>2590000</v>
      </c>
      <c r="K121" s="17">
        <f t="shared" si="117"/>
        <v>0</v>
      </c>
      <c r="L121" s="17">
        <f t="shared" si="117"/>
        <v>2590000</v>
      </c>
      <c r="M121" s="17">
        <f t="shared" si="117"/>
        <v>0</v>
      </c>
      <c r="N121" s="17">
        <f t="shared" si="117"/>
        <v>2590000</v>
      </c>
    </row>
    <row r="122" spans="1:14" s="1" customFormat="1" ht="25.5" hidden="1" x14ac:dyDescent="0.25">
      <c r="A122" s="15"/>
      <c r="B122" s="15" t="s">
        <v>152</v>
      </c>
      <c r="C122" s="22" t="s">
        <v>13</v>
      </c>
      <c r="D122" s="22" t="s">
        <v>13</v>
      </c>
      <c r="E122" s="32">
        <v>851</v>
      </c>
      <c r="F122" s="16" t="s">
        <v>239</v>
      </c>
      <c r="G122" s="16" t="s">
        <v>13</v>
      </c>
      <c r="H122" s="16" t="s">
        <v>254</v>
      </c>
      <c r="I122" s="16" t="s">
        <v>153</v>
      </c>
      <c r="J122" s="17">
        <v>2590000</v>
      </c>
      <c r="K122" s="17"/>
      <c r="L122" s="17">
        <f t="shared" si="71"/>
        <v>2590000</v>
      </c>
      <c r="M122" s="17"/>
      <c r="N122" s="17">
        <f t="shared" ref="N122" si="118">L122+M122</f>
        <v>2590000</v>
      </c>
    </row>
    <row r="123" spans="1:14" s="1" customFormat="1" hidden="1" x14ac:dyDescent="0.25">
      <c r="A123" s="184" t="s">
        <v>69</v>
      </c>
      <c r="B123" s="184"/>
      <c r="C123" s="22" t="s">
        <v>13</v>
      </c>
      <c r="D123" s="22" t="s">
        <v>13</v>
      </c>
      <c r="E123" s="32">
        <v>851</v>
      </c>
      <c r="F123" s="22" t="s">
        <v>239</v>
      </c>
      <c r="G123" s="16" t="s">
        <v>13</v>
      </c>
      <c r="H123" s="22" t="s">
        <v>70</v>
      </c>
      <c r="I123" s="22"/>
      <c r="J123" s="24">
        <f t="shared" ref="J123:N124" si="119">J124</f>
        <v>9540</v>
      </c>
      <c r="K123" s="24">
        <f t="shared" si="119"/>
        <v>3180</v>
      </c>
      <c r="L123" s="24">
        <f t="shared" si="119"/>
        <v>12720</v>
      </c>
      <c r="M123" s="24">
        <f t="shared" si="119"/>
        <v>0</v>
      </c>
      <c r="N123" s="24">
        <f t="shared" si="119"/>
        <v>12720</v>
      </c>
    </row>
    <row r="124" spans="1:14" s="1" customFormat="1" ht="53.25" hidden="1" customHeight="1" x14ac:dyDescent="0.25">
      <c r="A124" s="184" t="s">
        <v>71</v>
      </c>
      <c r="B124" s="184"/>
      <c r="C124" s="22" t="s">
        <v>13</v>
      </c>
      <c r="D124" s="22" t="s">
        <v>13</v>
      </c>
      <c r="E124" s="32">
        <v>851</v>
      </c>
      <c r="F124" s="16" t="s">
        <v>239</v>
      </c>
      <c r="G124" s="16" t="s">
        <v>13</v>
      </c>
      <c r="H124" s="16" t="s">
        <v>72</v>
      </c>
      <c r="I124" s="16"/>
      <c r="J124" s="17">
        <f t="shared" si="119"/>
        <v>9540</v>
      </c>
      <c r="K124" s="17">
        <f t="shared" si="119"/>
        <v>3180</v>
      </c>
      <c r="L124" s="17">
        <f t="shared" si="119"/>
        <v>12720</v>
      </c>
      <c r="M124" s="17">
        <f t="shared" si="119"/>
        <v>0</v>
      </c>
      <c r="N124" s="17">
        <f t="shared" si="119"/>
        <v>12720</v>
      </c>
    </row>
    <row r="125" spans="1:14" s="1" customFormat="1" ht="41.25" hidden="1" customHeight="1" x14ac:dyDescent="0.25">
      <c r="A125" s="184" t="s">
        <v>255</v>
      </c>
      <c r="B125" s="184"/>
      <c r="C125" s="22" t="s">
        <v>13</v>
      </c>
      <c r="D125" s="22" t="s">
        <v>13</v>
      </c>
      <c r="E125" s="32">
        <v>851</v>
      </c>
      <c r="F125" s="16" t="s">
        <v>239</v>
      </c>
      <c r="G125" s="16" t="s">
        <v>13</v>
      </c>
      <c r="H125" s="16" t="s">
        <v>256</v>
      </c>
      <c r="I125" s="16"/>
      <c r="J125" s="17">
        <f>J126+J128</f>
        <v>9540</v>
      </c>
      <c r="K125" s="17">
        <f t="shared" ref="K125:L125" si="120">K126+K128</f>
        <v>3180</v>
      </c>
      <c r="L125" s="17">
        <f t="shared" si="120"/>
        <v>12720</v>
      </c>
      <c r="M125" s="17">
        <f t="shared" ref="M125:N125" si="121">M126+M128</f>
        <v>0</v>
      </c>
      <c r="N125" s="17">
        <f t="shared" si="121"/>
        <v>12720</v>
      </c>
    </row>
    <row r="126" spans="1:14" s="1" customFormat="1" hidden="1" x14ac:dyDescent="0.25">
      <c r="A126" s="18"/>
      <c r="B126" s="19" t="s">
        <v>159</v>
      </c>
      <c r="C126" s="22" t="s">
        <v>13</v>
      </c>
      <c r="D126" s="22" t="s">
        <v>13</v>
      </c>
      <c r="E126" s="32">
        <v>851</v>
      </c>
      <c r="F126" s="16" t="s">
        <v>239</v>
      </c>
      <c r="G126" s="16" t="s">
        <v>13</v>
      </c>
      <c r="H126" s="16" t="s">
        <v>256</v>
      </c>
      <c r="I126" s="16" t="s">
        <v>160</v>
      </c>
      <c r="J126" s="17">
        <f>J127</f>
        <v>9540</v>
      </c>
      <c r="K126" s="17">
        <f t="shared" ref="K126:N126" si="122">K127</f>
        <v>-9540</v>
      </c>
      <c r="L126" s="17">
        <f t="shared" si="122"/>
        <v>0</v>
      </c>
      <c r="M126" s="17">
        <f t="shared" si="122"/>
        <v>0</v>
      </c>
      <c r="N126" s="17">
        <f t="shared" si="122"/>
        <v>0</v>
      </c>
    </row>
    <row r="127" spans="1:14" s="1" customFormat="1" ht="25.5" hidden="1" x14ac:dyDescent="0.25">
      <c r="A127" s="30"/>
      <c r="B127" s="15" t="s">
        <v>165</v>
      </c>
      <c r="C127" s="22" t="s">
        <v>13</v>
      </c>
      <c r="D127" s="22" t="s">
        <v>13</v>
      </c>
      <c r="E127" s="32">
        <v>851</v>
      </c>
      <c r="F127" s="16" t="s">
        <v>239</v>
      </c>
      <c r="G127" s="16" t="s">
        <v>13</v>
      </c>
      <c r="H127" s="16" t="s">
        <v>256</v>
      </c>
      <c r="I127" s="16" t="s">
        <v>166</v>
      </c>
      <c r="J127" s="17">
        <v>9540</v>
      </c>
      <c r="K127" s="17">
        <v>-9540</v>
      </c>
      <c r="L127" s="17">
        <f t="shared" si="71"/>
        <v>0</v>
      </c>
      <c r="M127" s="17"/>
      <c r="N127" s="17">
        <f t="shared" ref="N127" si="123">L127+M127</f>
        <v>0</v>
      </c>
    </row>
    <row r="128" spans="1:14" s="1" customFormat="1" ht="25.5" hidden="1" x14ac:dyDescent="0.25">
      <c r="A128" s="30"/>
      <c r="B128" s="15" t="s">
        <v>150</v>
      </c>
      <c r="C128" s="22" t="s">
        <v>13</v>
      </c>
      <c r="D128" s="22" t="s">
        <v>13</v>
      </c>
      <c r="E128" s="32">
        <v>851</v>
      </c>
      <c r="F128" s="16" t="s">
        <v>239</v>
      </c>
      <c r="G128" s="16" t="s">
        <v>13</v>
      </c>
      <c r="H128" s="16" t="s">
        <v>256</v>
      </c>
      <c r="I128" s="16" t="s">
        <v>151</v>
      </c>
      <c r="J128" s="17">
        <f>J129</f>
        <v>0</v>
      </c>
      <c r="K128" s="17">
        <f t="shared" ref="K128:N128" si="124">K129</f>
        <v>12720</v>
      </c>
      <c r="L128" s="17">
        <f t="shared" si="124"/>
        <v>12720</v>
      </c>
      <c r="M128" s="17">
        <f t="shared" si="124"/>
        <v>0</v>
      </c>
      <c r="N128" s="17">
        <f t="shared" si="124"/>
        <v>12720</v>
      </c>
    </row>
    <row r="129" spans="1:14" s="1" customFormat="1" ht="25.5" hidden="1" x14ac:dyDescent="0.25">
      <c r="A129" s="30"/>
      <c r="B129" s="15" t="s">
        <v>152</v>
      </c>
      <c r="C129" s="22" t="s">
        <v>13</v>
      </c>
      <c r="D129" s="22" t="s">
        <v>13</v>
      </c>
      <c r="E129" s="32">
        <v>851</v>
      </c>
      <c r="F129" s="16" t="s">
        <v>239</v>
      </c>
      <c r="G129" s="16" t="s">
        <v>13</v>
      </c>
      <c r="H129" s="16" t="s">
        <v>256</v>
      </c>
      <c r="I129" s="16" t="s">
        <v>153</v>
      </c>
      <c r="J129" s="17"/>
      <c r="K129" s="17">
        <f>9540+3180</f>
        <v>12720</v>
      </c>
      <c r="L129" s="17">
        <f t="shared" ref="L129" si="125">J129+K129</f>
        <v>12720</v>
      </c>
      <c r="M129" s="17"/>
      <c r="N129" s="17">
        <f t="shared" ref="N129" si="126">L129+M129</f>
        <v>12720</v>
      </c>
    </row>
    <row r="130" spans="1:14" s="1" customFormat="1" ht="26.25" hidden="1" customHeight="1" x14ac:dyDescent="0.25">
      <c r="A130" s="184" t="s">
        <v>40</v>
      </c>
      <c r="B130" s="184"/>
      <c r="C130" s="22" t="s">
        <v>13</v>
      </c>
      <c r="D130" s="22" t="s">
        <v>13</v>
      </c>
      <c r="E130" s="32">
        <v>851</v>
      </c>
      <c r="F130" s="16" t="s">
        <v>239</v>
      </c>
      <c r="G130" s="16" t="s">
        <v>13</v>
      </c>
      <c r="H130" s="16" t="s">
        <v>41</v>
      </c>
      <c r="I130" s="16"/>
      <c r="J130" s="17">
        <f t="shared" ref="J130:N133" si="127">J131</f>
        <v>31800</v>
      </c>
      <c r="K130" s="17">
        <f t="shared" si="127"/>
        <v>0</v>
      </c>
      <c r="L130" s="17">
        <f t="shared" si="127"/>
        <v>31800</v>
      </c>
      <c r="M130" s="17">
        <f t="shared" si="127"/>
        <v>0</v>
      </c>
      <c r="N130" s="17">
        <f t="shared" si="127"/>
        <v>31800</v>
      </c>
    </row>
    <row r="131" spans="1:14" s="14" customFormat="1" ht="26.25" hidden="1" customHeight="1" x14ac:dyDescent="0.25">
      <c r="A131" s="184" t="s">
        <v>257</v>
      </c>
      <c r="B131" s="184"/>
      <c r="C131" s="22" t="s">
        <v>13</v>
      </c>
      <c r="D131" s="22" t="s">
        <v>13</v>
      </c>
      <c r="E131" s="32">
        <v>851</v>
      </c>
      <c r="F131" s="16" t="s">
        <v>239</v>
      </c>
      <c r="G131" s="16" t="s">
        <v>13</v>
      </c>
      <c r="H131" s="16" t="s">
        <v>258</v>
      </c>
      <c r="I131" s="16"/>
      <c r="J131" s="17">
        <f t="shared" si="127"/>
        <v>31800</v>
      </c>
      <c r="K131" s="17">
        <f t="shared" si="127"/>
        <v>0</v>
      </c>
      <c r="L131" s="17">
        <f t="shared" si="127"/>
        <v>31800</v>
      </c>
      <c r="M131" s="17">
        <f t="shared" si="127"/>
        <v>0</v>
      </c>
      <c r="N131" s="17">
        <f t="shared" si="127"/>
        <v>31800</v>
      </c>
    </row>
    <row r="132" spans="1:14" s="1" customFormat="1" ht="39" hidden="1" customHeight="1" x14ac:dyDescent="0.25">
      <c r="A132" s="184" t="s">
        <v>259</v>
      </c>
      <c r="B132" s="184"/>
      <c r="C132" s="22" t="s">
        <v>13</v>
      </c>
      <c r="D132" s="22" t="s">
        <v>13</v>
      </c>
      <c r="E132" s="32">
        <v>851</v>
      </c>
      <c r="F132" s="16" t="s">
        <v>239</v>
      </c>
      <c r="G132" s="16" t="s">
        <v>13</v>
      </c>
      <c r="H132" s="16" t="s">
        <v>260</v>
      </c>
      <c r="I132" s="16"/>
      <c r="J132" s="17">
        <f>J133+J135</f>
        <v>31800</v>
      </c>
      <c r="K132" s="17">
        <f t="shared" ref="K132:L132" si="128">K133+K135</f>
        <v>0</v>
      </c>
      <c r="L132" s="17">
        <f t="shared" si="128"/>
        <v>31800</v>
      </c>
      <c r="M132" s="17">
        <f t="shared" ref="M132:N132" si="129">M133+M135</f>
        <v>0</v>
      </c>
      <c r="N132" s="17">
        <f t="shared" si="129"/>
        <v>31800</v>
      </c>
    </row>
    <row r="133" spans="1:14" s="1" customFormat="1" hidden="1" x14ac:dyDescent="0.25">
      <c r="A133" s="18"/>
      <c r="B133" s="19" t="s">
        <v>159</v>
      </c>
      <c r="C133" s="22" t="s">
        <v>13</v>
      </c>
      <c r="D133" s="22" t="s">
        <v>13</v>
      </c>
      <c r="E133" s="32">
        <v>851</v>
      </c>
      <c r="F133" s="16" t="s">
        <v>239</v>
      </c>
      <c r="G133" s="16" t="s">
        <v>13</v>
      </c>
      <c r="H133" s="16" t="s">
        <v>260</v>
      </c>
      <c r="I133" s="16" t="s">
        <v>160</v>
      </c>
      <c r="J133" s="17">
        <f>J134</f>
        <v>31800</v>
      </c>
      <c r="K133" s="17">
        <f t="shared" si="127"/>
        <v>-31800</v>
      </c>
      <c r="L133" s="17">
        <f t="shared" si="127"/>
        <v>0</v>
      </c>
      <c r="M133" s="17">
        <f t="shared" si="127"/>
        <v>0</v>
      </c>
      <c r="N133" s="17">
        <f t="shared" si="127"/>
        <v>0</v>
      </c>
    </row>
    <row r="134" spans="1:14" s="1" customFormat="1" ht="25.5" hidden="1" x14ac:dyDescent="0.25">
      <c r="A134" s="18"/>
      <c r="B134" s="15" t="s">
        <v>165</v>
      </c>
      <c r="C134" s="22" t="s">
        <v>13</v>
      </c>
      <c r="D134" s="22" t="s">
        <v>13</v>
      </c>
      <c r="E134" s="32">
        <v>851</v>
      </c>
      <c r="F134" s="16" t="s">
        <v>239</v>
      </c>
      <c r="G134" s="16" t="s">
        <v>13</v>
      </c>
      <c r="H134" s="16" t="s">
        <v>260</v>
      </c>
      <c r="I134" s="16" t="s">
        <v>166</v>
      </c>
      <c r="J134" s="17">
        <v>31800</v>
      </c>
      <c r="K134" s="17">
        <v>-31800</v>
      </c>
      <c r="L134" s="17">
        <f t="shared" si="71"/>
        <v>0</v>
      </c>
      <c r="M134" s="17"/>
      <c r="N134" s="17">
        <f t="shared" ref="N134" si="130">L134+M134</f>
        <v>0</v>
      </c>
    </row>
    <row r="135" spans="1:14" s="1" customFormat="1" ht="25.5" hidden="1" x14ac:dyDescent="0.25">
      <c r="A135" s="18"/>
      <c r="B135" s="15" t="s">
        <v>150</v>
      </c>
      <c r="C135" s="22" t="s">
        <v>13</v>
      </c>
      <c r="D135" s="22" t="s">
        <v>13</v>
      </c>
      <c r="E135" s="32">
        <v>851</v>
      </c>
      <c r="F135" s="16" t="s">
        <v>239</v>
      </c>
      <c r="G135" s="16" t="s">
        <v>13</v>
      </c>
      <c r="H135" s="16" t="s">
        <v>260</v>
      </c>
      <c r="I135" s="16" t="s">
        <v>151</v>
      </c>
      <c r="J135" s="17">
        <f>J136</f>
        <v>0</v>
      </c>
      <c r="K135" s="17">
        <f t="shared" ref="K135:N135" si="131">K136</f>
        <v>31800</v>
      </c>
      <c r="L135" s="17">
        <f t="shared" si="131"/>
        <v>31800</v>
      </c>
      <c r="M135" s="17">
        <f t="shared" si="131"/>
        <v>0</v>
      </c>
      <c r="N135" s="17">
        <f t="shared" si="131"/>
        <v>31800</v>
      </c>
    </row>
    <row r="136" spans="1:14" s="1" customFormat="1" ht="25.5" hidden="1" x14ac:dyDescent="0.25">
      <c r="A136" s="18"/>
      <c r="B136" s="15" t="s">
        <v>152</v>
      </c>
      <c r="C136" s="22" t="s">
        <v>13</v>
      </c>
      <c r="D136" s="22" t="s">
        <v>13</v>
      </c>
      <c r="E136" s="32">
        <v>851</v>
      </c>
      <c r="F136" s="16" t="s">
        <v>239</v>
      </c>
      <c r="G136" s="16" t="s">
        <v>13</v>
      </c>
      <c r="H136" s="16" t="s">
        <v>260</v>
      </c>
      <c r="I136" s="16" t="s">
        <v>153</v>
      </c>
      <c r="J136" s="17"/>
      <c r="K136" s="17">
        <v>31800</v>
      </c>
      <c r="L136" s="17">
        <f t="shared" ref="L136" si="132">J136+K136</f>
        <v>31800</v>
      </c>
      <c r="M136" s="17"/>
      <c r="N136" s="17">
        <f t="shared" ref="N136" si="133">L136+M136</f>
        <v>31800</v>
      </c>
    </row>
    <row r="137" spans="1:14" s="1" customFormat="1" ht="28.5" hidden="1" customHeight="1" x14ac:dyDescent="0.25">
      <c r="A137" s="184" t="s">
        <v>261</v>
      </c>
      <c r="B137" s="184"/>
      <c r="C137" s="22" t="s">
        <v>13</v>
      </c>
      <c r="D137" s="22" t="s">
        <v>13</v>
      </c>
      <c r="E137" s="32">
        <v>851</v>
      </c>
      <c r="F137" s="16" t="s">
        <v>239</v>
      </c>
      <c r="G137" s="16" t="s">
        <v>13</v>
      </c>
      <c r="H137" s="16" t="s">
        <v>262</v>
      </c>
      <c r="I137" s="16"/>
      <c r="J137" s="17">
        <f t="shared" ref="J137:N138" si="134">J138</f>
        <v>50000</v>
      </c>
      <c r="K137" s="17">
        <f t="shared" si="134"/>
        <v>0</v>
      </c>
      <c r="L137" s="17">
        <f t="shared" si="134"/>
        <v>50000</v>
      </c>
      <c r="M137" s="17">
        <f t="shared" si="134"/>
        <v>0</v>
      </c>
      <c r="N137" s="17">
        <f t="shared" si="134"/>
        <v>50000</v>
      </c>
    </row>
    <row r="138" spans="1:14" s="1" customFormat="1" hidden="1" x14ac:dyDescent="0.25">
      <c r="A138" s="18"/>
      <c r="B138" s="19" t="s">
        <v>25</v>
      </c>
      <c r="C138" s="22" t="s">
        <v>13</v>
      </c>
      <c r="D138" s="22" t="s">
        <v>13</v>
      </c>
      <c r="E138" s="32">
        <v>851</v>
      </c>
      <c r="F138" s="16" t="s">
        <v>239</v>
      </c>
      <c r="G138" s="16" t="s">
        <v>13</v>
      </c>
      <c r="H138" s="16" t="s">
        <v>262</v>
      </c>
      <c r="I138" s="16" t="s">
        <v>26</v>
      </c>
      <c r="J138" s="17">
        <f t="shared" si="134"/>
        <v>50000</v>
      </c>
      <c r="K138" s="17">
        <f t="shared" si="134"/>
        <v>0</v>
      </c>
      <c r="L138" s="17">
        <f t="shared" si="134"/>
        <v>50000</v>
      </c>
      <c r="M138" s="17">
        <f t="shared" si="134"/>
        <v>0</v>
      </c>
      <c r="N138" s="17">
        <f t="shared" si="134"/>
        <v>50000</v>
      </c>
    </row>
    <row r="139" spans="1:14" s="1" customFormat="1" hidden="1" x14ac:dyDescent="0.25">
      <c r="A139" s="18"/>
      <c r="B139" s="15" t="s">
        <v>27</v>
      </c>
      <c r="C139" s="22" t="s">
        <v>13</v>
      </c>
      <c r="D139" s="22" t="s">
        <v>13</v>
      </c>
      <c r="E139" s="32">
        <v>851</v>
      </c>
      <c r="F139" s="16" t="s">
        <v>239</v>
      </c>
      <c r="G139" s="16" t="s">
        <v>13</v>
      </c>
      <c r="H139" s="16" t="s">
        <v>262</v>
      </c>
      <c r="I139" s="16" t="s">
        <v>28</v>
      </c>
      <c r="J139" s="17">
        <v>50000</v>
      </c>
      <c r="K139" s="17"/>
      <c r="L139" s="17">
        <f t="shared" si="71"/>
        <v>50000</v>
      </c>
      <c r="M139" s="17"/>
      <c r="N139" s="17">
        <f t="shared" ref="N139" si="135">L139+M139</f>
        <v>50000</v>
      </c>
    </row>
    <row r="140" spans="1:14" s="1" customFormat="1" hidden="1" x14ac:dyDescent="0.25">
      <c r="A140" s="184" t="s">
        <v>263</v>
      </c>
      <c r="B140" s="184"/>
      <c r="C140" s="22" t="s">
        <v>13</v>
      </c>
      <c r="D140" s="22" t="s">
        <v>13</v>
      </c>
      <c r="E140" s="32">
        <v>851</v>
      </c>
      <c r="F140" s="16" t="s">
        <v>239</v>
      </c>
      <c r="G140" s="16" t="s">
        <v>13</v>
      </c>
      <c r="H140" s="16" t="s">
        <v>264</v>
      </c>
      <c r="I140" s="16"/>
      <c r="J140" s="17">
        <f t="shared" ref="J140:N141" si="136">J141</f>
        <v>160000</v>
      </c>
      <c r="K140" s="17">
        <f t="shared" si="136"/>
        <v>0</v>
      </c>
      <c r="L140" s="17">
        <f t="shared" si="136"/>
        <v>160000</v>
      </c>
      <c r="M140" s="17">
        <f t="shared" si="136"/>
        <v>0</v>
      </c>
      <c r="N140" s="17">
        <f t="shared" si="136"/>
        <v>160000</v>
      </c>
    </row>
    <row r="141" spans="1:14" s="1" customFormat="1" hidden="1" x14ac:dyDescent="0.25">
      <c r="A141" s="18"/>
      <c r="B141" s="19" t="s">
        <v>25</v>
      </c>
      <c r="C141" s="22" t="s">
        <v>13</v>
      </c>
      <c r="D141" s="22" t="s">
        <v>13</v>
      </c>
      <c r="E141" s="32">
        <v>851</v>
      </c>
      <c r="F141" s="16" t="s">
        <v>239</v>
      </c>
      <c r="G141" s="16" t="s">
        <v>13</v>
      </c>
      <c r="H141" s="16" t="s">
        <v>264</v>
      </c>
      <c r="I141" s="16" t="s">
        <v>26</v>
      </c>
      <c r="J141" s="17">
        <f t="shared" si="136"/>
        <v>160000</v>
      </c>
      <c r="K141" s="17">
        <f t="shared" si="136"/>
        <v>0</v>
      </c>
      <c r="L141" s="17">
        <f t="shared" si="136"/>
        <v>160000</v>
      </c>
      <c r="M141" s="17">
        <f t="shared" si="136"/>
        <v>0</v>
      </c>
      <c r="N141" s="17">
        <f t="shared" si="136"/>
        <v>160000</v>
      </c>
    </row>
    <row r="142" spans="1:14" s="1" customFormat="1" hidden="1" x14ac:dyDescent="0.25">
      <c r="A142" s="18"/>
      <c r="B142" s="15" t="s">
        <v>27</v>
      </c>
      <c r="C142" s="22" t="s">
        <v>13</v>
      </c>
      <c r="D142" s="22" t="s">
        <v>13</v>
      </c>
      <c r="E142" s="32">
        <v>851</v>
      </c>
      <c r="F142" s="16" t="s">
        <v>239</v>
      </c>
      <c r="G142" s="16" t="s">
        <v>13</v>
      </c>
      <c r="H142" s="16" t="s">
        <v>264</v>
      </c>
      <c r="I142" s="16" t="s">
        <v>28</v>
      </c>
      <c r="J142" s="17">
        <v>160000</v>
      </c>
      <c r="K142" s="17"/>
      <c r="L142" s="17">
        <f t="shared" si="71"/>
        <v>160000</v>
      </c>
      <c r="M142" s="17"/>
      <c r="N142" s="17">
        <f t="shared" ref="N142" si="137">L142+M142</f>
        <v>160000</v>
      </c>
    </row>
    <row r="143" spans="1:14" s="1" customFormat="1" hidden="1" x14ac:dyDescent="0.25">
      <c r="A143" s="185" t="s">
        <v>265</v>
      </c>
      <c r="B143" s="185"/>
      <c r="C143" s="22" t="s">
        <v>13</v>
      </c>
      <c r="D143" s="22" t="s">
        <v>13</v>
      </c>
      <c r="E143" s="32">
        <v>851</v>
      </c>
      <c r="F143" s="12" t="s">
        <v>239</v>
      </c>
      <c r="G143" s="12" t="s">
        <v>36</v>
      </c>
      <c r="H143" s="12"/>
      <c r="I143" s="12"/>
      <c r="J143" s="43">
        <f>J144</f>
        <v>15000</v>
      </c>
      <c r="K143" s="43">
        <f t="shared" ref="K143:N143" si="138">K144</f>
        <v>0</v>
      </c>
      <c r="L143" s="43">
        <f t="shared" si="138"/>
        <v>15000</v>
      </c>
      <c r="M143" s="43">
        <f t="shared" si="138"/>
        <v>0</v>
      </c>
      <c r="N143" s="43">
        <f t="shared" si="138"/>
        <v>15000</v>
      </c>
    </row>
    <row r="144" spans="1:14" s="1" customFormat="1" hidden="1" x14ac:dyDescent="0.25">
      <c r="A144" s="184" t="s">
        <v>272</v>
      </c>
      <c r="B144" s="184"/>
      <c r="C144" s="22" t="s">
        <v>13</v>
      </c>
      <c r="D144" s="22" t="s">
        <v>13</v>
      </c>
      <c r="E144" s="32">
        <v>851</v>
      </c>
      <c r="F144" s="16" t="s">
        <v>239</v>
      </c>
      <c r="G144" s="16" t="s">
        <v>36</v>
      </c>
      <c r="H144" s="16" t="s">
        <v>273</v>
      </c>
      <c r="I144" s="16"/>
      <c r="J144" s="17">
        <f t="shared" ref="J144:N145" si="139">J145</f>
        <v>15000</v>
      </c>
      <c r="K144" s="17">
        <f t="shared" si="139"/>
        <v>0</v>
      </c>
      <c r="L144" s="17">
        <f t="shared" si="139"/>
        <v>15000</v>
      </c>
      <c r="M144" s="17">
        <f t="shared" si="139"/>
        <v>0</v>
      </c>
      <c r="N144" s="17">
        <f t="shared" si="139"/>
        <v>15000</v>
      </c>
    </row>
    <row r="145" spans="1:14" s="1" customFormat="1" hidden="1" x14ac:dyDescent="0.25">
      <c r="A145" s="18"/>
      <c r="B145" s="19" t="s">
        <v>25</v>
      </c>
      <c r="C145" s="22" t="s">
        <v>13</v>
      </c>
      <c r="D145" s="22" t="s">
        <v>13</v>
      </c>
      <c r="E145" s="32">
        <v>851</v>
      </c>
      <c r="F145" s="16" t="s">
        <v>239</v>
      </c>
      <c r="G145" s="16" t="s">
        <v>36</v>
      </c>
      <c r="H145" s="16" t="s">
        <v>273</v>
      </c>
      <c r="I145" s="16" t="s">
        <v>26</v>
      </c>
      <c r="J145" s="17">
        <f t="shared" si="139"/>
        <v>15000</v>
      </c>
      <c r="K145" s="17">
        <f t="shared" si="139"/>
        <v>0</v>
      </c>
      <c r="L145" s="17">
        <f t="shared" si="139"/>
        <v>15000</v>
      </c>
      <c r="M145" s="17">
        <f t="shared" si="139"/>
        <v>0</v>
      </c>
      <c r="N145" s="17">
        <f t="shared" si="139"/>
        <v>15000</v>
      </c>
    </row>
    <row r="146" spans="1:14" s="1" customFormat="1" hidden="1" x14ac:dyDescent="0.25">
      <c r="A146" s="18"/>
      <c r="B146" s="15" t="s">
        <v>27</v>
      </c>
      <c r="C146" s="22" t="s">
        <v>13</v>
      </c>
      <c r="D146" s="22" t="s">
        <v>13</v>
      </c>
      <c r="E146" s="32">
        <v>851</v>
      </c>
      <c r="F146" s="16" t="s">
        <v>239</v>
      </c>
      <c r="G146" s="16" t="s">
        <v>36</v>
      </c>
      <c r="H146" s="16" t="s">
        <v>273</v>
      </c>
      <c r="I146" s="16" t="s">
        <v>28</v>
      </c>
      <c r="J146" s="17">
        <v>15000</v>
      </c>
      <c r="K146" s="17"/>
      <c r="L146" s="17">
        <f t="shared" si="71"/>
        <v>15000</v>
      </c>
      <c r="M146" s="17"/>
      <c r="N146" s="17">
        <f t="shared" ref="N146" si="140">L146+M146</f>
        <v>15000</v>
      </c>
    </row>
    <row r="147" spans="1:14" s="1" customFormat="1" x14ac:dyDescent="0.25">
      <c r="A147" s="190" t="s">
        <v>274</v>
      </c>
      <c r="B147" s="190"/>
      <c r="C147" s="22" t="s">
        <v>13</v>
      </c>
      <c r="D147" s="22" t="s">
        <v>13</v>
      </c>
      <c r="E147" s="32">
        <v>851</v>
      </c>
      <c r="F147" s="8" t="s">
        <v>275</v>
      </c>
      <c r="G147" s="8"/>
      <c r="H147" s="8"/>
      <c r="I147" s="8"/>
      <c r="J147" s="9">
        <f>J148+J154+J162+J170</f>
        <v>7009500</v>
      </c>
      <c r="K147" s="9">
        <f>K148+K154+K162+K170</f>
        <v>0</v>
      </c>
      <c r="L147" s="9">
        <f>L148+L154+L162+L170</f>
        <v>7009500</v>
      </c>
      <c r="M147" s="9">
        <f>M148+M154+M162+M170</f>
        <v>4000</v>
      </c>
      <c r="N147" s="9">
        <f>N148+N154+N162+N170</f>
        <v>7013500</v>
      </c>
    </row>
    <row r="148" spans="1:14" s="1" customFormat="1" hidden="1" x14ac:dyDescent="0.25">
      <c r="A148" s="185" t="s">
        <v>276</v>
      </c>
      <c r="B148" s="185"/>
      <c r="C148" s="22" t="s">
        <v>13</v>
      </c>
      <c r="D148" s="22" t="s">
        <v>13</v>
      </c>
      <c r="E148" s="32">
        <v>851</v>
      </c>
      <c r="F148" s="12" t="s">
        <v>275</v>
      </c>
      <c r="G148" s="12" t="s">
        <v>13</v>
      </c>
      <c r="H148" s="12"/>
      <c r="I148" s="12"/>
      <c r="J148" s="13">
        <f t="shared" ref="J148:N152" si="141">J149</f>
        <v>2320300</v>
      </c>
      <c r="K148" s="13">
        <f t="shared" si="141"/>
        <v>0</v>
      </c>
      <c r="L148" s="13">
        <f t="shared" si="141"/>
        <v>2320300</v>
      </c>
      <c r="M148" s="13">
        <f t="shared" si="141"/>
        <v>0</v>
      </c>
      <c r="N148" s="13">
        <f t="shared" si="141"/>
        <v>2320300</v>
      </c>
    </row>
    <row r="149" spans="1:14" s="1" customFormat="1" hidden="1" x14ac:dyDescent="0.25">
      <c r="A149" s="184" t="s">
        <v>277</v>
      </c>
      <c r="B149" s="184"/>
      <c r="C149" s="22" t="s">
        <v>13</v>
      </c>
      <c r="D149" s="22" t="s">
        <v>13</v>
      </c>
      <c r="E149" s="32">
        <v>851</v>
      </c>
      <c r="F149" s="16" t="s">
        <v>275</v>
      </c>
      <c r="G149" s="16" t="s">
        <v>13</v>
      </c>
      <c r="H149" s="16" t="s">
        <v>278</v>
      </c>
      <c r="I149" s="16"/>
      <c r="J149" s="17">
        <f t="shared" si="141"/>
        <v>2320300</v>
      </c>
      <c r="K149" s="17">
        <f t="shared" si="141"/>
        <v>0</v>
      </c>
      <c r="L149" s="17">
        <f t="shared" si="141"/>
        <v>2320300</v>
      </c>
      <c r="M149" s="17">
        <f t="shared" si="141"/>
        <v>0</v>
      </c>
      <c r="N149" s="17">
        <f t="shared" si="141"/>
        <v>2320300</v>
      </c>
    </row>
    <row r="150" spans="1:14" s="1" customFormat="1" ht="30" hidden="1" customHeight="1" x14ac:dyDescent="0.25">
      <c r="A150" s="184" t="s">
        <v>279</v>
      </c>
      <c r="B150" s="184"/>
      <c r="C150" s="22" t="s">
        <v>13</v>
      </c>
      <c r="D150" s="22" t="s">
        <v>13</v>
      </c>
      <c r="E150" s="32">
        <v>851</v>
      </c>
      <c r="F150" s="16" t="s">
        <v>275</v>
      </c>
      <c r="G150" s="16" t="s">
        <v>13</v>
      </c>
      <c r="H150" s="16" t="s">
        <v>280</v>
      </c>
      <c r="I150" s="16"/>
      <c r="J150" s="17">
        <f t="shared" si="141"/>
        <v>2320300</v>
      </c>
      <c r="K150" s="17">
        <f t="shared" si="141"/>
        <v>0</v>
      </c>
      <c r="L150" s="17">
        <f t="shared" si="141"/>
        <v>2320300</v>
      </c>
      <c r="M150" s="17">
        <f t="shared" si="141"/>
        <v>0</v>
      </c>
      <c r="N150" s="17">
        <f t="shared" si="141"/>
        <v>2320300</v>
      </c>
    </row>
    <row r="151" spans="1:14" s="1" customFormat="1" hidden="1" x14ac:dyDescent="0.25">
      <c r="A151" s="184" t="s">
        <v>281</v>
      </c>
      <c r="B151" s="184"/>
      <c r="C151" s="22" t="s">
        <v>13</v>
      </c>
      <c r="D151" s="22" t="s">
        <v>13</v>
      </c>
      <c r="E151" s="32">
        <v>851</v>
      </c>
      <c r="F151" s="16" t="s">
        <v>275</v>
      </c>
      <c r="G151" s="16" t="s">
        <v>13</v>
      </c>
      <c r="H151" s="16" t="s">
        <v>282</v>
      </c>
      <c r="I151" s="16"/>
      <c r="J151" s="17">
        <f t="shared" si="141"/>
        <v>2320300</v>
      </c>
      <c r="K151" s="17">
        <f t="shared" si="141"/>
        <v>0</v>
      </c>
      <c r="L151" s="17">
        <f t="shared" si="141"/>
        <v>2320300</v>
      </c>
      <c r="M151" s="17">
        <f t="shared" si="141"/>
        <v>0</v>
      </c>
      <c r="N151" s="17">
        <f t="shared" si="141"/>
        <v>2320300</v>
      </c>
    </row>
    <row r="152" spans="1:14" s="1" customFormat="1" hidden="1" x14ac:dyDescent="0.25">
      <c r="A152" s="44"/>
      <c r="B152" s="19" t="s">
        <v>159</v>
      </c>
      <c r="C152" s="22" t="s">
        <v>13</v>
      </c>
      <c r="D152" s="22" t="s">
        <v>13</v>
      </c>
      <c r="E152" s="32">
        <v>851</v>
      </c>
      <c r="F152" s="16" t="s">
        <v>275</v>
      </c>
      <c r="G152" s="16" t="s">
        <v>13</v>
      </c>
      <c r="H152" s="16" t="s">
        <v>282</v>
      </c>
      <c r="I152" s="16" t="s">
        <v>160</v>
      </c>
      <c r="J152" s="17">
        <f t="shared" si="141"/>
        <v>2320300</v>
      </c>
      <c r="K152" s="17">
        <f t="shared" si="141"/>
        <v>0</v>
      </c>
      <c r="L152" s="17">
        <f t="shared" si="141"/>
        <v>2320300</v>
      </c>
      <c r="M152" s="17">
        <f t="shared" si="141"/>
        <v>0</v>
      </c>
      <c r="N152" s="17">
        <f t="shared" si="141"/>
        <v>2320300</v>
      </c>
    </row>
    <row r="153" spans="1:14" s="1" customFormat="1" ht="25.5" hidden="1" x14ac:dyDescent="0.25">
      <c r="A153" s="44"/>
      <c r="B153" s="19" t="s">
        <v>283</v>
      </c>
      <c r="C153" s="22" t="s">
        <v>13</v>
      </c>
      <c r="D153" s="22" t="s">
        <v>13</v>
      </c>
      <c r="E153" s="32">
        <v>851</v>
      </c>
      <c r="F153" s="16" t="s">
        <v>275</v>
      </c>
      <c r="G153" s="16" t="s">
        <v>13</v>
      </c>
      <c r="H153" s="16" t="s">
        <v>282</v>
      </c>
      <c r="I153" s="16" t="s">
        <v>162</v>
      </c>
      <c r="J153" s="17">
        <v>2320300</v>
      </c>
      <c r="K153" s="17"/>
      <c r="L153" s="17">
        <f t="shared" si="71"/>
        <v>2320300</v>
      </c>
      <c r="M153" s="17"/>
      <c r="N153" s="17">
        <f t="shared" ref="N153" si="142">L153+M153</f>
        <v>2320300</v>
      </c>
    </row>
    <row r="154" spans="1:14" s="1" customFormat="1" x14ac:dyDescent="0.25">
      <c r="A154" s="168" t="s">
        <v>284</v>
      </c>
      <c r="B154" s="169"/>
      <c r="C154" s="22" t="s">
        <v>13</v>
      </c>
      <c r="D154" s="22" t="s">
        <v>13</v>
      </c>
      <c r="E154" s="32">
        <v>851</v>
      </c>
      <c r="F154" s="12" t="s">
        <v>275</v>
      </c>
      <c r="G154" s="12" t="s">
        <v>15</v>
      </c>
      <c r="H154" s="12"/>
      <c r="I154" s="12"/>
      <c r="J154" s="13">
        <f>J159</f>
        <v>800000</v>
      </c>
      <c r="K154" s="13">
        <f>K159</f>
        <v>0</v>
      </c>
      <c r="L154" s="13">
        <f>L155+L159</f>
        <v>800000</v>
      </c>
      <c r="M154" s="13">
        <f t="shared" ref="M154:N154" si="143">M155+M159</f>
        <v>4000</v>
      </c>
      <c r="N154" s="13">
        <f t="shared" si="143"/>
        <v>804000</v>
      </c>
    </row>
    <row r="155" spans="1:14" s="1" customFormat="1" ht="12.75" customHeight="1" x14ac:dyDescent="0.25">
      <c r="A155" s="184" t="s">
        <v>54</v>
      </c>
      <c r="B155" s="184"/>
      <c r="C155" s="22" t="s">
        <v>13</v>
      </c>
      <c r="D155" s="22" t="s">
        <v>13</v>
      </c>
      <c r="E155" s="32">
        <v>851</v>
      </c>
      <c r="F155" s="16" t="s">
        <v>275</v>
      </c>
      <c r="G155" s="16" t="s">
        <v>15</v>
      </c>
      <c r="H155" s="16" t="s">
        <v>56</v>
      </c>
      <c r="I155" s="16"/>
      <c r="J155" s="13"/>
      <c r="K155" s="13"/>
      <c r="L155" s="17">
        <f>L156</f>
        <v>0</v>
      </c>
      <c r="M155" s="17">
        <f t="shared" ref="M155:N157" si="144">M156</f>
        <v>4000</v>
      </c>
      <c r="N155" s="17">
        <f t="shared" si="144"/>
        <v>4000</v>
      </c>
    </row>
    <row r="156" spans="1:14" s="1" customFormat="1" ht="12.75" customHeight="1" x14ac:dyDescent="0.25">
      <c r="A156" s="184" t="s">
        <v>57</v>
      </c>
      <c r="B156" s="184"/>
      <c r="C156" s="22" t="s">
        <v>13</v>
      </c>
      <c r="D156" s="22" t="s">
        <v>13</v>
      </c>
      <c r="E156" s="32">
        <v>851</v>
      </c>
      <c r="F156" s="16" t="s">
        <v>275</v>
      </c>
      <c r="G156" s="16" t="s">
        <v>15</v>
      </c>
      <c r="H156" s="16" t="s">
        <v>58</v>
      </c>
      <c r="I156" s="16"/>
      <c r="J156" s="13"/>
      <c r="K156" s="13"/>
      <c r="L156" s="17">
        <f>L157</f>
        <v>0</v>
      </c>
      <c r="M156" s="17">
        <f t="shared" si="144"/>
        <v>4000</v>
      </c>
      <c r="N156" s="17">
        <f t="shared" si="144"/>
        <v>4000</v>
      </c>
    </row>
    <row r="157" spans="1:14" s="1" customFormat="1" ht="12.75" customHeight="1" x14ac:dyDescent="0.25">
      <c r="A157" s="18"/>
      <c r="B157" s="156" t="s">
        <v>29</v>
      </c>
      <c r="C157" s="22" t="s">
        <v>13</v>
      </c>
      <c r="D157" s="22" t="s">
        <v>13</v>
      </c>
      <c r="E157" s="32">
        <v>851</v>
      </c>
      <c r="F157" s="16" t="s">
        <v>275</v>
      </c>
      <c r="G157" s="16" t="s">
        <v>15</v>
      </c>
      <c r="H157" s="16" t="s">
        <v>58</v>
      </c>
      <c r="I157" s="16" t="s">
        <v>30</v>
      </c>
      <c r="J157" s="13"/>
      <c r="K157" s="13"/>
      <c r="L157" s="17">
        <f>L158</f>
        <v>0</v>
      </c>
      <c r="M157" s="17">
        <f t="shared" si="144"/>
        <v>4000</v>
      </c>
      <c r="N157" s="17">
        <f t="shared" si="144"/>
        <v>4000</v>
      </c>
    </row>
    <row r="158" spans="1:14" s="1" customFormat="1" ht="12.75" customHeight="1" x14ac:dyDescent="0.25">
      <c r="A158" s="18"/>
      <c r="B158" s="157" t="s">
        <v>59</v>
      </c>
      <c r="C158" s="22" t="s">
        <v>13</v>
      </c>
      <c r="D158" s="22" t="s">
        <v>13</v>
      </c>
      <c r="E158" s="32">
        <v>851</v>
      </c>
      <c r="F158" s="16" t="s">
        <v>275</v>
      </c>
      <c r="G158" s="16" t="s">
        <v>15</v>
      </c>
      <c r="H158" s="16" t="s">
        <v>58</v>
      </c>
      <c r="I158" s="16" t="s">
        <v>60</v>
      </c>
      <c r="J158" s="13"/>
      <c r="K158" s="13"/>
      <c r="L158" s="17"/>
      <c r="M158" s="17">
        <v>4000</v>
      </c>
      <c r="N158" s="17">
        <f>L158+M158</f>
        <v>4000</v>
      </c>
    </row>
    <row r="159" spans="1:14" s="1" customFormat="1" ht="39.75" hidden="1" customHeight="1" x14ac:dyDescent="0.25">
      <c r="A159" s="159" t="s">
        <v>293</v>
      </c>
      <c r="B159" s="160"/>
      <c r="C159" s="22" t="s">
        <v>13</v>
      </c>
      <c r="D159" s="22" t="s">
        <v>13</v>
      </c>
      <c r="E159" s="32">
        <v>851</v>
      </c>
      <c r="F159" s="16" t="s">
        <v>275</v>
      </c>
      <c r="G159" s="16" t="s">
        <v>15</v>
      </c>
      <c r="H159" s="16" t="s">
        <v>294</v>
      </c>
      <c r="I159" s="16"/>
      <c r="J159" s="17">
        <f>J160</f>
        <v>800000</v>
      </c>
      <c r="K159" s="17">
        <f t="shared" ref="K159:N160" si="145">K160</f>
        <v>0</v>
      </c>
      <c r="L159" s="17">
        <f t="shared" si="145"/>
        <v>800000</v>
      </c>
      <c r="M159" s="17">
        <f t="shared" si="145"/>
        <v>0</v>
      </c>
      <c r="N159" s="17">
        <f t="shared" si="145"/>
        <v>800000</v>
      </c>
    </row>
    <row r="160" spans="1:14" s="1" customFormat="1" hidden="1" x14ac:dyDescent="0.25">
      <c r="A160" s="44"/>
      <c r="B160" s="15" t="s">
        <v>135</v>
      </c>
      <c r="C160" s="22" t="s">
        <v>13</v>
      </c>
      <c r="D160" s="22" t="s">
        <v>13</v>
      </c>
      <c r="E160" s="32">
        <v>851</v>
      </c>
      <c r="F160" s="16" t="s">
        <v>275</v>
      </c>
      <c r="G160" s="16" t="s">
        <v>15</v>
      </c>
      <c r="H160" s="16" t="s">
        <v>294</v>
      </c>
      <c r="I160" s="16" t="s">
        <v>136</v>
      </c>
      <c r="J160" s="17">
        <f>J161</f>
        <v>800000</v>
      </c>
      <c r="K160" s="17">
        <f t="shared" si="145"/>
        <v>0</v>
      </c>
      <c r="L160" s="17">
        <f t="shared" si="145"/>
        <v>800000</v>
      </c>
      <c r="M160" s="17">
        <f t="shared" si="145"/>
        <v>0</v>
      </c>
      <c r="N160" s="17">
        <f t="shared" si="145"/>
        <v>800000</v>
      </c>
    </row>
    <row r="161" spans="1:14" s="1" customFormat="1" ht="25.5" hidden="1" x14ac:dyDescent="0.25">
      <c r="A161" s="44"/>
      <c r="B161" s="19" t="s">
        <v>295</v>
      </c>
      <c r="C161" s="22" t="s">
        <v>13</v>
      </c>
      <c r="D161" s="22" t="s">
        <v>13</v>
      </c>
      <c r="E161" s="32">
        <v>851</v>
      </c>
      <c r="F161" s="16" t="s">
        <v>275</v>
      </c>
      <c r="G161" s="16" t="s">
        <v>15</v>
      </c>
      <c r="H161" s="16" t="s">
        <v>294</v>
      </c>
      <c r="I161" s="16" t="s">
        <v>296</v>
      </c>
      <c r="J161" s="17">
        <v>800000</v>
      </c>
      <c r="K161" s="17"/>
      <c r="L161" s="17">
        <f t="shared" si="71"/>
        <v>800000</v>
      </c>
      <c r="M161" s="17"/>
      <c r="N161" s="17">
        <f t="shared" ref="N161" si="146">L161+M161</f>
        <v>800000</v>
      </c>
    </row>
    <row r="162" spans="1:14" s="1" customFormat="1" hidden="1" x14ac:dyDescent="0.25">
      <c r="A162" s="185" t="s">
        <v>297</v>
      </c>
      <c r="B162" s="185"/>
      <c r="C162" s="22" t="s">
        <v>13</v>
      </c>
      <c r="D162" s="22" t="s">
        <v>13</v>
      </c>
      <c r="E162" s="32">
        <v>851</v>
      </c>
      <c r="F162" s="12" t="s">
        <v>275</v>
      </c>
      <c r="G162" s="12" t="s">
        <v>36</v>
      </c>
      <c r="H162" s="12"/>
      <c r="I162" s="12"/>
      <c r="J162" s="13">
        <f>J164</f>
        <v>3544200</v>
      </c>
      <c r="K162" s="13">
        <f t="shared" ref="K162" si="147">K164</f>
        <v>0</v>
      </c>
      <c r="L162" s="13">
        <f>L163</f>
        <v>3544200</v>
      </c>
      <c r="M162" s="13">
        <f t="shared" ref="M162:N162" si="148">M163</f>
        <v>0</v>
      </c>
      <c r="N162" s="13">
        <f t="shared" si="148"/>
        <v>3544200</v>
      </c>
    </row>
    <row r="163" spans="1:14" s="1" customFormat="1" hidden="1" x14ac:dyDescent="0.25">
      <c r="A163" s="194" t="s">
        <v>285</v>
      </c>
      <c r="B163" s="194"/>
      <c r="C163" s="22" t="s">
        <v>13</v>
      </c>
      <c r="D163" s="22" t="s">
        <v>13</v>
      </c>
      <c r="E163" s="32">
        <v>851</v>
      </c>
      <c r="F163" s="16" t="s">
        <v>275</v>
      </c>
      <c r="G163" s="16" t="s">
        <v>36</v>
      </c>
      <c r="H163" s="16" t="s">
        <v>286</v>
      </c>
      <c r="I163" s="16"/>
      <c r="J163" s="17">
        <f>J164</f>
        <v>3544200</v>
      </c>
      <c r="K163" s="17">
        <f t="shared" ref="K163" si="149">K164</f>
        <v>0</v>
      </c>
      <c r="L163" s="17">
        <f>L164+L167</f>
        <v>3544200</v>
      </c>
      <c r="M163" s="17">
        <f t="shared" ref="M163:N163" si="150">M164+M167</f>
        <v>0</v>
      </c>
      <c r="N163" s="17">
        <f t="shared" si="150"/>
        <v>3544200</v>
      </c>
    </row>
    <row r="164" spans="1:14" s="1" customFormat="1" ht="38.25" customHeight="1" x14ac:dyDescent="0.25">
      <c r="A164" s="159" t="s">
        <v>304</v>
      </c>
      <c r="B164" s="160"/>
      <c r="C164" s="22" t="s">
        <v>13</v>
      </c>
      <c r="D164" s="22" t="s">
        <v>13</v>
      </c>
      <c r="E164" s="32">
        <v>851</v>
      </c>
      <c r="F164" s="16" t="s">
        <v>275</v>
      </c>
      <c r="G164" s="16" t="s">
        <v>36</v>
      </c>
      <c r="H164" s="16" t="s">
        <v>305</v>
      </c>
      <c r="I164" s="16"/>
      <c r="J164" s="17">
        <f t="shared" ref="J164:N165" si="151">J165</f>
        <v>3544200</v>
      </c>
      <c r="K164" s="17">
        <f t="shared" si="151"/>
        <v>0</v>
      </c>
      <c r="L164" s="17">
        <f t="shared" si="151"/>
        <v>3544200</v>
      </c>
      <c r="M164" s="17">
        <f t="shared" si="151"/>
        <v>-3544200</v>
      </c>
      <c r="N164" s="17">
        <f t="shared" si="151"/>
        <v>0</v>
      </c>
    </row>
    <row r="165" spans="1:14" s="2" customFormat="1" x14ac:dyDescent="0.25">
      <c r="A165" s="159" t="s">
        <v>159</v>
      </c>
      <c r="B165" s="160"/>
      <c r="C165" s="22" t="s">
        <v>13</v>
      </c>
      <c r="D165" s="22" t="s">
        <v>13</v>
      </c>
      <c r="E165" s="32">
        <v>851</v>
      </c>
      <c r="F165" s="22" t="s">
        <v>275</v>
      </c>
      <c r="G165" s="22" t="s">
        <v>36</v>
      </c>
      <c r="H165" s="22" t="s">
        <v>305</v>
      </c>
      <c r="I165" s="22" t="s">
        <v>160</v>
      </c>
      <c r="J165" s="24">
        <f t="shared" si="151"/>
        <v>3544200</v>
      </c>
      <c r="K165" s="24">
        <f t="shared" si="151"/>
        <v>0</v>
      </c>
      <c r="L165" s="24">
        <f t="shared" si="151"/>
        <v>3544200</v>
      </c>
      <c r="M165" s="24">
        <f t="shared" si="151"/>
        <v>-3544200</v>
      </c>
      <c r="N165" s="24">
        <f t="shared" si="151"/>
        <v>0</v>
      </c>
    </row>
    <row r="166" spans="1:14" s="1" customFormat="1" x14ac:dyDescent="0.25">
      <c r="A166" s="15"/>
      <c r="B166" s="15" t="s">
        <v>306</v>
      </c>
      <c r="C166" s="22" t="s">
        <v>13</v>
      </c>
      <c r="D166" s="22" t="s">
        <v>13</v>
      </c>
      <c r="E166" s="32">
        <v>851</v>
      </c>
      <c r="F166" s="16" t="s">
        <v>275</v>
      </c>
      <c r="G166" s="16" t="s">
        <v>36</v>
      </c>
      <c r="H166" s="16" t="s">
        <v>305</v>
      </c>
      <c r="I166" s="16" t="s">
        <v>307</v>
      </c>
      <c r="J166" s="17">
        <v>3544200</v>
      </c>
      <c r="K166" s="17"/>
      <c r="L166" s="17">
        <f t="shared" ref="L166:L260" si="152">J166+K166</f>
        <v>3544200</v>
      </c>
      <c r="M166" s="17">
        <v>-3544200</v>
      </c>
      <c r="N166" s="17">
        <f t="shared" ref="N166" si="153">L166+M166</f>
        <v>0</v>
      </c>
    </row>
    <row r="167" spans="1:14" s="1" customFormat="1" ht="27.75" customHeight="1" x14ac:dyDescent="0.25">
      <c r="A167" s="159" t="s">
        <v>381</v>
      </c>
      <c r="B167" s="160"/>
      <c r="C167" s="22" t="s">
        <v>13</v>
      </c>
      <c r="D167" s="22" t="s">
        <v>13</v>
      </c>
      <c r="E167" s="32">
        <v>851</v>
      </c>
      <c r="F167" s="16" t="s">
        <v>275</v>
      </c>
      <c r="G167" s="16" t="s">
        <v>36</v>
      </c>
      <c r="H167" s="16" t="s">
        <v>382</v>
      </c>
      <c r="I167" s="16"/>
      <c r="J167" s="17"/>
      <c r="K167" s="17"/>
      <c r="L167" s="17">
        <f>L168</f>
        <v>0</v>
      </c>
      <c r="M167" s="17">
        <f t="shared" ref="M167:N168" si="154">M168</f>
        <v>3544200</v>
      </c>
      <c r="N167" s="17">
        <f t="shared" si="154"/>
        <v>3544200</v>
      </c>
    </row>
    <row r="168" spans="1:14" s="1" customFormat="1" ht="14.25" customHeight="1" x14ac:dyDescent="0.25">
      <c r="A168" s="159" t="s">
        <v>159</v>
      </c>
      <c r="B168" s="160"/>
      <c r="C168" s="22" t="s">
        <v>13</v>
      </c>
      <c r="D168" s="22" t="s">
        <v>13</v>
      </c>
      <c r="E168" s="32">
        <v>851</v>
      </c>
      <c r="F168" s="16" t="s">
        <v>275</v>
      </c>
      <c r="G168" s="16" t="s">
        <v>36</v>
      </c>
      <c r="H168" s="16" t="s">
        <v>382</v>
      </c>
      <c r="I168" s="16" t="s">
        <v>160</v>
      </c>
      <c r="J168" s="17"/>
      <c r="K168" s="17"/>
      <c r="L168" s="17">
        <f>L169</f>
        <v>0</v>
      </c>
      <c r="M168" s="17">
        <f t="shared" si="154"/>
        <v>3544200</v>
      </c>
      <c r="N168" s="17">
        <f t="shared" si="154"/>
        <v>3544200</v>
      </c>
    </row>
    <row r="169" spans="1:14" s="1" customFormat="1" ht="14.25" customHeight="1" x14ac:dyDescent="0.25">
      <c r="A169" s="156"/>
      <c r="B169" s="156" t="s">
        <v>306</v>
      </c>
      <c r="C169" s="22" t="s">
        <v>13</v>
      </c>
      <c r="D169" s="22" t="s">
        <v>13</v>
      </c>
      <c r="E169" s="32">
        <v>851</v>
      </c>
      <c r="F169" s="16" t="s">
        <v>275</v>
      </c>
      <c r="G169" s="16" t="s">
        <v>36</v>
      </c>
      <c r="H169" s="16" t="s">
        <v>383</v>
      </c>
      <c r="I169" s="16" t="s">
        <v>307</v>
      </c>
      <c r="J169" s="17"/>
      <c r="K169" s="17"/>
      <c r="L169" s="17"/>
      <c r="M169" s="17">
        <v>3544200</v>
      </c>
      <c r="N169" s="17">
        <f>L169+M169</f>
        <v>3544200</v>
      </c>
    </row>
    <row r="170" spans="1:14" s="1" customFormat="1" hidden="1" x14ac:dyDescent="0.25">
      <c r="A170" s="185" t="s">
        <v>313</v>
      </c>
      <c r="B170" s="185"/>
      <c r="C170" s="22" t="s">
        <v>13</v>
      </c>
      <c r="D170" s="22" t="s">
        <v>13</v>
      </c>
      <c r="E170" s="32">
        <v>851</v>
      </c>
      <c r="F170" s="12" t="s">
        <v>275</v>
      </c>
      <c r="G170" s="12" t="s">
        <v>49</v>
      </c>
      <c r="H170" s="12"/>
      <c r="I170" s="12"/>
      <c r="J170" s="13">
        <f>J171</f>
        <v>345000</v>
      </c>
      <c r="K170" s="13">
        <f t="shared" ref="K170:N170" si="155">K171</f>
        <v>0</v>
      </c>
      <c r="L170" s="13">
        <f t="shared" si="155"/>
        <v>345000</v>
      </c>
      <c r="M170" s="13">
        <f t="shared" si="155"/>
        <v>0</v>
      </c>
      <c r="N170" s="13">
        <f t="shared" si="155"/>
        <v>345000</v>
      </c>
    </row>
    <row r="171" spans="1:14" s="1" customFormat="1" hidden="1" x14ac:dyDescent="0.25">
      <c r="A171" s="184" t="s">
        <v>318</v>
      </c>
      <c r="B171" s="184"/>
      <c r="C171" s="22" t="s">
        <v>13</v>
      </c>
      <c r="D171" s="22" t="s">
        <v>13</v>
      </c>
      <c r="E171" s="32">
        <v>851</v>
      </c>
      <c r="F171" s="16" t="s">
        <v>275</v>
      </c>
      <c r="G171" s="16" t="s">
        <v>49</v>
      </c>
      <c r="H171" s="16" t="s">
        <v>319</v>
      </c>
      <c r="I171" s="16"/>
      <c r="J171" s="17">
        <f>J172+J174</f>
        <v>345000</v>
      </c>
      <c r="K171" s="17">
        <f t="shared" ref="K171:L171" si="156">K172+K174</f>
        <v>0</v>
      </c>
      <c r="L171" s="17">
        <f t="shared" si="156"/>
        <v>345000</v>
      </c>
      <c r="M171" s="17">
        <f t="shared" ref="M171:N171" si="157">M172+M174</f>
        <v>0</v>
      </c>
      <c r="N171" s="17">
        <f t="shared" si="157"/>
        <v>345000</v>
      </c>
    </row>
    <row r="172" spans="1:14" s="1" customFormat="1" hidden="1" x14ac:dyDescent="0.25">
      <c r="A172" s="18"/>
      <c r="B172" s="19" t="s">
        <v>25</v>
      </c>
      <c r="C172" s="22" t="s">
        <v>13</v>
      </c>
      <c r="D172" s="22" t="s">
        <v>13</v>
      </c>
      <c r="E172" s="32">
        <v>851</v>
      </c>
      <c r="F172" s="22" t="s">
        <v>275</v>
      </c>
      <c r="G172" s="16" t="s">
        <v>49</v>
      </c>
      <c r="H172" s="16" t="s">
        <v>319</v>
      </c>
      <c r="I172" s="16" t="s">
        <v>26</v>
      </c>
      <c r="J172" s="17">
        <f>J173</f>
        <v>145000</v>
      </c>
      <c r="K172" s="17">
        <f t="shared" ref="K172:N172" si="158">K173</f>
        <v>0</v>
      </c>
      <c r="L172" s="17">
        <f t="shared" si="158"/>
        <v>145000</v>
      </c>
      <c r="M172" s="17">
        <f t="shared" si="158"/>
        <v>0</v>
      </c>
      <c r="N172" s="17">
        <f t="shared" si="158"/>
        <v>145000</v>
      </c>
    </row>
    <row r="173" spans="1:14" s="1" customFormat="1" hidden="1" x14ac:dyDescent="0.25">
      <c r="A173" s="18"/>
      <c r="B173" s="15" t="s">
        <v>27</v>
      </c>
      <c r="C173" s="22" t="s">
        <v>13</v>
      </c>
      <c r="D173" s="22" t="s">
        <v>13</v>
      </c>
      <c r="E173" s="32">
        <v>851</v>
      </c>
      <c r="F173" s="22" t="s">
        <v>275</v>
      </c>
      <c r="G173" s="16" t="s">
        <v>49</v>
      </c>
      <c r="H173" s="16" t="s">
        <v>319</v>
      </c>
      <c r="I173" s="16" t="s">
        <v>28</v>
      </c>
      <c r="J173" s="17">
        <v>145000</v>
      </c>
      <c r="K173" s="17"/>
      <c r="L173" s="17">
        <f t="shared" si="152"/>
        <v>145000</v>
      </c>
      <c r="M173" s="17"/>
      <c r="N173" s="17">
        <f t="shared" ref="N173" si="159">L173+M173</f>
        <v>145000</v>
      </c>
    </row>
    <row r="174" spans="1:14" s="1" customFormat="1" hidden="1" x14ac:dyDescent="0.25">
      <c r="A174" s="44"/>
      <c r="B174" s="19" t="s">
        <v>159</v>
      </c>
      <c r="C174" s="22" t="s">
        <v>13</v>
      </c>
      <c r="D174" s="22" t="s">
        <v>13</v>
      </c>
      <c r="E174" s="32">
        <v>851</v>
      </c>
      <c r="F174" s="16" t="s">
        <v>275</v>
      </c>
      <c r="G174" s="16" t="s">
        <v>49</v>
      </c>
      <c r="H174" s="16" t="s">
        <v>319</v>
      </c>
      <c r="I174" s="16" t="s">
        <v>160</v>
      </c>
      <c r="J174" s="17">
        <f>J175</f>
        <v>200000</v>
      </c>
      <c r="K174" s="17">
        <f t="shared" ref="K174:N174" si="160">K175</f>
        <v>0</v>
      </c>
      <c r="L174" s="17">
        <f t="shared" si="160"/>
        <v>200000</v>
      </c>
      <c r="M174" s="17">
        <f t="shared" si="160"/>
        <v>0</v>
      </c>
      <c r="N174" s="17">
        <f t="shared" si="160"/>
        <v>200000</v>
      </c>
    </row>
    <row r="175" spans="1:14" s="1" customFormat="1" ht="25.5" hidden="1" x14ac:dyDescent="0.25">
      <c r="A175" s="44"/>
      <c r="B175" s="19" t="s">
        <v>165</v>
      </c>
      <c r="C175" s="22" t="s">
        <v>13</v>
      </c>
      <c r="D175" s="22" t="s">
        <v>13</v>
      </c>
      <c r="E175" s="32">
        <v>851</v>
      </c>
      <c r="F175" s="16" t="s">
        <v>275</v>
      </c>
      <c r="G175" s="16" t="s">
        <v>49</v>
      </c>
      <c r="H175" s="16" t="s">
        <v>319</v>
      </c>
      <c r="I175" s="16" t="s">
        <v>166</v>
      </c>
      <c r="J175" s="17">
        <v>200000</v>
      </c>
      <c r="K175" s="17"/>
      <c r="L175" s="17">
        <f t="shared" si="152"/>
        <v>200000</v>
      </c>
      <c r="M175" s="17"/>
      <c r="N175" s="17">
        <f t="shared" ref="N175" si="161">L175+M175</f>
        <v>200000</v>
      </c>
    </row>
    <row r="176" spans="1:14" s="1" customFormat="1" hidden="1" x14ac:dyDescent="0.25">
      <c r="A176" s="190" t="s">
        <v>320</v>
      </c>
      <c r="B176" s="190"/>
      <c r="C176" s="22" t="s">
        <v>13</v>
      </c>
      <c r="D176" s="22" t="s">
        <v>13</v>
      </c>
      <c r="E176" s="32">
        <v>851</v>
      </c>
      <c r="F176" s="8" t="s">
        <v>55</v>
      </c>
      <c r="G176" s="8"/>
      <c r="H176" s="8"/>
      <c r="I176" s="8"/>
      <c r="J176" s="9">
        <f>J177</f>
        <v>387000</v>
      </c>
      <c r="K176" s="9">
        <f t="shared" ref="K176:N176" si="162">K177</f>
        <v>0</v>
      </c>
      <c r="L176" s="9">
        <f t="shared" si="162"/>
        <v>387000</v>
      </c>
      <c r="M176" s="9">
        <f t="shared" si="162"/>
        <v>0</v>
      </c>
      <c r="N176" s="9">
        <f t="shared" si="162"/>
        <v>387000</v>
      </c>
    </row>
    <row r="177" spans="1:14" s="1" customFormat="1" hidden="1" x14ac:dyDescent="0.25">
      <c r="A177" s="196" t="s">
        <v>321</v>
      </c>
      <c r="B177" s="196"/>
      <c r="C177" s="22" t="s">
        <v>13</v>
      </c>
      <c r="D177" s="22" t="s">
        <v>13</v>
      </c>
      <c r="E177" s="32">
        <v>851</v>
      </c>
      <c r="F177" s="12" t="s">
        <v>55</v>
      </c>
      <c r="G177" s="12" t="s">
        <v>85</v>
      </c>
      <c r="H177" s="12"/>
      <c r="I177" s="12"/>
      <c r="J177" s="13">
        <f t="shared" ref="J177:N179" si="163">J178</f>
        <v>387000</v>
      </c>
      <c r="K177" s="13">
        <f t="shared" si="163"/>
        <v>0</v>
      </c>
      <c r="L177" s="13">
        <f t="shared" si="163"/>
        <v>387000</v>
      </c>
      <c r="M177" s="13">
        <f t="shared" si="163"/>
        <v>0</v>
      </c>
      <c r="N177" s="13">
        <f t="shared" si="163"/>
        <v>387000</v>
      </c>
    </row>
    <row r="178" spans="1:14" s="14" customFormat="1" hidden="1" x14ac:dyDescent="0.25">
      <c r="A178" s="184" t="s">
        <v>322</v>
      </c>
      <c r="B178" s="184"/>
      <c r="C178" s="22" t="s">
        <v>13</v>
      </c>
      <c r="D178" s="22" t="s">
        <v>13</v>
      </c>
      <c r="E178" s="32">
        <v>851</v>
      </c>
      <c r="F178" s="16" t="s">
        <v>55</v>
      </c>
      <c r="G178" s="16" t="s">
        <v>85</v>
      </c>
      <c r="H178" s="16" t="s">
        <v>323</v>
      </c>
      <c r="I178" s="16"/>
      <c r="J178" s="17">
        <f t="shared" si="163"/>
        <v>387000</v>
      </c>
      <c r="K178" s="17">
        <f t="shared" si="163"/>
        <v>0</v>
      </c>
      <c r="L178" s="17">
        <f t="shared" si="163"/>
        <v>387000</v>
      </c>
      <c r="M178" s="17">
        <f t="shared" si="163"/>
        <v>0</v>
      </c>
      <c r="N178" s="17">
        <f t="shared" si="163"/>
        <v>387000</v>
      </c>
    </row>
    <row r="179" spans="1:14" s="45" customFormat="1" hidden="1" x14ac:dyDescent="0.25">
      <c r="A179" s="184" t="s">
        <v>324</v>
      </c>
      <c r="B179" s="184"/>
      <c r="C179" s="22" t="s">
        <v>13</v>
      </c>
      <c r="D179" s="22" t="s">
        <v>13</v>
      </c>
      <c r="E179" s="32">
        <v>851</v>
      </c>
      <c r="F179" s="16" t="s">
        <v>55</v>
      </c>
      <c r="G179" s="16" t="s">
        <v>85</v>
      </c>
      <c r="H179" s="16" t="s">
        <v>325</v>
      </c>
      <c r="I179" s="16"/>
      <c r="J179" s="17">
        <f>J180</f>
        <v>387000</v>
      </c>
      <c r="K179" s="17">
        <f t="shared" si="163"/>
        <v>0</v>
      </c>
      <c r="L179" s="17">
        <f t="shared" si="163"/>
        <v>387000</v>
      </c>
      <c r="M179" s="17">
        <f t="shared" si="163"/>
        <v>0</v>
      </c>
      <c r="N179" s="17">
        <f t="shared" si="163"/>
        <v>387000</v>
      </c>
    </row>
    <row r="180" spans="1:14" s="1" customFormat="1" hidden="1" x14ac:dyDescent="0.25">
      <c r="A180" s="18"/>
      <c r="B180" s="19" t="s">
        <v>25</v>
      </c>
      <c r="C180" s="22" t="s">
        <v>13</v>
      </c>
      <c r="D180" s="22" t="s">
        <v>13</v>
      </c>
      <c r="E180" s="32">
        <v>851</v>
      </c>
      <c r="F180" s="16" t="s">
        <v>55</v>
      </c>
      <c r="G180" s="16" t="s">
        <v>85</v>
      </c>
      <c r="H180" s="16" t="s">
        <v>325</v>
      </c>
      <c r="I180" s="16" t="s">
        <v>26</v>
      </c>
      <c r="J180" s="17">
        <f t="shared" ref="J180:N180" si="164">J181</f>
        <v>387000</v>
      </c>
      <c r="K180" s="17">
        <f t="shared" si="164"/>
        <v>0</v>
      </c>
      <c r="L180" s="17">
        <f t="shared" si="164"/>
        <v>387000</v>
      </c>
      <c r="M180" s="17">
        <f t="shared" si="164"/>
        <v>0</v>
      </c>
      <c r="N180" s="17">
        <f t="shared" si="164"/>
        <v>387000</v>
      </c>
    </row>
    <row r="181" spans="1:14" s="1" customFormat="1" hidden="1" x14ac:dyDescent="0.25">
      <c r="A181" s="18"/>
      <c r="B181" s="15" t="s">
        <v>27</v>
      </c>
      <c r="C181" s="22" t="s">
        <v>13</v>
      </c>
      <c r="D181" s="22" t="s">
        <v>13</v>
      </c>
      <c r="E181" s="32">
        <v>851</v>
      </c>
      <c r="F181" s="16" t="s">
        <v>55</v>
      </c>
      <c r="G181" s="16" t="s">
        <v>85</v>
      </c>
      <c r="H181" s="16" t="s">
        <v>325</v>
      </c>
      <c r="I181" s="16" t="s">
        <v>28</v>
      </c>
      <c r="J181" s="17">
        <v>387000</v>
      </c>
      <c r="K181" s="17"/>
      <c r="L181" s="17">
        <f t="shared" si="152"/>
        <v>387000</v>
      </c>
      <c r="M181" s="17"/>
      <c r="N181" s="17">
        <f t="shared" ref="N181" si="165">L181+M181</f>
        <v>387000</v>
      </c>
    </row>
    <row r="182" spans="1:14" s="1" customFormat="1" ht="26.25" hidden="1" customHeight="1" x14ac:dyDescent="0.25">
      <c r="A182" s="206" t="s">
        <v>369</v>
      </c>
      <c r="B182" s="207"/>
      <c r="C182" s="41" t="s">
        <v>13</v>
      </c>
      <c r="D182" s="41" t="s">
        <v>85</v>
      </c>
      <c r="E182" s="55">
        <v>851</v>
      </c>
      <c r="F182" s="12"/>
      <c r="G182" s="12"/>
      <c r="H182" s="12"/>
      <c r="I182" s="12"/>
      <c r="J182" s="13">
        <f t="shared" ref="J182:N187" si="166">J183</f>
        <v>0</v>
      </c>
      <c r="K182" s="13">
        <f t="shared" si="166"/>
        <v>100000</v>
      </c>
      <c r="L182" s="13">
        <f t="shared" si="166"/>
        <v>100000</v>
      </c>
      <c r="M182" s="13">
        <f t="shared" si="166"/>
        <v>0</v>
      </c>
      <c r="N182" s="13">
        <f t="shared" si="166"/>
        <v>100000</v>
      </c>
    </row>
    <row r="183" spans="1:14" s="14" customFormat="1" hidden="1" x14ac:dyDescent="0.25">
      <c r="A183" s="185" t="s">
        <v>107</v>
      </c>
      <c r="B183" s="185"/>
      <c r="C183" s="22" t="s">
        <v>13</v>
      </c>
      <c r="D183" s="22" t="s">
        <v>85</v>
      </c>
      <c r="E183" s="32">
        <v>851</v>
      </c>
      <c r="F183" s="12" t="s">
        <v>36</v>
      </c>
      <c r="G183" s="12"/>
      <c r="H183" s="12"/>
      <c r="I183" s="12"/>
      <c r="J183" s="13">
        <f t="shared" si="166"/>
        <v>0</v>
      </c>
      <c r="K183" s="13">
        <f t="shared" si="166"/>
        <v>100000</v>
      </c>
      <c r="L183" s="13">
        <f t="shared" si="166"/>
        <v>100000</v>
      </c>
      <c r="M183" s="13">
        <f t="shared" si="166"/>
        <v>0</v>
      </c>
      <c r="N183" s="13">
        <f t="shared" si="166"/>
        <v>100000</v>
      </c>
    </row>
    <row r="184" spans="1:14" s="14" customFormat="1" hidden="1" x14ac:dyDescent="0.25">
      <c r="A184" s="185" t="s">
        <v>119</v>
      </c>
      <c r="B184" s="185"/>
      <c r="C184" s="22" t="s">
        <v>13</v>
      </c>
      <c r="D184" s="22" t="s">
        <v>85</v>
      </c>
      <c r="E184" s="32">
        <v>851</v>
      </c>
      <c r="F184" s="12" t="s">
        <v>36</v>
      </c>
      <c r="G184" s="12" t="s">
        <v>120</v>
      </c>
      <c r="H184" s="12"/>
      <c r="I184" s="12"/>
      <c r="J184" s="13">
        <f t="shared" si="166"/>
        <v>0</v>
      </c>
      <c r="K184" s="13">
        <f t="shared" si="166"/>
        <v>100000</v>
      </c>
      <c r="L184" s="13">
        <f t="shared" si="166"/>
        <v>100000</v>
      </c>
      <c r="M184" s="13">
        <f t="shared" si="166"/>
        <v>0</v>
      </c>
      <c r="N184" s="13">
        <f t="shared" si="166"/>
        <v>100000</v>
      </c>
    </row>
    <row r="185" spans="1:14" s="1" customFormat="1" hidden="1" x14ac:dyDescent="0.25">
      <c r="A185" s="172" t="s">
        <v>123</v>
      </c>
      <c r="B185" s="173"/>
      <c r="C185" s="22" t="s">
        <v>13</v>
      </c>
      <c r="D185" s="22" t="s">
        <v>85</v>
      </c>
      <c r="E185" s="32">
        <v>851</v>
      </c>
      <c r="F185" s="22" t="s">
        <v>36</v>
      </c>
      <c r="G185" s="22" t="s">
        <v>120</v>
      </c>
      <c r="H185" s="22" t="s">
        <v>124</v>
      </c>
      <c r="I185" s="16"/>
      <c r="J185" s="17">
        <f t="shared" si="166"/>
        <v>0</v>
      </c>
      <c r="K185" s="17">
        <f t="shared" si="166"/>
        <v>100000</v>
      </c>
      <c r="L185" s="17">
        <f t="shared" si="166"/>
        <v>100000</v>
      </c>
      <c r="M185" s="17">
        <f t="shared" si="166"/>
        <v>0</v>
      </c>
      <c r="N185" s="17">
        <f t="shared" si="166"/>
        <v>100000</v>
      </c>
    </row>
    <row r="186" spans="1:14" s="1" customFormat="1" ht="28.5" hidden="1" customHeight="1" x14ac:dyDescent="0.25">
      <c r="A186" s="176" t="s">
        <v>125</v>
      </c>
      <c r="B186" s="177"/>
      <c r="C186" s="22" t="s">
        <v>13</v>
      </c>
      <c r="D186" s="22" t="s">
        <v>85</v>
      </c>
      <c r="E186" s="32">
        <v>851</v>
      </c>
      <c r="F186" s="22" t="s">
        <v>36</v>
      </c>
      <c r="G186" s="22" t="s">
        <v>120</v>
      </c>
      <c r="H186" s="22" t="s">
        <v>126</v>
      </c>
      <c r="I186" s="16"/>
      <c r="J186" s="17">
        <f t="shared" si="166"/>
        <v>0</v>
      </c>
      <c r="K186" s="17">
        <f t="shared" si="166"/>
        <v>100000</v>
      </c>
      <c r="L186" s="17">
        <f t="shared" si="166"/>
        <v>100000</v>
      </c>
      <c r="M186" s="17">
        <f t="shared" si="166"/>
        <v>0</v>
      </c>
      <c r="N186" s="17">
        <f t="shared" si="166"/>
        <v>100000</v>
      </c>
    </row>
    <row r="187" spans="1:14" s="1" customFormat="1" hidden="1" x14ac:dyDescent="0.25">
      <c r="A187" s="18"/>
      <c r="B187" s="15" t="s">
        <v>29</v>
      </c>
      <c r="C187" s="22" t="s">
        <v>13</v>
      </c>
      <c r="D187" s="22" t="s">
        <v>85</v>
      </c>
      <c r="E187" s="32">
        <v>851</v>
      </c>
      <c r="F187" s="22" t="s">
        <v>36</v>
      </c>
      <c r="G187" s="22" t="s">
        <v>120</v>
      </c>
      <c r="H187" s="22" t="s">
        <v>126</v>
      </c>
      <c r="I187" s="16" t="s">
        <v>30</v>
      </c>
      <c r="J187" s="17">
        <f t="shared" si="166"/>
        <v>0</v>
      </c>
      <c r="K187" s="17">
        <f t="shared" si="166"/>
        <v>100000</v>
      </c>
      <c r="L187" s="17">
        <f t="shared" si="166"/>
        <v>100000</v>
      </c>
      <c r="M187" s="17">
        <f t="shared" si="166"/>
        <v>0</v>
      </c>
      <c r="N187" s="17">
        <f t="shared" si="166"/>
        <v>100000</v>
      </c>
    </row>
    <row r="188" spans="1:14" s="1" customFormat="1" ht="25.5" hidden="1" x14ac:dyDescent="0.25">
      <c r="A188" s="18"/>
      <c r="B188" s="15" t="s">
        <v>114</v>
      </c>
      <c r="C188" s="22" t="s">
        <v>13</v>
      </c>
      <c r="D188" s="22" t="s">
        <v>85</v>
      </c>
      <c r="E188" s="32">
        <v>851</v>
      </c>
      <c r="F188" s="22" t="s">
        <v>36</v>
      </c>
      <c r="G188" s="22" t="s">
        <v>120</v>
      </c>
      <c r="H188" s="22" t="s">
        <v>126</v>
      </c>
      <c r="I188" s="16" t="s">
        <v>115</v>
      </c>
      <c r="J188" s="17"/>
      <c r="K188" s="17">
        <v>100000</v>
      </c>
      <c r="L188" s="17">
        <f t="shared" ref="L188" si="167">J188+K188</f>
        <v>100000</v>
      </c>
      <c r="M188" s="17"/>
      <c r="N188" s="17">
        <f t="shared" ref="N188" si="168">L188+M188</f>
        <v>100000</v>
      </c>
    </row>
    <row r="189" spans="1:14" s="14" customFormat="1" ht="27" hidden="1" customHeight="1" x14ac:dyDescent="0.25">
      <c r="A189" s="168" t="s">
        <v>370</v>
      </c>
      <c r="B189" s="169"/>
      <c r="C189" s="41" t="s">
        <v>13</v>
      </c>
      <c r="D189" s="41" t="s">
        <v>15</v>
      </c>
      <c r="E189" s="108"/>
      <c r="F189" s="41"/>
      <c r="G189" s="41"/>
      <c r="H189" s="41"/>
      <c r="I189" s="12"/>
      <c r="J189" s="13">
        <f>J190</f>
        <v>0</v>
      </c>
      <c r="K189" s="13">
        <f t="shared" ref="K189:N191" si="169">K190</f>
        <v>200000</v>
      </c>
      <c r="L189" s="13">
        <f t="shared" si="169"/>
        <v>200000</v>
      </c>
      <c r="M189" s="13">
        <f t="shared" si="169"/>
        <v>0</v>
      </c>
      <c r="N189" s="13">
        <f t="shared" si="169"/>
        <v>200000</v>
      </c>
    </row>
    <row r="190" spans="1:14" s="14" customFormat="1" hidden="1" x14ac:dyDescent="0.25">
      <c r="A190" s="40" t="s">
        <v>127</v>
      </c>
      <c r="B190" s="11"/>
      <c r="C190" s="41" t="s">
        <v>13</v>
      </c>
      <c r="D190" s="41" t="s">
        <v>15</v>
      </c>
      <c r="E190" s="32">
        <v>851</v>
      </c>
      <c r="F190" s="41" t="s">
        <v>109</v>
      </c>
      <c r="G190" s="41"/>
      <c r="H190" s="41"/>
      <c r="I190" s="12"/>
      <c r="J190" s="42">
        <f>J191</f>
        <v>0</v>
      </c>
      <c r="K190" s="42">
        <f t="shared" si="169"/>
        <v>200000</v>
      </c>
      <c r="L190" s="42">
        <f t="shared" si="169"/>
        <v>200000</v>
      </c>
      <c r="M190" s="42">
        <f t="shared" si="169"/>
        <v>0</v>
      </c>
      <c r="N190" s="42">
        <f t="shared" si="169"/>
        <v>200000</v>
      </c>
    </row>
    <row r="191" spans="1:14" s="14" customFormat="1" hidden="1" x14ac:dyDescent="0.25">
      <c r="A191" s="40" t="s">
        <v>128</v>
      </c>
      <c r="B191" s="11"/>
      <c r="C191" s="41" t="s">
        <v>13</v>
      </c>
      <c r="D191" s="41" t="s">
        <v>15</v>
      </c>
      <c r="E191" s="32">
        <v>851</v>
      </c>
      <c r="F191" s="41" t="s">
        <v>109</v>
      </c>
      <c r="G191" s="41" t="s">
        <v>85</v>
      </c>
      <c r="H191" s="41"/>
      <c r="I191" s="12"/>
      <c r="J191" s="42">
        <f>J192</f>
        <v>0</v>
      </c>
      <c r="K191" s="42">
        <f t="shared" si="169"/>
        <v>200000</v>
      </c>
      <c r="L191" s="42">
        <f t="shared" si="169"/>
        <v>200000</v>
      </c>
      <c r="M191" s="42">
        <f t="shared" si="169"/>
        <v>0</v>
      </c>
      <c r="N191" s="42">
        <f t="shared" si="169"/>
        <v>200000</v>
      </c>
    </row>
    <row r="192" spans="1:14" s="1" customFormat="1" ht="28.5" hidden="1" customHeight="1" x14ac:dyDescent="0.25">
      <c r="A192" s="159" t="s">
        <v>129</v>
      </c>
      <c r="B192" s="160"/>
      <c r="C192" s="22" t="s">
        <v>13</v>
      </c>
      <c r="D192" s="22" t="s">
        <v>15</v>
      </c>
      <c r="E192" s="32">
        <v>851</v>
      </c>
      <c r="F192" s="22" t="s">
        <v>109</v>
      </c>
      <c r="G192" s="22" t="s">
        <v>85</v>
      </c>
      <c r="H192" s="22" t="s">
        <v>130</v>
      </c>
      <c r="I192" s="16"/>
      <c r="J192" s="17">
        <f>J193+J201</f>
        <v>0</v>
      </c>
      <c r="K192" s="17">
        <f>K193</f>
        <v>200000</v>
      </c>
      <c r="L192" s="17">
        <f>L193</f>
        <v>200000</v>
      </c>
      <c r="M192" s="17">
        <f>M193</f>
        <v>0</v>
      </c>
      <c r="N192" s="17">
        <f>N193</f>
        <v>200000</v>
      </c>
    </row>
    <row r="193" spans="1:15" s="1" customFormat="1" ht="14.25" hidden="1" customHeight="1" x14ac:dyDescent="0.25">
      <c r="A193" s="159" t="s">
        <v>131</v>
      </c>
      <c r="B193" s="160"/>
      <c r="C193" s="22" t="s">
        <v>13</v>
      </c>
      <c r="D193" s="22" t="s">
        <v>15</v>
      </c>
      <c r="E193" s="32">
        <v>851</v>
      </c>
      <c r="F193" s="22" t="s">
        <v>109</v>
      </c>
      <c r="G193" s="22" t="s">
        <v>85</v>
      </c>
      <c r="H193" s="22" t="s">
        <v>132</v>
      </c>
      <c r="I193" s="16"/>
      <c r="J193" s="17">
        <f>J194</f>
        <v>0</v>
      </c>
      <c r="K193" s="17">
        <f t="shared" ref="K193:N194" si="170">K194</f>
        <v>200000</v>
      </c>
      <c r="L193" s="17">
        <f t="shared" si="170"/>
        <v>200000</v>
      </c>
      <c r="M193" s="17">
        <f t="shared" si="170"/>
        <v>0</v>
      </c>
      <c r="N193" s="17">
        <f t="shared" si="170"/>
        <v>200000</v>
      </c>
    </row>
    <row r="194" spans="1:15" s="1" customFormat="1" ht="38.25" hidden="1" x14ac:dyDescent="0.25">
      <c r="A194" s="38"/>
      <c r="B194" s="19" t="s">
        <v>133</v>
      </c>
      <c r="C194" s="22" t="s">
        <v>13</v>
      </c>
      <c r="D194" s="22" t="s">
        <v>15</v>
      </c>
      <c r="E194" s="32">
        <v>851</v>
      </c>
      <c r="F194" s="22" t="s">
        <v>109</v>
      </c>
      <c r="G194" s="22" t="s">
        <v>85</v>
      </c>
      <c r="H194" s="22" t="s">
        <v>134</v>
      </c>
      <c r="I194" s="16"/>
      <c r="J194" s="17">
        <f>J195</f>
        <v>0</v>
      </c>
      <c r="K194" s="17">
        <f t="shared" si="170"/>
        <v>200000</v>
      </c>
      <c r="L194" s="17">
        <f t="shared" si="170"/>
        <v>200000</v>
      </c>
      <c r="M194" s="17">
        <f t="shared" si="170"/>
        <v>0</v>
      </c>
      <c r="N194" s="17">
        <f t="shared" si="170"/>
        <v>200000</v>
      </c>
    </row>
    <row r="195" spans="1:15" s="1" customFormat="1" hidden="1" x14ac:dyDescent="0.25">
      <c r="A195" s="38"/>
      <c r="B195" s="15" t="s">
        <v>135</v>
      </c>
      <c r="C195" s="22" t="s">
        <v>13</v>
      </c>
      <c r="D195" s="22" t="s">
        <v>15</v>
      </c>
      <c r="E195" s="32">
        <v>851</v>
      </c>
      <c r="F195" s="22" t="s">
        <v>109</v>
      </c>
      <c r="G195" s="22" t="s">
        <v>85</v>
      </c>
      <c r="H195" s="22" t="s">
        <v>134</v>
      </c>
      <c r="I195" s="16" t="s">
        <v>136</v>
      </c>
      <c r="J195" s="17">
        <f>J196</f>
        <v>0</v>
      </c>
      <c r="K195" s="17">
        <f>K196</f>
        <v>200000</v>
      </c>
      <c r="L195" s="17">
        <f>L196</f>
        <v>200000</v>
      </c>
      <c r="M195" s="17">
        <f>M196</f>
        <v>0</v>
      </c>
      <c r="N195" s="17">
        <f>N196</f>
        <v>200000</v>
      </c>
    </row>
    <row r="196" spans="1:15" s="1" customFormat="1" ht="28.5" hidden="1" customHeight="1" x14ac:dyDescent="0.25">
      <c r="A196" s="38"/>
      <c r="B196" s="15" t="s">
        <v>137</v>
      </c>
      <c r="C196" s="22" t="s">
        <v>13</v>
      </c>
      <c r="D196" s="22" t="s">
        <v>15</v>
      </c>
      <c r="E196" s="32">
        <v>851</v>
      </c>
      <c r="F196" s="22" t="s">
        <v>109</v>
      </c>
      <c r="G196" s="22" t="s">
        <v>85</v>
      </c>
      <c r="H196" s="22" t="s">
        <v>134</v>
      </c>
      <c r="I196" s="16" t="s">
        <v>138</v>
      </c>
      <c r="J196" s="17"/>
      <c r="K196" s="17">
        <v>200000</v>
      </c>
      <c r="L196" s="17">
        <f>J196+K196</f>
        <v>200000</v>
      </c>
      <c r="M196" s="17"/>
      <c r="N196" s="17">
        <f>L196+M196</f>
        <v>200000</v>
      </c>
    </row>
    <row r="197" spans="1:15" s="14" customFormat="1" ht="27.75" hidden="1" customHeight="1" x14ac:dyDescent="0.25">
      <c r="A197" s="168" t="s">
        <v>139</v>
      </c>
      <c r="B197" s="169"/>
      <c r="C197" s="41" t="s">
        <v>13</v>
      </c>
      <c r="D197" s="41" t="s">
        <v>36</v>
      </c>
      <c r="E197" s="55"/>
      <c r="F197" s="41"/>
      <c r="G197" s="41"/>
      <c r="H197" s="41"/>
      <c r="I197" s="12"/>
      <c r="J197" s="13">
        <f>J198</f>
        <v>0</v>
      </c>
      <c r="K197" s="13">
        <f t="shared" ref="K197:N200" si="171">K198</f>
        <v>120000</v>
      </c>
      <c r="L197" s="13">
        <f t="shared" si="171"/>
        <v>120000</v>
      </c>
      <c r="M197" s="13">
        <f t="shared" si="171"/>
        <v>0</v>
      </c>
      <c r="N197" s="13">
        <f t="shared" si="171"/>
        <v>120000</v>
      </c>
    </row>
    <row r="198" spans="1:15" s="14" customFormat="1" hidden="1" x14ac:dyDescent="0.25">
      <c r="A198" s="40" t="s">
        <v>127</v>
      </c>
      <c r="B198" s="11"/>
      <c r="C198" s="41" t="s">
        <v>13</v>
      </c>
      <c r="D198" s="41" t="s">
        <v>36</v>
      </c>
      <c r="E198" s="32">
        <v>851</v>
      </c>
      <c r="F198" s="41" t="s">
        <v>109</v>
      </c>
      <c r="G198" s="41"/>
      <c r="H198" s="41"/>
      <c r="I198" s="12"/>
      <c r="J198" s="42">
        <f>J199</f>
        <v>0</v>
      </c>
      <c r="K198" s="42">
        <f t="shared" si="171"/>
        <v>120000</v>
      </c>
      <c r="L198" s="42">
        <f t="shared" si="171"/>
        <v>120000</v>
      </c>
      <c r="M198" s="42">
        <f t="shared" si="171"/>
        <v>0</v>
      </c>
      <c r="N198" s="42">
        <f t="shared" si="171"/>
        <v>120000</v>
      </c>
    </row>
    <row r="199" spans="1:15" s="14" customFormat="1" hidden="1" x14ac:dyDescent="0.25">
      <c r="A199" s="40" t="s">
        <v>128</v>
      </c>
      <c r="B199" s="11"/>
      <c r="C199" s="41" t="s">
        <v>13</v>
      </c>
      <c r="D199" s="41" t="s">
        <v>36</v>
      </c>
      <c r="E199" s="32">
        <v>851</v>
      </c>
      <c r="F199" s="41" t="s">
        <v>109</v>
      </c>
      <c r="G199" s="41" t="s">
        <v>85</v>
      </c>
      <c r="H199" s="41"/>
      <c r="I199" s="12"/>
      <c r="J199" s="42">
        <f>J200</f>
        <v>0</v>
      </c>
      <c r="K199" s="42">
        <f t="shared" si="171"/>
        <v>120000</v>
      </c>
      <c r="L199" s="42">
        <f t="shared" si="171"/>
        <v>120000</v>
      </c>
      <c r="M199" s="42">
        <f t="shared" si="171"/>
        <v>0</v>
      </c>
      <c r="N199" s="42">
        <f t="shared" si="171"/>
        <v>120000</v>
      </c>
    </row>
    <row r="200" spans="1:15" s="1" customFormat="1" ht="27" hidden="1" customHeight="1" x14ac:dyDescent="0.25">
      <c r="A200" s="159" t="s">
        <v>129</v>
      </c>
      <c r="B200" s="160"/>
      <c r="C200" s="22" t="s">
        <v>13</v>
      </c>
      <c r="D200" s="22" t="s">
        <v>36</v>
      </c>
      <c r="E200" s="32">
        <v>851</v>
      </c>
      <c r="F200" s="22" t="s">
        <v>109</v>
      </c>
      <c r="G200" s="22" t="s">
        <v>85</v>
      </c>
      <c r="H200" s="22" t="s">
        <v>130</v>
      </c>
      <c r="I200" s="16"/>
      <c r="J200" s="17">
        <f>J201</f>
        <v>0</v>
      </c>
      <c r="K200" s="17">
        <f t="shared" si="171"/>
        <v>120000</v>
      </c>
      <c r="L200" s="17">
        <f t="shared" si="171"/>
        <v>120000</v>
      </c>
      <c r="M200" s="17">
        <f t="shared" si="171"/>
        <v>0</v>
      </c>
      <c r="N200" s="17">
        <f t="shared" si="171"/>
        <v>120000</v>
      </c>
    </row>
    <row r="201" spans="1:15" s="1" customFormat="1" hidden="1" x14ac:dyDescent="0.25">
      <c r="A201" s="159" t="s">
        <v>139</v>
      </c>
      <c r="B201" s="160"/>
      <c r="C201" s="22" t="s">
        <v>13</v>
      </c>
      <c r="D201" s="22" t="s">
        <v>36</v>
      </c>
      <c r="E201" s="32">
        <v>851</v>
      </c>
      <c r="F201" s="22" t="s">
        <v>109</v>
      </c>
      <c r="G201" s="22" t="s">
        <v>85</v>
      </c>
      <c r="H201" s="22" t="s">
        <v>140</v>
      </c>
      <c r="I201" s="16"/>
      <c r="J201" s="17">
        <f>J203</f>
        <v>0</v>
      </c>
      <c r="K201" s="17">
        <f>K203</f>
        <v>120000</v>
      </c>
      <c r="L201" s="17">
        <f>L203</f>
        <v>120000</v>
      </c>
      <c r="M201" s="17">
        <f>M203</f>
        <v>0</v>
      </c>
      <c r="N201" s="17">
        <f>N203</f>
        <v>120000</v>
      </c>
    </row>
    <row r="202" spans="1:15" s="1" customFormat="1" hidden="1" x14ac:dyDescent="0.25">
      <c r="A202" s="38"/>
      <c r="B202" s="15" t="s">
        <v>135</v>
      </c>
      <c r="C202" s="22" t="s">
        <v>13</v>
      </c>
      <c r="D202" s="22" t="s">
        <v>36</v>
      </c>
      <c r="E202" s="32">
        <v>851</v>
      </c>
      <c r="F202" s="22" t="s">
        <v>109</v>
      </c>
      <c r="G202" s="22" t="s">
        <v>85</v>
      </c>
      <c r="H202" s="22" t="s">
        <v>140</v>
      </c>
      <c r="I202" s="16" t="s">
        <v>136</v>
      </c>
      <c r="J202" s="17">
        <f>J203</f>
        <v>0</v>
      </c>
      <c r="K202" s="17">
        <f t="shared" ref="K202:N202" si="172">K203</f>
        <v>120000</v>
      </c>
      <c r="L202" s="17">
        <f t="shared" si="172"/>
        <v>120000</v>
      </c>
      <c r="M202" s="17">
        <f t="shared" si="172"/>
        <v>0</v>
      </c>
      <c r="N202" s="17">
        <f t="shared" si="172"/>
        <v>120000</v>
      </c>
    </row>
    <row r="203" spans="1:15" s="1" customFormat="1" ht="27.75" hidden="1" customHeight="1" x14ac:dyDescent="0.25">
      <c r="A203" s="18"/>
      <c r="B203" s="15" t="s">
        <v>137</v>
      </c>
      <c r="C203" s="22" t="s">
        <v>13</v>
      </c>
      <c r="D203" s="22" t="s">
        <v>36</v>
      </c>
      <c r="E203" s="32">
        <v>851</v>
      </c>
      <c r="F203" s="22" t="s">
        <v>109</v>
      </c>
      <c r="G203" s="22" t="s">
        <v>85</v>
      </c>
      <c r="H203" s="22" t="s">
        <v>140</v>
      </c>
      <c r="I203" s="16" t="s">
        <v>138</v>
      </c>
      <c r="J203" s="17"/>
      <c r="K203" s="17">
        <v>120000</v>
      </c>
      <c r="L203" s="17">
        <f t="shared" ref="L203" si="173">J203+K203</f>
        <v>120000</v>
      </c>
      <c r="M203" s="17"/>
      <c r="N203" s="17">
        <f t="shared" ref="N203" si="174">L203+M203</f>
        <v>120000</v>
      </c>
    </row>
    <row r="204" spans="1:15" s="2" customFormat="1" ht="13.5" customHeight="1" x14ac:dyDescent="0.25">
      <c r="A204" s="168" t="s">
        <v>371</v>
      </c>
      <c r="B204" s="205"/>
      <c r="C204" s="41" t="s">
        <v>85</v>
      </c>
      <c r="D204" s="41" t="s">
        <v>372</v>
      </c>
      <c r="E204" s="109"/>
      <c r="F204" s="41"/>
      <c r="G204" s="41"/>
      <c r="H204" s="41"/>
      <c r="I204" s="41"/>
      <c r="J204" s="56">
        <f>J205</f>
        <v>126872349.22999999</v>
      </c>
      <c r="K204" s="56">
        <f t="shared" ref="K204:N204" si="175">K205</f>
        <v>2392500</v>
      </c>
      <c r="L204" s="56">
        <f t="shared" si="175"/>
        <v>129264849.22999999</v>
      </c>
      <c r="M204" s="56">
        <f t="shared" si="175"/>
        <v>187536</v>
      </c>
      <c r="N204" s="56">
        <f t="shared" si="175"/>
        <v>129452385.22999999</v>
      </c>
    </row>
    <row r="205" spans="1:15" s="14" customFormat="1" ht="25.5" customHeight="1" x14ac:dyDescent="0.25">
      <c r="A205" s="168" t="s">
        <v>346</v>
      </c>
      <c r="B205" s="205"/>
      <c r="C205" s="41" t="s">
        <v>85</v>
      </c>
      <c r="D205" s="22" t="s">
        <v>372</v>
      </c>
      <c r="E205" s="109">
        <v>852</v>
      </c>
      <c r="F205" s="41"/>
      <c r="G205" s="41"/>
      <c r="H205" s="41"/>
      <c r="I205" s="12"/>
      <c r="J205" s="13">
        <f>J206+J344</f>
        <v>126872349.22999999</v>
      </c>
      <c r="K205" s="13">
        <f>K206+K344</f>
        <v>2392500</v>
      </c>
      <c r="L205" s="13">
        <f>L206+L344</f>
        <v>129264849.22999999</v>
      </c>
      <c r="M205" s="13">
        <f>M206+M344</f>
        <v>187536</v>
      </c>
      <c r="N205" s="13">
        <f>N206+N344</f>
        <v>129452385.22999999</v>
      </c>
      <c r="O205" s="110"/>
    </row>
    <row r="206" spans="1:15" s="14" customFormat="1" x14ac:dyDescent="0.25">
      <c r="A206" s="185" t="s">
        <v>141</v>
      </c>
      <c r="B206" s="185"/>
      <c r="C206" s="41" t="s">
        <v>85</v>
      </c>
      <c r="D206" s="22" t="s">
        <v>372</v>
      </c>
      <c r="E206" s="41">
        <v>852</v>
      </c>
      <c r="F206" s="12" t="s">
        <v>142</v>
      </c>
      <c r="G206" s="12"/>
      <c r="H206" s="12"/>
      <c r="I206" s="12"/>
      <c r="J206" s="13">
        <f>J207+J234+J297+J301</f>
        <v>118268949.22999999</v>
      </c>
      <c r="K206" s="13">
        <f>K207+K234+K297+K301</f>
        <v>2239500</v>
      </c>
      <c r="L206" s="13">
        <f>L207+L234+L297+L301</f>
        <v>120508449.22999999</v>
      </c>
      <c r="M206" s="13">
        <f>M207+M234+M297+M301</f>
        <v>187536</v>
      </c>
      <c r="N206" s="13">
        <f>N207+N234+N297+N301</f>
        <v>120695985.22999999</v>
      </c>
    </row>
    <row r="207" spans="1:15" s="14" customFormat="1" x14ac:dyDescent="0.25">
      <c r="A207" s="185" t="s">
        <v>143</v>
      </c>
      <c r="B207" s="185"/>
      <c r="C207" s="41" t="s">
        <v>85</v>
      </c>
      <c r="D207" s="22" t="s">
        <v>372</v>
      </c>
      <c r="E207" s="41">
        <v>852</v>
      </c>
      <c r="F207" s="12" t="s">
        <v>142</v>
      </c>
      <c r="G207" s="12" t="s">
        <v>13</v>
      </c>
      <c r="H207" s="12"/>
      <c r="I207" s="12"/>
      <c r="J207" s="13">
        <f>J208+J216</f>
        <v>19548220</v>
      </c>
      <c r="K207" s="13">
        <f t="shared" ref="K207" si="176">K208+K216</f>
        <v>-300000</v>
      </c>
      <c r="L207" s="13">
        <f>L208+L216+L228+L231</f>
        <v>19248220</v>
      </c>
      <c r="M207" s="13">
        <f t="shared" ref="M207:N207" si="177">M208+M216+M228+M231</f>
        <v>300000</v>
      </c>
      <c r="N207" s="13">
        <f t="shared" si="177"/>
        <v>19548220</v>
      </c>
    </row>
    <row r="208" spans="1:15" s="1" customFormat="1" hidden="1" x14ac:dyDescent="0.25">
      <c r="A208" s="184" t="s">
        <v>144</v>
      </c>
      <c r="B208" s="184"/>
      <c r="C208" s="22" t="s">
        <v>85</v>
      </c>
      <c r="D208" s="22" t="s">
        <v>372</v>
      </c>
      <c r="E208" s="22">
        <v>852</v>
      </c>
      <c r="F208" s="16" t="s">
        <v>142</v>
      </c>
      <c r="G208" s="16" t="s">
        <v>13</v>
      </c>
      <c r="H208" s="16" t="s">
        <v>145</v>
      </c>
      <c r="I208" s="16"/>
      <c r="J208" s="17">
        <f>J209</f>
        <v>18669300</v>
      </c>
      <c r="K208" s="17">
        <f t="shared" ref="K208:N208" si="178">K209</f>
        <v>0</v>
      </c>
      <c r="L208" s="17">
        <f t="shared" si="178"/>
        <v>18669300</v>
      </c>
      <c r="M208" s="17">
        <f t="shared" si="178"/>
        <v>0</v>
      </c>
      <c r="N208" s="17">
        <f t="shared" si="178"/>
        <v>18669300</v>
      </c>
    </row>
    <row r="209" spans="1:14" s="1" customFormat="1" hidden="1" x14ac:dyDescent="0.25">
      <c r="A209" s="184" t="s">
        <v>146</v>
      </c>
      <c r="B209" s="184"/>
      <c r="C209" s="22" t="s">
        <v>85</v>
      </c>
      <c r="D209" s="22" t="s">
        <v>372</v>
      </c>
      <c r="E209" s="22">
        <v>852</v>
      </c>
      <c r="F209" s="16" t="s">
        <v>142</v>
      </c>
      <c r="G209" s="16" t="s">
        <v>13</v>
      </c>
      <c r="H209" s="16" t="s">
        <v>147</v>
      </c>
      <c r="I209" s="16"/>
      <c r="J209" s="17">
        <f>J210+J213</f>
        <v>18669300</v>
      </c>
      <c r="K209" s="17">
        <f t="shared" ref="K209:L209" si="179">K210+K213</f>
        <v>0</v>
      </c>
      <c r="L209" s="17">
        <f t="shared" si="179"/>
        <v>18669300</v>
      </c>
      <c r="M209" s="17">
        <f t="shared" ref="M209:N209" si="180">M210+M213</f>
        <v>0</v>
      </c>
      <c r="N209" s="17">
        <f t="shared" si="180"/>
        <v>18669300</v>
      </c>
    </row>
    <row r="210" spans="1:14" s="1" customFormat="1" hidden="1" x14ac:dyDescent="0.25">
      <c r="A210" s="184" t="s">
        <v>148</v>
      </c>
      <c r="B210" s="184"/>
      <c r="C210" s="22" t="s">
        <v>85</v>
      </c>
      <c r="D210" s="22" t="s">
        <v>372</v>
      </c>
      <c r="E210" s="22">
        <v>852</v>
      </c>
      <c r="F210" s="16" t="s">
        <v>142</v>
      </c>
      <c r="G210" s="16" t="s">
        <v>13</v>
      </c>
      <c r="H210" s="16" t="s">
        <v>149</v>
      </c>
      <c r="I210" s="16"/>
      <c r="J210" s="17">
        <f t="shared" ref="J210:N211" si="181">J211</f>
        <v>6225700</v>
      </c>
      <c r="K210" s="17">
        <f t="shared" si="181"/>
        <v>0</v>
      </c>
      <c r="L210" s="17">
        <f t="shared" si="181"/>
        <v>6225700</v>
      </c>
      <c r="M210" s="17">
        <f t="shared" si="181"/>
        <v>0</v>
      </c>
      <c r="N210" s="17">
        <f t="shared" si="181"/>
        <v>6225700</v>
      </c>
    </row>
    <row r="211" spans="1:14" s="1" customFormat="1" ht="27.75" hidden="1" customHeight="1" x14ac:dyDescent="0.25">
      <c r="A211" s="15"/>
      <c r="B211" s="15" t="s">
        <v>150</v>
      </c>
      <c r="C211" s="22" t="s">
        <v>85</v>
      </c>
      <c r="D211" s="22" t="s">
        <v>372</v>
      </c>
      <c r="E211" s="22">
        <v>852</v>
      </c>
      <c r="F211" s="16" t="s">
        <v>142</v>
      </c>
      <c r="G211" s="16" t="s">
        <v>13</v>
      </c>
      <c r="H211" s="16" t="s">
        <v>149</v>
      </c>
      <c r="I211" s="16" t="s">
        <v>151</v>
      </c>
      <c r="J211" s="17">
        <f t="shared" si="181"/>
        <v>6225700</v>
      </c>
      <c r="K211" s="17">
        <f t="shared" si="181"/>
        <v>0</v>
      </c>
      <c r="L211" s="17">
        <f t="shared" si="181"/>
        <v>6225700</v>
      </c>
      <c r="M211" s="17">
        <f t="shared" si="181"/>
        <v>0</v>
      </c>
      <c r="N211" s="17">
        <f t="shared" si="181"/>
        <v>6225700</v>
      </c>
    </row>
    <row r="212" spans="1:14" s="1" customFormat="1" ht="25.5" hidden="1" x14ac:dyDescent="0.25">
      <c r="A212" s="15"/>
      <c r="B212" s="15" t="s">
        <v>152</v>
      </c>
      <c r="C212" s="22" t="s">
        <v>85</v>
      </c>
      <c r="D212" s="22" t="s">
        <v>372</v>
      </c>
      <c r="E212" s="22">
        <v>852</v>
      </c>
      <c r="F212" s="16" t="s">
        <v>142</v>
      </c>
      <c r="G212" s="16" t="s">
        <v>13</v>
      </c>
      <c r="H212" s="16" t="s">
        <v>149</v>
      </c>
      <c r="I212" s="16" t="s">
        <v>153</v>
      </c>
      <c r="J212" s="17">
        <v>6225700</v>
      </c>
      <c r="K212" s="17"/>
      <c r="L212" s="17">
        <f t="shared" si="152"/>
        <v>6225700</v>
      </c>
      <c r="M212" s="17"/>
      <c r="N212" s="17">
        <f t="shared" ref="N212" si="182">L212+M212</f>
        <v>6225700</v>
      </c>
    </row>
    <row r="213" spans="1:14" s="1" customFormat="1" ht="15.75" hidden="1" customHeight="1" x14ac:dyDescent="0.25">
      <c r="A213" s="184" t="s">
        <v>154</v>
      </c>
      <c r="B213" s="184"/>
      <c r="C213" s="22" t="s">
        <v>85</v>
      </c>
      <c r="D213" s="22" t="s">
        <v>372</v>
      </c>
      <c r="E213" s="22">
        <v>852</v>
      </c>
      <c r="F213" s="16" t="s">
        <v>142</v>
      </c>
      <c r="G213" s="16" t="s">
        <v>13</v>
      </c>
      <c r="H213" s="16" t="s">
        <v>155</v>
      </c>
      <c r="I213" s="16"/>
      <c r="J213" s="17">
        <f>J215</f>
        <v>12443600</v>
      </c>
      <c r="K213" s="17">
        <f t="shared" ref="K213:L213" si="183">K215</f>
        <v>0</v>
      </c>
      <c r="L213" s="17">
        <f t="shared" si="183"/>
        <v>12443600</v>
      </c>
      <c r="M213" s="17">
        <f t="shared" ref="M213:N213" si="184">M215</f>
        <v>0</v>
      </c>
      <c r="N213" s="17">
        <f t="shared" si="184"/>
        <v>12443600</v>
      </c>
    </row>
    <row r="214" spans="1:14" s="1" customFormat="1" ht="25.5" hidden="1" x14ac:dyDescent="0.25">
      <c r="A214" s="15"/>
      <c r="B214" s="15" t="s">
        <v>150</v>
      </c>
      <c r="C214" s="111" t="s">
        <v>85</v>
      </c>
      <c r="D214" s="22" t="s">
        <v>372</v>
      </c>
      <c r="E214" s="22">
        <v>852</v>
      </c>
      <c r="F214" s="16" t="s">
        <v>142</v>
      </c>
      <c r="G214" s="16" t="s">
        <v>13</v>
      </c>
      <c r="H214" s="16" t="s">
        <v>155</v>
      </c>
      <c r="I214" s="16" t="s">
        <v>151</v>
      </c>
      <c r="J214" s="17">
        <f>J215</f>
        <v>12443600</v>
      </c>
      <c r="K214" s="17">
        <f t="shared" ref="K214:N214" si="185">K215</f>
        <v>0</v>
      </c>
      <c r="L214" s="17">
        <f t="shared" si="185"/>
        <v>12443600</v>
      </c>
      <c r="M214" s="17">
        <f t="shared" si="185"/>
        <v>0</v>
      </c>
      <c r="N214" s="17">
        <f t="shared" si="185"/>
        <v>12443600</v>
      </c>
    </row>
    <row r="215" spans="1:14" s="1" customFormat="1" ht="25.5" hidden="1" x14ac:dyDescent="0.25">
      <c r="A215" s="15"/>
      <c r="B215" s="15" t="s">
        <v>152</v>
      </c>
      <c r="C215" s="22" t="s">
        <v>85</v>
      </c>
      <c r="D215" s="22" t="s">
        <v>372</v>
      </c>
      <c r="E215" s="22">
        <v>852</v>
      </c>
      <c r="F215" s="16" t="s">
        <v>142</v>
      </c>
      <c r="G215" s="16" t="s">
        <v>13</v>
      </c>
      <c r="H215" s="16" t="s">
        <v>155</v>
      </c>
      <c r="I215" s="16" t="s">
        <v>153</v>
      </c>
      <c r="J215" s="17">
        <v>12443600</v>
      </c>
      <c r="K215" s="17"/>
      <c r="L215" s="17">
        <f t="shared" si="152"/>
        <v>12443600</v>
      </c>
      <c r="M215" s="17"/>
      <c r="N215" s="17">
        <f t="shared" ref="N215" si="186">L215+M215</f>
        <v>12443600</v>
      </c>
    </row>
    <row r="216" spans="1:14" s="2" customFormat="1" hidden="1" x14ac:dyDescent="0.25">
      <c r="A216" s="184" t="s">
        <v>69</v>
      </c>
      <c r="B216" s="184"/>
      <c r="C216" s="22" t="s">
        <v>85</v>
      </c>
      <c r="D216" s="22" t="s">
        <v>372</v>
      </c>
      <c r="E216" s="22">
        <v>852</v>
      </c>
      <c r="F216" s="22" t="s">
        <v>142</v>
      </c>
      <c r="G216" s="22" t="s">
        <v>13</v>
      </c>
      <c r="H216" s="22" t="s">
        <v>156</v>
      </c>
      <c r="I216" s="22"/>
      <c r="J216" s="24">
        <f>J217</f>
        <v>878920</v>
      </c>
      <c r="K216" s="24">
        <f t="shared" ref="K216:N216" si="187">K217</f>
        <v>-300000</v>
      </c>
      <c r="L216" s="24">
        <f t="shared" si="187"/>
        <v>578920</v>
      </c>
      <c r="M216" s="24">
        <f t="shared" si="187"/>
        <v>0</v>
      </c>
      <c r="N216" s="24">
        <f t="shared" si="187"/>
        <v>578920</v>
      </c>
    </row>
    <row r="217" spans="1:14" s="1" customFormat="1" ht="51.75" hidden="1" customHeight="1" x14ac:dyDescent="0.25">
      <c r="A217" s="184" t="s">
        <v>71</v>
      </c>
      <c r="B217" s="184"/>
      <c r="C217" s="22" t="s">
        <v>85</v>
      </c>
      <c r="D217" s="22" t="s">
        <v>372</v>
      </c>
      <c r="E217" s="22">
        <v>852</v>
      </c>
      <c r="F217" s="16" t="s">
        <v>142</v>
      </c>
      <c r="G217" s="16" t="s">
        <v>13</v>
      </c>
      <c r="H217" s="16" t="s">
        <v>72</v>
      </c>
      <c r="I217" s="16"/>
      <c r="J217" s="17">
        <f>J223+J218</f>
        <v>878920</v>
      </c>
      <c r="K217" s="17">
        <f t="shared" ref="K217:L217" si="188">K223+K218</f>
        <v>-300000</v>
      </c>
      <c r="L217" s="17">
        <f t="shared" si="188"/>
        <v>578920</v>
      </c>
      <c r="M217" s="17">
        <f t="shared" ref="M217:N217" si="189">M223+M218</f>
        <v>0</v>
      </c>
      <c r="N217" s="17">
        <f t="shared" si="189"/>
        <v>578920</v>
      </c>
    </row>
    <row r="218" spans="1:14" s="1" customFormat="1" ht="66.75" hidden="1" customHeight="1" x14ac:dyDescent="0.25">
      <c r="A218" s="184" t="s">
        <v>157</v>
      </c>
      <c r="B218" s="184"/>
      <c r="C218" s="22" t="s">
        <v>85</v>
      </c>
      <c r="D218" s="22" t="s">
        <v>372</v>
      </c>
      <c r="E218" s="22">
        <v>852</v>
      </c>
      <c r="F218" s="16" t="s">
        <v>142</v>
      </c>
      <c r="G218" s="16" t="s">
        <v>13</v>
      </c>
      <c r="H218" s="16" t="s">
        <v>158</v>
      </c>
      <c r="I218" s="16"/>
      <c r="J218" s="17">
        <f>J219+J221</f>
        <v>863000</v>
      </c>
      <c r="K218" s="17">
        <f t="shared" ref="K218:L218" si="190">K219+K221</f>
        <v>-300000</v>
      </c>
      <c r="L218" s="17">
        <f t="shared" si="190"/>
        <v>563000</v>
      </c>
      <c r="M218" s="17">
        <f t="shared" ref="M218:N218" si="191">M219+M221</f>
        <v>0</v>
      </c>
      <c r="N218" s="17">
        <f t="shared" si="191"/>
        <v>563000</v>
      </c>
    </row>
    <row r="219" spans="1:14" s="1" customFormat="1" hidden="1" x14ac:dyDescent="0.25">
      <c r="A219" s="15"/>
      <c r="B219" s="15" t="s">
        <v>159</v>
      </c>
      <c r="C219" s="22" t="s">
        <v>85</v>
      </c>
      <c r="D219" s="22" t="s">
        <v>372</v>
      </c>
      <c r="E219" s="22">
        <v>852</v>
      </c>
      <c r="F219" s="16" t="s">
        <v>142</v>
      </c>
      <c r="G219" s="16" t="s">
        <v>13</v>
      </c>
      <c r="H219" s="16" t="s">
        <v>158</v>
      </c>
      <c r="I219" s="16" t="s">
        <v>160</v>
      </c>
      <c r="J219" s="17">
        <f t="shared" ref="J219:N219" si="192">J220</f>
        <v>863000</v>
      </c>
      <c r="K219" s="17">
        <f t="shared" si="192"/>
        <v>-863000</v>
      </c>
      <c r="L219" s="17">
        <f t="shared" si="192"/>
        <v>0</v>
      </c>
      <c r="M219" s="17">
        <f t="shared" si="192"/>
        <v>0</v>
      </c>
      <c r="N219" s="17">
        <f t="shared" si="192"/>
        <v>0</v>
      </c>
    </row>
    <row r="220" spans="1:14" s="1" customFormat="1" ht="25.5" hidden="1" x14ac:dyDescent="0.25">
      <c r="A220" s="18"/>
      <c r="B220" s="15" t="s">
        <v>161</v>
      </c>
      <c r="C220" s="22" t="s">
        <v>85</v>
      </c>
      <c r="D220" s="22" t="s">
        <v>372</v>
      </c>
      <c r="E220" s="22">
        <v>852</v>
      </c>
      <c r="F220" s="16" t="s">
        <v>142</v>
      </c>
      <c r="G220" s="16" t="s">
        <v>13</v>
      </c>
      <c r="H220" s="16" t="s">
        <v>158</v>
      </c>
      <c r="I220" s="16" t="s">
        <v>162</v>
      </c>
      <c r="J220" s="17">
        <v>863000</v>
      </c>
      <c r="K220" s="17">
        <v>-863000</v>
      </c>
      <c r="L220" s="17">
        <f t="shared" si="152"/>
        <v>0</v>
      </c>
      <c r="M220" s="17"/>
      <c r="N220" s="17">
        <f t="shared" ref="N220" si="193">L220+M220</f>
        <v>0</v>
      </c>
    </row>
    <row r="221" spans="1:14" s="1" customFormat="1" ht="25.5" hidden="1" x14ac:dyDescent="0.25">
      <c r="A221" s="18"/>
      <c r="B221" s="15" t="s">
        <v>150</v>
      </c>
      <c r="C221" s="22" t="s">
        <v>85</v>
      </c>
      <c r="D221" s="22" t="s">
        <v>372</v>
      </c>
      <c r="E221" s="32">
        <v>852</v>
      </c>
      <c r="F221" s="16" t="s">
        <v>142</v>
      </c>
      <c r="G221" s="16" t="s">
        <v>13</v>
      </c>
      <c r="H221" s="16" t="s">
        <v>158</v>
      </c>
      <c r="I221" s="16" t="s">
        <v>151</v>
      </c>
      <c r="J221" s="17">
        <f>J222</f>
        <v>0</v>
      </c>
      <c r="K221" s="17">
        <f t="shared" ref="K221:N221" si="194">K222</f>
        <v>563000</v>
      </c>
      <c r="L221" s="17">
        <f t="shared" si="194"/>
        <v>563000</v>
      </c>
      <c r="M221" s="17">
        <f t="shared" si="194"/>
        <v>0</v>
      </c>
      <c r="N221" s="17">
        <f t="shared" si="194"/>
        <v>563000</v>
      </c>
    </row>
    <row r="222" spans="1:14" s="1" customFormat="1" ht="25.5" hidden="1" x14ac:dyDescent="0.25">
      <c r="A222" s="18"/>
      <c r="B222" s="15" t="s">
        <v>152</v>
      </c>
      <c r="C222" s="22" t="s">
        <v>85</v>
      </c>
      <c r="D222" s="22" t="s">
        <v>372</v>
      </c>
      <c r="E222" s="32">
        <v>852</v>
      </c>
      <c r="F222" s="16" t="s">
        <v>142</v>
      </c>
      <c r="G222" s="16" t="s">
        <v>13</v>
      </c>
      <c r="H222" s="16" t="s">
        <v>158</v>
      </c>
      <c r="I222" s="16" t="s">
        <v>153</v>
      </c>
      <c r="J222" s="17"/>
      <c r="K222" s="17">
        <f>863000-300000</f>
        <v>563000</v>
      </c>
      <c r="L222" s="17">
        <f t="shared" ref="L222" si="195">J222+K222</f>
        <v>563000</v>
      </c>
      <c r="M222" s="17"/>
      <c r="N222" s="17">
        <f t="shared" ref="N222" si="196">L222+M222</f>
        <v>563000</v>
      </c>
    </row>
    <row r="223" spans="1:14" s="1" customFormat="1" ht="51.75" hidden="1" customHeight="1" x14ac:dyDescent="0.25">
      <c r="A223" s="184" t="s">
        <v>163</v>
      </c>
      <c r="B223" s="184"/>
      <c r="C223" s="111" t="s">
        <v>85</v>
      </c>
      <c r="D223" s="22" t="s">
        <v>372</v>
      </c>
      <c r="E223" s="22">
        <v>852</v>
      </c>
      <c r="F223" s="16" t="s">
        <v>142</v>
      </c>
      <c r="G223" s="16" t="s">
        <v>13</v>
      </c>
      <c r="H223" s="16" t="s">
        <v>164</v>
      </c>
      <c r="I223" s="16"/>
      <c r="J223" s="17">
        <f>J224+J226</f>
        <v>15920</v>
      </c>
      <c r="K223" s="17">
        <f t="shared" ref="K223:L223" si="197">K224+K226</f>
        <v>0</v>
      </c>
      <c r="L223" s="17">
        <f t="shared" si="197"/>
        <v>15920</v>
      </c>
      <c r="M223" s="17">
        <f t="shared" ref="M223:N223" si="198">M224+M226</f>
        <v>0</v>
      </c>
      <c r="N223" s="17">
        <f t="shared" si="198"/>
        <v>15920</v>
      </c>
    </row>
    <row r="224" spans="1:14" s="1" customFormat="1" hidden="1" x14ac:dyDescent="0.25">
      <c r="A224" s="18"/>
      <c r="B224" s="15" t="s">
        <v>159</v>
      </c>
      <c r="C224" s="22" t="s">
        <v>85</v>
      </c>
      <c r="D224" s="22" t="s">
        <v>372</v>
      </c>
      <c r="E224" s="22">
        <v>852</v>
      </c>
      <c r="F224" s="16" t="s">
        <v>142</v>
      </c>
      <c r="G224" s="16" t="s">
        <v>13</v>
      </c>
      <c r="H224" s="16" t="s">
        <v>164</v>
      </c>
      <c r="I224" s="16" t="s">
        <v>160</v>
      </c>
      <c r="J224" s="17">
        <f t="shared" ref="J224:N224" si="199">J225</f>
        <v>15920</v>
      </c>
      <c r="K224" s="17">
        <f t="shared" si="199"/>
        <v>-15920</v>
      </c>
      <c r="L224" s="17">
        <f t="shared" si="199"/>
        <v>0</v>
      </c>
      <c r="M224" s="17">
        <f t="shared" si="199"/>
        <v>0</v>
      </c>
      <c r="N224" s="17">
        <f t="shared" si="199"/>
        <v>0</v>
      </c>
    </row>
    <row r="225" spans="1:14" s="1" customFormat="1" ht="25.5" hidden="1" x14ac:dyDescent="0.25">
      <c r="A225" s="18"/>
      <c r="B225" s="15" t="s">
        <v>165</v>
      </c>
      <c r="C225" s="22" t="s">
        <v>85</v>
      </c>
      <c r="D225" s="22" t="s">
        <v>372</v>
      </c>
      <c r="E225" s="22">
        <v>852</v>
      </c>
      <c r="F225" s="16" t="s">
        <v>142</v>
      </c>
      <c r="G225" s="16" t="s">
        <v>13</v>
      </c>
      <c r="H225" s="16" t="s">
        <v>164</v>
      </c>
      <c r="I225" s="16" t="s">
        <v>166</v>
      </c>
      <c r="J225" s="17">
        <v>15920</v>
      </c>
      <c r="K225" s="17">
        <v>-15920</v>
      </c>
      <c r="L225" s="17">
        <f t="shared" si="152"/>
        <v>0</v>
      </c>
      <c r="M225" s="17"/>
      <c r="N225" s="17">
        <f t="shared" ref="N225" si="200">L225+M225</f>
        <v>0</v>
      </c>
    </row>
    <row r="226" spans="1:14" s="1" customFormat="1" ht="25.5" hidden="1" x14ac:dyDescent="0.25">
      <c r="A226" s="18"/>
      <c r="B226" s="15" t="s">
        <v>150</v>
      </c>
      <c r="C226" s="22" t="s">
        <v>85</v>
      </c>
      <c r="D226" s="22" t="s">
        <v>372</v>
      </c>
      <c r="E226" s="32">
        <v>852</v>
      </c>
      <c r="F226" s="16" t="s">
        <v>142</v>
      </c>
      <c r="G226" s="16" t="s">
        <v>13</v>
      </c>
      <c r="H226" s="16" t="s">
        <v>164</v>
      </c>
      <c r="I226" s="16" t="s">
        <v>151</v>
      </c>
      <c r="J226" s="17">
        <f>J227</f>
        <v>0</v>
      </c>
      <c r="K226" s="17">
        <f t="shared" ref="K226:N226" si="201">K227</f>
        <v>15920</v>
      </c>
      <c r="L226" s="17">
        <f t="shared" si="201"/>
        <v>15920</v>
      </c>
      <c r="M226" s="17">
        <f t="shared" si="201"/>
        <v>0</v>
      </c>
      <c r="N226" s="17">
        <f t="shared" si="201"/>
        <v>15920</v>
      </c>
    </row>
    <row r="227" spans="1:14" s="1" customFormat="1" ht="25.5" hidden="1" x14ac:dyDescent="0.25">
      <c r="A227" s="18"/>
      <c r="B227" s="15" t="s">
        <v>152</v>
      </c>
      <c r="C227" s="22" t="s">
        <v>85</v>
      </c>
      <c r="D227" s="22" t="s">
        <v>372</v>
      </c>
      <c r="E227" s="32">
        <v>852</v>
      </c>
      <c r="F227" s="16" t="s">
        <v>142</v>
      </c>
      <c r="G227" s="16" t="s">
        <v>13</v>
      </c>
      <c r="H227" s="16" t="s">
        <v>164</v>
      </c>
      <c r="I227" s="16" t="s">
        <v>153</v>
      </c>
      <c r="J227" s="17"/>
      <c r="K227" s="17">
        <f>15920</f>
        <v>15920</v>
      </c>
      <c r="L227" s="17">
        <f t="shared" ref="L227" si="202">J227+K227</f>
        <v>15920</v>
      </c>
      <c r="M227" s="17"/>
      <c r="N227" s="17">
        <f t="shared" ref="N227" si="203">L227+M227</f>
        <v>15920</v>
      </c>
    </row>
    <row r="228" spans="1:14" s="1" customFormat="1" x14ac:dyDescent="0.25">
      <c r="A228" s="184" t="s">
        <v>169</v>
      </c>
      <c r="B228" s="184"/>
      <c r="C228" s="22" t="s">
        <v>85</v>
      </c>
      <c r="D228" s="22" t="s">
        <v>372</v>
      </c>
      <c r="E228" s="32">
        <v>852</v>
      </c>
      <c r="F228" s="22" t="s">
        <v>142</v>
      </c>
      <c r="G228" s="16" t="s">
        <v>13</v>
      </c>
      <c r="H228" s="22" t="s">
        <v>170</v>
      </c>
      <c r="I228" s="16"/>
      <c r="J228" s="17">
        <f t="shared" ref="J228:N229" si="204">J229</f>
        <v>1685000</v>
      </c>
      <c r="K228" s="17">
        <f t="shared" si="204"/>
        <v>0</v>
      </c>
      <c r="L228" s="17">
        <f t="shared" si="204"/>
        <v>0</v>
      </c>
      <c r="M228" s="17">
        <f t="shared" si="204"/>
        <v>200000</v>
      </c>
      <c r="N228" s="17">
        <f t="shared" si="204"/>
        <v>200000</v>
      </c>
    </row>
    <row r="229" spans="1:14" s="1" customFormat="1" ht="25.5" x14ac:dyDescent="0.25">
      <c r="A229" s="156"/>
      <c r="B229" s="156" t="s">
        <v>150</v>
      </c>
      <c r="C229" s="22" t="s">
        <v>85</v>
      </c>
      <c r="D229" s="22" t="s">
        <v>372</v>
      </c>
      <c r="E229" s="32">
        <v>852</v>
      </c>
      <c r="F229" s="16" t="s">
        <v>142</v>
      </c>
      <c r="G229" s="16" t="s">
        <v>13</v>
      </c>
      <c r="H229" s="22" t="s">
        <v>170</v>
      </c>
      <c r="I229" s="16" t="s">
        <v>151</v>
      </c>
      <c r="J229" s="17">
        <f t="shared" si="204"/>
        <v>1685000</v>
      </c>
      <c r="K229" s="17">
        <f t="shared" si="204"/>
        <v>0</v>
      </c>
      <c r="L229" s="17">
        <f t="shared" si="204"/>
        <v>0</v>
      </c>
      <c r="M229" s="17">
        <f t="shared" si="204"/>
        <v>200000</v>
      </c>
      <c r="N229" s="17">
        <f t="shared" si="204"/>
        <v>200000</v>
      </c>
    </row>
    <row r="230" spans="1:14" s="1" customFormat="1" x14ac:dyDescent="0.25">
      <c r="A230" s="157"/>
      <c r="B230" s="157" t="s">
        <v>209</v>
      </c>
      <c r="C230" s="22" t="s">
        <v>85</v>
      </c>
      <c r="D230" s="22" t="s">
        <v>372</v>
      </c>
      <c r="E230" s="32">
        <v>852</v>
      </c>
      <c r="F230" s="16" t="s">
        <v>142</v>
      </c>
      <c r="G230" s="16" t="s">
        <v>13</v>
      </c>
      <c r="H230" s="22" t="s">
        <v>170</v>
      </c>
      <c r="I230" s="16" t="s">
        <v>210</v>
      </c>
      <c r="J230" s="17">
        <v>1685000</v>
      </c>
      <c r="K230" s="17"/>
      <c r="L230" s="17">
        <v>0</v>
      </c>
      <c r="M230" s="17">
        <v>200000</v>
      </c>
      <c r="N230" s="17">
        <f t="shared" ref="N230" si="205">L230+M230</f>
        <v>200000</v>
      </c>
    </row>
    <row r="231" spans="1:14" s="1" customFormat="1" ht="25.5" customHeight="1" x14ac:dyDescent="0.25">
      <c r="A231" s="184" t="s">
        <v>236</v>
      </c>
      <c r="B231" s="184"/>
      <c r="C231" s="22" t="s">
        <v>85</v>
      </c>
      <c r="D231" s="22" t="s">
        <v>372</v>
      </c>
      <c r="E231" s="32">
        <v>852</v>
      </c>
      <c r="F231" s="22" t="s">
        <v>142</v>
      </c>
      <c r="G231" s="22" t="s">
        <v>13</v>
      </c>
      <c r="H231" s="22" t="s">
        <v>237</v>
      </c>
      <c r="I231" s="16"/>
      <c r="J231" s="17">
        <f t="shared" ref="J231:N232" si="206">J232</f>
        <v>991000</v>
      </c>
      <c r="K231" s="17">
        <f t="shared" si="206"/>
        <v>0</v>
      </c>
      <c r="L231" s="17">
        <f t="shared" si="206"/>
        <v>0</v>
      </c>
      <c r="M231" s="17">
        <f t="shared" si="206"/>
        <v>100000</v>
      </c>
      <c r="N231" s="17">
        <f t="shared" si="206"/>
        <v>100000</v>
      </c>
    </row>
    <row r="232" spans="1:14" s="1" customFormat="1" ht="25.5" x14ac:dyDescent="0.25">
      <c r="A232" s="156"/>
      <c r="B232" s="156" t="s">
        <v>150</v>
      </c>
      <c r="C232" s="22" t="s">
        <v>85</v>
      </c>
      <c r="D232" s="22" t="s">
        <v>372</v>
      </c>
      <c r="E232" s="32">
        <v>852</v>
      </c>
      <c r="F232" s="16" t="s">
        <v>142</v>
      </c>
      <c r="G232" s="16" t="s">
        <v>13</v>
      </c>
      <c r="H232" s="22" t="s">
        <v>237</v>
      </c>
      <c r="I232" s="16" t="s">
        <v>151</v>
      </c>
      <c r="J232" s="17">
        <f t="shared" si="206"/>
        <v>991000</v>
      </c>
      <c r="K232" s="17">
        <f t="shared" si="206"/>
        <v>0</v>
      </c>
      <c r="L232" s="17">
        <f t="shared" si="206"/>
        <v>0</v>
      </c>
      <c r="M232" s="17">
        <f t="shared" si="206"/>
        <v>100000</v>
      </c>
      <c r="N232" s="17">
        <f t="shared" si="206"/>
        <v>100000</v>
      </c>
    </row>
    <row r="233" spans="1:14" s="1" customFormat="1" x14ac:dyDescent="0.25">
      <c r="A233" s="157"/>
      <c r="B233" s="157" t="s">
        <v>209</v>
      </c>
      <c r="C233" s="22" t="s">
        <v>85</v>
      </c>
      <c r="D233" s="22" t="s">
        <v>372</v>
      </c>
      <c r="E233" s="32">
        <v>852</v>
      </c>
      <c r="F233" s="16" t="s">
        <v>142</v>
      </c>
      <c r="G233" s="16" t="s">
        <v>13</v>
      </c>
      <c r="H233" s="22" t="s">
        <v>237</v>
      </c>
      <c r="I233" s="16" t="s">
        <v>210</v>
      </c>
      <c r="J233" s="17">
        <v>991000</v>
      </c>
      <c r="K233" s="17"/>
      <c r="L233" s="17"/>
      <c r="M233" s="17">
        <v>100000</v>
      </c>
      <c r="N233" s="17">
        <f t="shared" ref="N233" si="207">L233+M233</f>
        <v>100000</v>
      </c>
    </row>
    <row r="234" spans="1:14" s="14" customFormat="1" x14ac:dyDescent="0.25">
      <c r="A234" s="185" t="s">
        <v>173</v>
      </c>
      <c r="B234" s="185"/>
      <c r="C234" s="22" t="s">
        <v>85</v>
      </c>
      <c r="D234" s="22" t="s">
        <v>372</v>
      </c>
      <c r="E234" s="22">
        <v>852</v>
      </c>
      <c r="F234" s="12" t="s">
        <v>142</v>
      </c>
      <c r="G234" s="12" t="s">
        <v>85</v>
      </c>
      <c r="H234" s="12"/>
      <c r="I234" s="12"/>
      <c r="J234" s="13">
        <f>J235+J261+J272+J276</f>
        <v>85290529.229999989</v>
      </c>
      <c r="K234" s="13">
        <f t="shared" ref="K234:L234" si="208">K235+K261+K272+K276</f>
        <v>-327400</v>
      </c>
      <c r="L234" s="13">
        <f>L235+L261+L272+L276+L291+L294</f>
        <v>84963129.229999989</v>
      </c>
      <c r="M234" s="13">
        <f t="shared" ref="M234:N234" si="209">M235+M261+M272+M276+M291+M294</f>
        <v>2563536</v>
      </c>
      <c r="N234" s="13">
        <f t="shared" si="209"/>
        <v>87526665.229999989</v>
      </c>
    </row>
    <row r="235" spans="1:14" s="1" customFormat="1" hidden="1" x14ac:dyDescent="0.25">
      <c r="A235" s="184" t="s">
        <v>174</v>
      </c>
      <c r="B235" s="184"/>
      <c r="C235" s="22" t="s">
        <v>85</v>
      </c>
      <c r="D235" s="22" t="s">
        <v>372</v>
      </c>
      <c r="E235" s="22">
        <v>852</v>
      </c>
      <c r="F235" s="16" t="s">
        <v>142</v>
      </c>
      <c r="G235" s="16" t="s">
        <v>85</v>
      </c>
      <c r="H235" s="16" t="s">
        <v>175</v>
      </c>
      <c r="I235" s="16"/>
      <c r="J235" s="17">
        <f>J236</f>
        <v>14409500</v>
      </c>
      <c r="K235" s="17">
        <f t="shared" ref="K235:N235" si="210">K236</f>
        <v>0</v>
      </c>
      <c r="L235" s="17">
        <f t="shared" si="210"/>
        <v>14409500</v>
      </c>
      <c r="M235" s="17">
        <f t="shared" si="210"/>
        <v>0</v>
      </c>
      <c r="N235" s="17">
        <f t="shared" si="210"/>
        <v>14409500</v>
      </c>
    </row>
    <row r="236" spans="1:14" s="1" customFormat="1" hidden="1" x14ac:dyDescent="0.25">
      <c r="A236" s="184" t="s">
        <v>146</v>
      </c>
      <c r="B236" s="184"/>
      <c r="C236" s="22" t="s">
        <v>85</v>
      </c>
      <c r="D236" s="22" t="s">
        <v>372</v>
      </c>
      <c r="E236" s="22">
        <v>852</v>
      </c>
      <c r="F236" s="22" t="s">
        <v>142</v>
      </c>
      <c r="G236" s="22" t="s">
        <v>85</v>
      </c>
      <c r="H236" s="22" t="s">
        <v>176</v>
      </c>
      <c r="I236" s="16"/>
      <c r="J236" s="17">
        <f>J237+J240+J243+J246+J249+J252+J255+J258</f>
        <v>14409500</v>
      </c>
      <c r="K236" s="17">
        <f t="shared" ref="K236:L236" si="211">K237+K240+K243+K246+K249+K252+K255+K258</f>
        <v>0</v>
      </c>
      <c r="L236" s="17">
        <f t="shared" si="211"/>
        <v>14409500</v>
      </c>
      <c r="M236" s="17">
        <f t="shared" ref="M236:N236" si="212">M237+M240+M243+M246+M249+M252+M255+M258</f>
        <v>0</v>
      </c>
      <c r="N236" s="17">
        <f t="shared" si="212"/>
        <v>14409500</v>
      </c>
    </row>
    <row r="237" spans="1:14" s="1" customFormat="1" hidden="1" x14ac:dyDescent="0.25">
      <c r="A237" s="184" t="s">
        <v>177</v>
      </c>
      <c r="B237" s="184"/>
      <c r="C237" s="22" t="s">
        <v>85</v>
      </c>
      <c r="D237" s="22" t="s">
        <v>372</v>
      </c>
      <c r="E237" s="22">
        <v>852</v>
      </c>
      <c r="F237" s="22" t="s">
        <v>142</v>
      </c>
      <c r="G237" s="22" t="s">
        <v>85</v>
      </c>
      <c r="H237" s="22" t="s">
        <v>178</v>
      </c>
      <c r="I237" s="16"/>
      <c r="J237" s="17">
        <f t="shared" ref="J237:N238" si="213">J238</f>
        <v>2159400</v>
      </c>
      <c r="K237" s="17">
        <f t="shared" si="213"/>
        <v>0</v>
      </c>
      <c r="L237" s="17">
        <f t="shared" si="213"/>
        <v>2159400</v>
      </c>
      <c r="M237" s="17">
        <f t="shared" si="213"/>
        <v>0</v>
      </c>
      <c r="N237" s="17">
        <f t="shared" si="213"/>
        <v>2159400</v>
      </c>
    </row>
    <row r="238" spans="1:14" s="1" customFormat="1" ht="25.5" hidden="1" x14ac:dyDescent="0.25">
      <c r="A238" s="15"/>
      <c r="B238" s="15" t="s">
        <v>150</v>
      </c>
      <c r="C238" s="22" t="s">
        <v>85</v>
      </c>
      <c r="D238" s="22" t="s">
        <v>372</v>
      </c>
      <c r="E238" s="32">
        <v>852</v>
      </c>
      <c r="F238" s="16" t="s">
        <v>142</v>
      </c>
      <c r="G238" s="22" t="s">
        <v>85</v>
      </c>
      <c r="H238" s="22" t="s">
        <v>178</v>
      </c>
      <c r="I238" s="16" t="s">
        <v>151</v>
      </c>
      <c r="J238" s="17">
        <f t="shared" si="213"/>
        <v>2159400</v>
      </c>
      <c r="K238" s="17">
        <f t="shared" si="213"/>
        <v>0</v>
      </c>
      <c r="L238" s="17">
        <f t="shared" si="213"/>
        <v>2159400</v>
      </c>
      <c r="M238" s="17">
        <f t="shared" si="213"/>
        <v>0</v>
      </c>
      <c r="N238" s="17">
        <f t="shared" si="213"/>
        <v>2159400</v>
      </c>
    </row>
    <row r="239" spans="1:14" s="1" customFormat="1" ht="25.5" hidden="1" x14ac:dyDescent="0.25">
      <c r="A239" s="15"/>
      <c r="B239" s="15" t="s">
        <v>152</v>
      </c>
      <c r="C239" s="22" t="s">
        <v>85</v>
      </c>
      <c r="D239" s="22" t="s">
        <v>372</v>
      </c>
      <c r="E239" s="32">
        <v>852</v>
      </c>
      <c r="F239" s="16" t="s">
        <v>142</v>
      </c>
      <c r="G239" s="22" t="s">
        <v>85</v>
      </c>
      <c r="H239" s="22" t="s">
        <v>178</v>
      </c>
      <c r="I239" s="16" t="s">
        <v>153</v>
      </c>
      <c r="J239" s="17">
        <f>2159402-2</f>
        <v>2159400</v>
      </c>
      <c r="K239" s="17"/>
      <c r="L239" s="17">
        <f t="shared" si="152"/>
        <v>2159400</v>
      </c>
      <c r="M239" s="17"/>
      <c r="N239" s="17">
        <f t="shared" ref="N239" si="214">L239+M239</f>
        <v>2159400</v>
      </c>
    </row>
    <row r="240" spans="1:14" s="1" customFormat="1" hidden="1" x14ac:dyDescent="0.25">
      <c r="A240" s="184" t="s">
        <v>179</v>
      </c>
      <c r="B240" s="184"/>
      <c r="C240" s="22" t="s">
        <v>85</v>
      </c>
      <c r="D240" s="22" t="s">
        <v>372</v>
      </c>
      <c r="E240" s="32">
        <v>852</v>
      </c>
      <c r="F240" s="22" t="s">
        <v>142</v>
      </c>
      <c r="G240" s="22" t="s">
        <v>85</v>
      </c>
      <c r="H240" s="22" t="s">
        <v>180</v>
      </c>
      <c r="I240" s="16"/>
      <c r="J240" s="17">
        <f t="shared" ref="J240:N241" si="215">J241</f>
        <v>2515700</v>
      </c>
      <c r="K240" s="17">
        <f t="shared" si="215"/>
        <v>0</v>
      </c>
      <c r="L240" s="17">
        <f t="shared" si="215"/>
        <v>2515700</v>
      </c>
      <c r="M240" s="17">
        <f t="shared" si="215"/>
        <v>0</v>
      </c>
      <c r="N240" s="17">
        <f t="shared" si="215"/>
        <v>2515700</v>
      </c>
    </row>
    <row r="241" spans="1:14" s="1" customFormat="1" ht="25.5" hidden="1" x14ac:dyDescent="0.25">
      <c r="A241" s="15"/>
      <c r="B241" s="15" t="s">
        <v>150</v>
      </c>
      <c r="C241" s="111" t="s">
        <v>85</v>
      </c>
      <c r="D241" s="22" t="s">
        <v>372</v>
      </c>
      <c r="E241" s="32">
        <v>852</v>
      </c>
      <c r="F241" s="16" t="s">
        <v>142</v>
      </c>
      <c r="G241" s="22" t="s">
        <v>85</v>
      </c>
      <c r="H241" s="22" t="s">
        <v>180</v>
      </c>
      <c r="I241" s="16" t="s">
        <v>151</v>
      </c>
      <c r="J241" s="17">
        <f t="shared" si="215"/>
        <v>2515700</v>
      </c>
      <c r="K241" s="17">
        <f t="shared" si="215"/>
        <v>0</v>
      </c>
      <c r="L241" s="17">
        <f t="shared" si="215"/>
        <v>2515700</v>
      </c>
      <c r="M241" s="17">
        <f t="shared" si="215"/>
        <v>0</v>
      </c>
      <c r="N241" s="17">
        <f t="shared" si="215"/>
        <v>2515700</v>
      </c>
    </row>
    <row r="242" spans="1:14" s="1" customFormat="1" ht="25.5" hidden="1" x14ac:dyDescent="0.25">
      <c r="A242" s="15"/>
      <c r="B242" s="15" t="s">
        <v>152</v>
      </c>
      <c r="C242" s="22" t="s">
        <v>85</v>
      </c>
      <c r="D242" s="22" t="s">
        <v>372</v>
      </c>
      <c r="E242" s="32">
        <v>852</v>
      </c>
      <c r="F242" s="16" t="s">
        <v>142</v>
      </c>
      <c r="G242" s="22" t="s">
        <v>85</v>
      </c>
      <c r="H242" s="22" t="s">
        <v>180</v>
      </c>
      <c r="I242" s="16" t="s">
        <v>153</v>
      </c>
      <c r="J242" s="17">
        <f>2461078+54622</f>
        <v>2515700</v>
      </c>
      <c r="K242" s="17"/>
      <c r="L242" s="17">
        <f t="shared" si="152"/>
        <v>2515700</v>
      </c>
      <c r="M242" s="17"/>
      <c r="N242" s="17">
        <f t="shared" ref="N242" si="216">L242+M242</f>
        <v>2515700</v>
      </c>
    </row>
    <row r="243" spans="1:14" s="1" customFormat="1" hidden="1" x14ac:dyDescent="0.25">
      <c r="A243" s="184" t="s">
        <v>181</v>
      </c>
      <c r="B243" s="184"/>
      <c r="C243" s="22" t="s">
        <v>85</v>
      </c>
      <c r="D243" s="22" t="s">
        <v>372</v>
      </c>
      <c r="E243" s="32">
        <v>852</v>
      </c>
      <c r="F243" s="22" t="s">
        <v>142</v>
      </c>
      <c r="G243" s="22" t="s">
        <v>85</v>
      </c>
      <c r="H243" s="22" t="s">
        <v>182</v>
      </c>
      <c r="I243" s="16"/>
      <c r="J243" s="17">
        <f t="shared" ref="J243:N244" si="217">J244</f>
        <v>1509100</v>
      </c>
      <c r="K243" s="17">
        <f t="shared" si="217"/>
        <v>0</v>
      </c>
      <c r="L243" s="17">
        <f t="shared" si="217"/>
        <v>1509100</v>
      </c>
      <c r="M243" s="17">
        <f t="shared" si="217"/>
        <v>0</v>
      </c>
      <c r="N243" s="17">
        <f t="shared" si="217"/>
        <v>1509100</v>
      </c>
    </row>
    <row r="244" spans="1:14" s="1" customFormat="1" ht="25.5" hidden="1" x14ac:dyDescent="0.25">
      <c r="A244" s="15"/>
      <c r="B244" s="15" t="s">
        <v>150</v>
      </c>
      <c r="C244" s="22" t="s">
        <v>85</v>
      </c>
      <c r="D244" s="22" t="s">
        <v>372</v>
      </c>
      <c r="E244" s="32">
        <v>852</v>
      </c>
      <c r="F244" s="16" t="s">
        <v>142</v>
      </c>
      <c r="G244" s="22" t="s">
        <v>85</v>
      </c>
      <c r="H244" s="22" t="s">
        <v>182</v>
      </c>
      <c r="I244" s="16" t="s">
        <v>151</v>
      </c>
      <c r="J244" s="17">
        <f t="shared" si="217"/>
        <v>1509100</v>
      </c>
      <c r="K244" s="17">
        <f t="shared" si="217"/>
        <v>0</v>
      </c>
      <c r="L244" s="17">
        <f t="shared" si="217"/>
        <v>1509100</v>
      </c>
      <c r="M244" s="17">
        <f t="shared" si="217"/>
        <v>0</v>
      </c>
      <c r="N244" s="17">
        <f t="shared" si="217"/>
        <v>1509100</v>
      </c>
    </row>
    <row r="245" spans="1:14" s="1" customFormat="1" ht="25.5" hidden="1" x14ac:dyDescent="0.25">
      <c r="A245" s="15"/>
      <c r="B245" s="15" t="s">
        <v>152</v>
      </c>
      <c r="C245" s="22" t="s">
        <v>85</v>
      </c>
      <c r="D245" s="22" t="s">
        <v>372</v>
      </c>
      <c r="E245" s="32">
        <v>852</v>
      </c>
      <c r="F245" s="16" t="s">
        <v>142</v>
      </c>
      <c r="G245" s="22" t="s">
        <v>85</v>
      </c>
      <c r="H245" s="22" t="s">
        <v>182</v>
      </c>
      <c r="I245" s="16" t="s">
        <v>153</v>
      </c>
      <c r="J245" s="17">
        <f>1454139+54961</f>
        <v>1509100</v>
      </c>
      <c r="K245" s="17"/>
      <c r="L245" s="17">
        <f t="shared" si="152"/>
        <v>1509100</v>
      </c>
      <c r="M245" s="17"/>
      <c r="N245" s="17">
        <f t="shared" ref="N245" si="218">L245+M245</f>
        <v>1509100</v>
      </c>
    </row>
    <row r="246" spans="1:14" s="1" customFormat="1" hidden="1" x14ac:dyDescent="0.25">
      <c r="A246" s="184" t="s">
        <v>183</v>
      </c>
      <c r="B246" s="184"/>
      <c r="C246" s="22" t="s">
        <v>85</v>
      </c>
      <c r="D246" s="22" t="s">
        <v>372</v>
      </c>
      <c r="E246" s="32">
        <v>852</v>
      </c>
      <c r="F246" s="22" t="s">
        <v>142</v>
      </c>
      <c r="G246" s="22" t="s">
        <v>85</v>
      </c>
      <c r="H246" s="22" t="s">
        <v>184</v>
      </c>
      <c r="I246" s="16"/>
      <c r="J246" s="17">
        <f t="shared" ref="J246:N247" si="219">J247</f>
        <v>3143300</v>
      </c>
      <c r="K246" s="17">
        <f t="shared" si="219"/>
        <v>0</v>
      </c>
      <c r="L246" s="17">
        <f t="shared" si="219"/>
        <v>3143300</v>
      </c>
      <c r="M246" s="17">
        <f t="shared" si="219"/>
        <v>0</v>
      </c>
      <c r="N246" s="17">
        <f t="shared" si="219"/>
        <v>3143300</v>
      </c>
    </row>
    <row r="247" spans="1:14" s="1" customFormat="1" ht="25.5" hidden="1" x14ac:dyDescent="0.25">
      <c r="A247" s="15"/>
      <c r="B247" s="15" t="s">
        <v>150</v>
      </c>
      <c r="C247" s="22" t="s">
        <v>85</v>
      </c>
      <c r="D247" s="22" t="s">
        <v>372</v>
      </c>
      <c r="E247" s="32">
        <v>852</v>
      </c>
      <c r="F247" s="16" t="s">
        <v>142</v>
      </c>
      <c r="G247" s="22" t="s">
        <v>85</v>
      </c>
      <c r="H247" s="22" t="s">
        <v>184</v>
      </c>
      <c r="I247" s="16" t="s">
        <v>151</v>
      </c>
      <c r="J247" s="17">
        <f t="shared" si="219"/>
        <v>3143300</v>
      </c>
      <c r="K247" s="17">
        <f t="shared" si="219"/>
        <v>0</v>
      </c>
      <c r="L247" s="17">
        <f t="shared" si="219"/>
        <v>3143300</v>
      </c>
      <c r="M247" s="17">
        <f t="shared" si="219"/>
        <v>0</v>
      </c>
      <c r="N247" s="17">
        <f t="shared" si="219"/>
        <v>3143300</v>
      </c>
    </row>
    <row r="248" spans="1:14" s="1" customFormat="1" ht="25.5" hidden="1" x14ac:dyDescent="0.25">
      <c r="A248" s="15"/>
      <c r="B248" s="15" t="s">
        <v>152</v>
      </c>
      <c r="C248" s="111" t="s">
        <v>85</v>
      </c>
      <c r="D248" s="22" t="s">
        <v>372</v>
      </c>
      <c r="E248" s="32">
        <v>852</v>
      </c>
      <c r="F248" s="16" t="s">
        <v>142</v>
      </c>
      <c r="G248" s="22" t="s">
        <v>85</v>
      </c>
      <c r="H248" s="22" t="s">
        <v>184</v>
      </c>
      <c r="I248" s="16" t="s">
        <v>153</v>
      </c>
      <c r="J248" s="17">
        <f>3272821-129521</f>
        <v>3143300</v>
      </c>
      <c r="K248" s="17"/>
      <c r="L248" s="17">
        <f t="shared" si="152"/>
        <v>3143300</v>
      </c>
      <c r="M248" s="17"/>
      <c r="N248" s="17">
        <f t="shared" ref="N248" si="220">L248+M248</f>
        <v>3143300</v>
      </c>
    </row>
    <row r="249" spans="1:14" s="1" customFormat="1" hidden="1" x14ac:dyDescent="0.25">
      <c r="A249" s="184" t="s">
        <v>185</v>
      </c>
      <c r="B249" s="184"/>
      <c r="C249" s="22" t="s">
        <v>85</v>
      </c>
      <c r="D249" s="22" t="s">
        <v>372</v>
      </c>
      <c r="E249" s="32">
        <v>852</v>
      </c>
      <c r="F249" s="22" t="s">
        <v>142</v>
      </c>
      <c r="G249" s="22" t="s">
        <v>85</v>
      </c>
      <c r="H249" s="22" t="s">
        <v>186</v>
      </c>
      <c r="I249" s="16"/>
      <c r="J249" s="17">
        <f t="shared" ref="J249:N250" si="221">J250</f>
        <v>1445900</v>
      </c>
      <c r="K249" s="17">
        <f t="shared" si="221"/>
        <v>0</v>
      </c>
      <c r="L249" s="17">
        <f t="shared" si="221"/>
        <v>1445900</v>
      </c>
      <c r="M249" s="17">
        <f t="shared" si="221"/>
        <v>0</v>
      </c>
      <c r="N249" s="17">
        <f t="shared" si="221"/>
        <v>1445900</v>
      </c>
    </row>
    <row r="250" spans="1:14" s="1" customFormat="1" ht="25.5" hidden="1" x14ac:dyDescent="0.25">
      <c r="A250" s="15"/>
      <c r="B250" s="15" t="s">
        <v>150</v>
      </c>
      <c r="C250" s="22" t="s">
        <v>85</v>
      </c>
      <c r="D250" s="22" t="s">
        <v>372</v>
      </c>
      <c r="E250" s="32">
        <v>852</v>
      </c>
      <c r="F250" s="16" t="s">
        <v>142</v>
      </c>
      <c r="G250" s="22" t="s">
        <v>85</v>
      </c>
      <c r="H250" s="22" t="s">
        <v>186</v>
      </c>
      <c r="I250" s="16" t="s">
        <v>151</v>
      </c>
      <c r="J250" s="17">
        <f t="shared" si="221"/>
        <v>1445900</v>
      </c>
      <c r="K250" s="17">
        <f t="shared" si="221"/>
        <v>0</v>
      </c>
      <c r="L250" s="17">
        <f t="shared" si="221"/>
        <v>1445900</v>
      </c>
      <c r="M250" s="17">
        <f t="shared" si="221"/>
        <v>0</v>
      </c>
      <c r="N250" s="17">
        <f t="shared" si="221"/>
        <v>1445900</v>
      </c>
    </row>
    <row r="251" spans="1:14" s="1" customFormat="1" ht="25.5" hidden="1" x14ac:dyDescent="0.25">
      <c r="A251" s="15"/>
      <c r="B251" s="15" t="s">
        <v>152</v>
      </c>
      <c r="C251" s="111" t="s">
        <v>85</v>
      </c>
      <c r="D251" s="22" t="s">
        <v>372</v>
      </c>
      <c r="E251" s="32">
        <v>852</v>
      </c>
      <c r="F251" s="16" t="s">
        <v>142</v>
      </c>
      <c r="G251" s="22" t="s">
        <v>85</v>
      </c>
      <c r="H251" s="22" t="s">
        <v>186</v>
      </c>
      <c r="I251" s="16" t="s">
        <v>153</v>
      </c>
      <c r="J251" s="17">
        <f>1445866+34</f>
        <v>1445900</v>
      </c>
      <c r="K251" s="17"/>
      <c r="L251" s="17">
        <f t="shared" si="152"/>
        <v>1445900</v>
      </c>
      <c r="M251" s="17"/>
      <c r="N251" s="17">
        <f t="shared" ref="N251" si="222">L251+M251</f>
        <v>1445900</v>
      </c>
    </row>
    <row r="252" spans="1:14" s="1" customFormat="1" hidden="1" x14ac:dyDescent="0.25">
      <c r="A252" s="184" t="s">
        <v>187</v>
      </c>
      <c r="B252" s="184"/>
      <c r="C252" s="22" t="s">
        <v>85</v>
      </c>
      <c r="D252" s="22" t="s">
        <v>372</v>
      </c>
      <c r="E252" s="32">
        <v>852</v>
      </c>
      <c r="F252" s="22" t="s">
        <v>142</v>
      </c>
      <c r="G252" s="22" t="s">
        <v>85</v>
      </c>
      <c r="H252" s="22" t="s">
        <v>188</v>
      </c>
      <c r="I252" s="16"/>
      <c r="J252" s="17">
        <f t="shared" ref="J252:N253" si="223">J253</f>
        <v>1604400</v>
      </c>
      <c r="K252" s="17">
        <f t="shared" si="223"/>
        <v>0</v>
      </c>
      <c r="L252" s="17">
        <f t="shared" si="223"/>
        <v>1604400</v>
      </c>
      <c r="M252" s="17">
        <f t="shared" si="223"/>
        <v>0</v>
      </c>
      <c r="N252" s="17">
        <f t="shared" si="223"/>
        <v>1604400</v>
      </c>
    </row>
    <row r="253" spans="1:14" s="1" customFormat="1" ht="25.5" hidden="1" x14ac:dyDescent="0.25">
      <c r="A253" s="15"/>
      <c r="B253" s="15" t="s">
        <v>150</v>
      </c>
      <c r="C253" s="22" t="s">
        <v>85</v>
      </c>
      <c r="D253" s="22" t="s">
        <v>372</v>
      </c>
      <c r="E253" s="32">
        <v>852</v>
      </c>
      <c r="F253" s="16" t="s">
        <v>142</v>
      </c>
      <c r="G253" s="22" t="s">
        <v>85</v>
      </c>
      <c r="H253" s="22" t="s">
        <v>188</v>
      </c>
      <c r="I253" s="16" t="s">
        <v>151</v>
      </c>
      <c r="J253" s="17">
        <f t="shared" si="223"/>
        <v>1604400</v>
      </c>
      <c r="K253" s="17">
        <f t="shared" si="223"/>
        <v>0</v>
      </c>
      <c r="L253" s="17">
        <f t="shared" si="223"/>
        <v>1604400</v>
      </c>
      <c r="M253" s="17">
        <f t="shared" si="223"/>
        <v>0</v>
      </c>
      <c r="N253" s="17">
        <f t="shared" si="223"/>
        <v>1604400</v>
      </c>
    </row>
    <row r="254" spans="1:14" s="1" customFormat="1" ht="25.5" hidden="1" x14ac:dyDescent="0.25">
      <c r="A254" s="15"/>
      <c r="B254" s="15" t="s">
        <v>152</v>
      </c>
      <c r="C254" s="22" t="s">
        <v>85</v>
      </c>
      <c r="D254" s="22" t="s">
        <v>372</v>
      </c>
      <c r="E254" s="32">
        <v>852</v>
      </c>
      <c r="F254" s="16" t="s">
        <v>142</v>
      </c>
      <c r="G254" s="22" t="s">
        <v>85</v>
      </c>
      <c r="H254" s="22" t="s">
        <v>188</v>
      </c>
      <c r="I254" s="16" t="s">
        <v>153</v>
      </c>
      <c r="J254" s="17">
        <f>1604423-23</f>
        <v>1604400</v>
      </c>
      <c r="K254" s="17"/>
      <c r="L254" s="17">
        <f t="shared" si="152"/>
        <v>1604400</v>
      </c>
      <c r="M254" s="17"/>
      <c r="N254" s="17">
        <f t="shared" ref="N254" si="224">L254+M254</f>
        <v>1604400</v>
      </c>
    </row>
    <row r="255" spans="1:14" s="1" customFormat="1" hidden="1" x14ac:dyDescent="0.25">
      <c r="A255" s="184" t="s">
        <v>189</v>
      </c>
      <c r="B255" s="184"/>
      <c r="C255" s="22" t="s">
        <v>85</v>
      </c>
      <c r="D255" s="22" t="s">
        <v>372</v>
      </c>
      <c r="E255" s="32">
        <v>852</v>
      </c>
      <c r="F255" s="22" t="s">
        <v>142</v>
      </c>
      <c r="G255" s="22" t="s">
        <v>85</v>
      </c>
      <c r="H255" s="22" t="s">
        <v>190</v>
      </c>
      <c r="I255" s="16"/>
      <c r="J255" s="17">
        <f t="shared" ref="J255:N256" si="225">J256</f>
        <v>1466000</v>
      </c>
      <c r="K255" s="17">
        <f t="shared" si="225"/>
        <v>0</v>
      </c>
      <c r="L255" s="17">
        <f t="shared" si="225"/>
        <v>1466000</v>
      </c>
      <c r="M255" s="17">
        <f t="shared" si="225"/>
        <v>0</v>
      </c>
      <c r="N255" s="17">
        <f t="shared" si="225"/>
        <v>1466000</v>
      </c>
    </row>
    <row r="256" spans="1:14" s="1" customFormat="1" ht="25.5" hidden="1" x14ac:dyDescent="0.25">
      <c r="A256" s="15"/>
      <c r="B256" s="15" t="s">
        <v>150</v>
      </c>
      <c r="C256" s="22" t="s">
        <v>85</v>
      </c>
      <c r="D256" s="22" t="s">
        <v>372</v>
      </c>
      <c r="E256" s="32">
        <v>852</v>
      </c>
      <c r="F256" s="16" t="s">
        <v>142</v>
      </c>
      <c r="G256" s="22" t="s">
        <v>85</v>
      </c>
      <c r="H256" s="22" t="s">
        <v>190</v>
      </c>
      <c r="I256" s="16" t="s">
        <v>151</v>
      </c>
      <c r="J256" s="17">
        <f t="shared" si="225"/>
        <v>1466000</v>
      </c>
      <c r="K256" s="17">
        <f t="shared" si="225"/>
        <v>0</v>
      </c>
      <c r="L256" s="17">
        <f t="shared" si="225"/>
        <v>1466000</v>
      </c>
      <c r="M256" s="17">
        <f t="shared" si="225"/>
        <v>0</v>
      </c>
      <c r="N256" s="17">
        <f t="shared" si="225"/>
        <v>1466000</v>
      </c>
    </row>
    <row r="257" spans="1:14" s="1" customFormat="1" ht="25.5" hidden="1" x14ac:dyDescent="0.25">
      <c r="A257" s="15"/>
      <c r="B257" s="15" t="s">
        <v>152</v>
      </c>
      <c r="C257" s="22" t="s">
        <v>85</v>
      </c>
      <c r="D257" s="22" t="s">
        <v>372</v>
      </c>
      <c r="E257" s="32">
        <v>852</v>
      </c>
      <c r="F257" s="16" t="s">
        <v>142</v>
      </c>
      <c r="G257" s="22" t="s">
        <v>85</v>
      </c>
      <c r="H257" s="22" t="s">
        <v>190</v>
      </c>
      <c r="I257" s="16" t="s">
        <v>153</v>
      </c>
      <c r="J257" s="17">
        <f>1466064-64</f>
        <v>1466000</v>
      </c>
      <c r="K257" s="17"/>
      <c r="L257" s="17">
        <f t="shared" si="152"/>
        <v>1466000</v>
      </c>
      <c r="M257" s="17"/>
      <c r="N257" s="17">
        <f t="shared" ref="N257" si="226">L257+M257</f>
        <v>1466000</v>
      </c>
    </row>
    <row r="258" spans="1:14" s="1" customFormat="1" hidden="1" x14ac:dyDescent="0.25">
      <c r="A258" s="184" t="s">
        <v>191</v>
      </c>
      <c r="B258" s="184"/>
      <c r="C258" s="111" t="s">
        <v>85</v>
      </c>
      <c r="D258" s="22" t="s">
        <v>372</v>
      </c>
      <c r="E258" s="32">
        <v>852</v>
      </c>
      <c r="F258" s="22" t="s">
        <v>142</v>
      </c>
      <c r="G258" s="22" t="s">
        <v>85</v>
      </c>
      <c r="H258" s="22" t="s">
        <v>192</v>
      </c>
      <c r="I258" s="16"/>
      <c r="J258" s="17">
        <f t="shared" ref="J258:N259" si="227">J259</f>
        <v>565700</v>
      </c>
      <c r="K258" s="17">
        <f t="shared" si="227"/>
        <v>0</v>
      </c>
      <c r="L258" s="17">
        <f t="shared" si="227"/>
        <v>565700</v>
      </c>
      <c r="M258" s="17">
        <f t="shared" si="227"/>
        <v>0</v>
      </c>
      <c r="N258" s="17">
        <f t="shared" si="227"/>
        <v>565700</v>
      </c>
    </row>
    <row r="259" spans="1:14" s="1" customFormat="1" ht="25.5" hidden="1" x14ac:dyDescent="0.25">
      <c r="A259" s="15"/>
      <c r="B259" s="15" t="s">
        <v>150</v>
      </c>
      <c r="C259" s="22" t="s">
        <v>85</v>
      </c>
      <c r="D259" s="22" t="s">
        <v>372</v>
      </c>
      <c r="E259" s="32">
        <v>852</v>
      </c>
      <c r="F259" s="16" t="s">
        <v>142</v>
      </c>
      <c r="G259" s="22" t="s">
        <v>85</v>
      </c>
      <c r="H259" s="22" t="s">
        <v>192</v>
      </c>
      <c r="I259" s="16" t="s">
        <v>151</v>
      </c>
      <c r="J259" s="17">
        <f t="shared" si="227"/>
        <v>565700</v>
      </c>
      <c r="K259" s="17">
        <f t="shared" si="227"/>
        <v>0</v>
      </c>
      <c r="L259" s="17">
        <f t="shared" si="227"/>
        <v>565700</v>
      </c>
      <c r="M259" s="17">
        <f t="shared" si="227"/>
        <v>0</v>
      </c>
      <c r="N259" s="17">
        <f t="shared" si="227"/>
        <v>565700</v>
      </c>
    </row>
    <row r="260" spans="1:14" s="1" customFormat="1" ht="25.5" hidden="1" x14ac:dyDescent="0.25">
      <c r="A260" s="15"/>
      <c r="B260" s="15" t="s">
        <v>152</v>
      </c>
      <c r="C260" s="22" t="s">
        <v>85</v>
      </c>
      <c r="D260" s="22" t="s">
        <v>372</v>
      </c>
      <c r="E260" s="32">
        <v>852</v>
      </c>
      <c r="F260" s="16" t="s">
        <v>142</v>
      </c>
      <c r="G260" s="22" t="s">
        <v>85</v>
      </c>
      <c r="H260" s="22" t="s">
        <v>192</v>
      </c>
      <c r="I260" s="16" t="s">
        <v>153</v>
      </c>
      <c r="J260" s="17">
        <f>545720+19980</f>
        <v>565700</v>
      </c>
      <c r="K260" s="17"/>
      <c r="L260" s="17">
        <f t="shared" si="152"/>
        <v>565700</v>
      </c>
      <c r="M260" s="17"/>
      <c r="N260" s="17">
        <f t="shared" ref="N260" si="228">L260+M260</f>
        <v>565700</v>
      </c>
    </row>
    <row r="261" spans="1:14" s="1" customFormat="1" x14ac:dyDescent="0.25">
      <c r="A261" s="184" t="s">
        <v>193</v>
      </c>
      <c r="B261" s="184"/>
      <c r="C261" s="22" t="s">
        <v>85</v>
      </c>
      <c r="D261" s="22" t="s">
        <v>372</v>
      </c>
      <c r="E261" s="32">
        <v>852</v>
      </c>
      <c r="F261" s="16" t="s">
        <v>142</v>
      </c>
      <c r="G261" s="16" t="s">
        <v>85</v>
      </c>
      <c r="H261" s="16" t="s">
        <v>194</v>
      </c>
      <c r="I261" s="16"/>
      <c r="J261" s="17">
        <f>J262</f>
        <v>6292500</v>
      </c>
      <c r="K261" s="17">
        <f t="shared" ref="K261:N261" si="229">K262</f>
        <v>1054900</v>
      </c>
      <c r="L261" s="17">
        <f t="shared" si="229"/>
        <v>7347400</v>
      </c>
      <c r="M261" s="17">
        <f t="shared" si="229"/>
        <v>88000</v>
      </c>
      <c r="N261" s="17">
        <f t="shared" si="229"/>
        <v>7435400</v>
      </c>
    </row>
    <row r="262" spans="1:14" s="1" customFormat="1" x14ac:dyDescent="0.25">
      <c r="A262" s="184" t="s">
        <v>146</v>
      </c>
      <c r="B262" s="184"/>
      <c r="C262" s="22" t="s">
        <v>85</v>
      </c>
      <c r="D262" s="22" t="s">
        <v>372</v>
      </c>
      <c r="E262" s="32">
        <v>852</v>
      </c>
      <c r="F262" s="16" t="s">
        <v>142</v>
      </c>
      <c r="G262" s="16" t="s">
        <v>85</v>
      </c>
      <c r="H262" s="16" t="s">
        <v>195</v>
      </c>
      <c r="I262" s="16"/>
      <c r="J262" s="17">
        <f>J263+J266+J269</f>
        <v>6292500</v>
      </c>
      <c r="K262" s="17">
        <f t="shared" ref="K262:L262" si="230">K263+K266+K269</f>
        <v>1054900</v>
      </c>
      <c r="L262" s="17">
        <f t="shared" si="230"/>
        <v>7347400</v>
      </c>
      <c r="M262" s="17">
        <f t="shared" ref="M262:N262" si="231">M263+M266+M269</f>
        <v>88000</v>
      </c>
      <c r="N262" s="17">
        <f t="shared" si="231"/>
        <v>7435400</v>
      </c>
    </row>
    <row r="263" spans="1:14" s="1" customFormat="1" ht="24.75" customHeight="1" x14ac:dyDescent="0.25">
      <c r="A263" s="184" t="s">
        <v>196</v>
      </c>
      <c r="B263" s="184"/>
      <c r="C263" s="22" t="s">
        <v>85</v>
      </c>
      <c r="D263" s="22" t="s">
        <v>372</v>
      </c>
      <c r="E263" s="32">
        <v>852</v>
      </c>
      <c r="F263" s="22" t="s">
        <v>142</v>
      </c>
      <c r="G263" s="22" t="s">
        <v>85</v>
      </c>
      <c r="H263" s="22" t="s">
        <v>197</v>
      </c>
      <c r="I263" s="16"/>
      <c r="J263" s="17">
        <f t="shared" ref="J263:N264" si="232">J264</f>
        <v>2839100</v>
      </c>
      <c r="K263" s="17">
        <f t="shared" si="232"/>
        <v>0</v>
      </c>
      <c r="L263" s="17">
        <f t="shared" si="232"/>
        <v>2839100</v>
      </c>
      <c r="M263" s="17">
        <f t="shared" si="232"/>
        <v>88000</v>
      </c>
      <c r="N263" s="17">
        <f t="shared" si="232"/>
        <v>2927100</v>
      </c>
    </row>
    <row r="264" spans="1:14" s="1" customFormat="1" ht="25.5" x14ac:dyDescent="0.25">
      <c r="A264" s="15"/>
      <c r="B264" s="15" t="s">
        <v>150</v>
      </c>
      <c r="C264" s="22" t="s">
        <v>85</v>
      </c>
      <c r="D264" s="22" t="s">
        <v>372</v>
      </c>
      <c r="E264" s="32">
        <v>852</v>
      </c>
      <c r="F264" s="16" t="s">
        <v>142</v>
      </c>
      <c r="G264" s="22" t="s">
        <v>85</v>
      </c>
      <c r="H264" s="22" t="s">
        <v>197</v>
      </c>
      <c r="I264" s="16" t="s">
        <v>151</v>
      </c>
      <c r="J264" s="17">
        <f t="shared" si="232"/>
        <v>2839100</v>
      </c>
      <c r="K264" s="17">
        <f t="shared" si="232"/>
        <v>0</v>
      </c>
      <c r="L264" s="17">
        <f t="shared" si="232"/>
        <v>2839100</v>
      </c>
      <c r="M264" s="17">
        <f t="shared" si="232"/>
        <v>88000</v>
      </c>
      <c r="N264" s="17">
        <f t="shared" si="232"/>
        <v>2927100</v>
      </c>
    </row>
    <row r="265" spans="1:14" s="1" customFormat="1" ht="25.5" x14ac:dyDescent="0.25">
      <c r="A265" s="15"/>
      <c r="B265" s="15" t="s">
        <v>152</v>
      </c>
      <c r="C265" s="22" t="s">
        <v>85</v>
      </c>
      <c r="D265" s="22" t="s">
        <v>372</v>
      </c>
      <c r="E265" s="32">
        <v>852</v>
      </c>
      <c r="F265" s="16" t="s">
        <v>142</v>
      </c>
      <c r="G265" s="22" t="s">
        <v>85</v>
      </c>
      <c r="H265" s="22" t="s">
        <v>197</v>
      </c>
      <c r="I265" s="16" t="s">
        <v>153</v>
      </c>
      <c r="J265" s="17">
        <f>2839079+21</f>
        <v>2839100</v>
      </c>
      <c r="K265" s="17"/>
      <c r="L265" s="17">
        <f t="shared" ref="L265:L343" si="233">J265+K265</f>
        <v>2839100</v>
      </c>
      <c r="M265" s="17">
        <v>88000</v>
      </c>
      <c r="N265" s="17">
        <f t="shared" ref="N265" si="234">L265+M265</f>
        <v>2927100</v>
      </c>
    </row>
    <row r="266" spans="1:14" s="1" customFormat="1" ht="26.25" hidden="1" customHeight="1" x14ac:dyDescent="0.25">
      <c r="A266" s="184" t="s">
        <v>198</v>
      </c>
      <c r="B266" s="184"/>
      <c r="C266" s="22" t="s">
        <v>85</v>
      </c>
      <c r="D266" s="22" t="s">
        <v>372</v>
      </c>
      <c r="E266" s="32">
        <v>852</v>
      </c>
      <c r="F266" s="22" t="s">
        <v>142</v>
      </c>
      <c r="G266" s="22" t="s">
        <v>85</v>
      </c>
      <c r="H266" s="22" t="s">
        <v>199</v>
      </c>
      <c r="I266" s="16"/>
      <c r="J266" s="17">
        <f t="shared" ref="J266:N267" si="235">J267</f>
        <v>1562600</v>
      </c>
      <c r="K266" s="17">
        <f t="shared" si="235"/>
        <v>264100</v>
      </c>
      <c r="L266" s="17">
        <f t="shared" si="235"/>
        <v>1826700</v>
      </c>
      <c r="M266" s="17">
        <f t="shared" si="235"/>
        <v>0</v>
      </c>
      <c r="N266" s="17">
        <f t="shared" si="235"/>
        <v>1826700</v>
      </c>
    </row>
    <row r="267" spans="1:14" s="1" customFormat="1" ht="25.5" hidden="1" x14ac:dyDescent="0.25">
      <c r="A267" s="15"/>
      <c r="B267" s="15" t="s">
        <v>150</v>
      </c>
      <c r="C267" s="111" t="s">
        <v>85</v>
      </c>
      <c r="D267" s="22" t="s">
        <v>372</v>
      </c>
      <c r="E267" s="32">
        <v>852</v>
      </c>
      <c r="F267" s="16" t="s">
        <v>142</v>
      </c>
      <c r="G267" s="22" t="s">
        <v>85</v>
      </c>
      <c r="H267" s="22" t="s">
        <v>199</v>
      </c>
      <c r="I267" s="16" t="s">
        <v>151</v>
      </c>
      <c r="J267" s="17">
        <f t="shared" si="235"/>
        <v>1562600</v>
      </c>
      <c r="K267" s="17">
        <f t="shared" si="235"/>
        <v>264100</v>
      </c>
      <c r="L267" s="17">
        <f t="shared" si="235"/>
        <v>1826700</v>
      </c>
      <c r="M267" s="17">
        <f t="shared" si="235"/>
        <v>0</v>
      </c>
      <c r="N267" s="17">
        <f t="shared" si="235"/>
        <v>1826700</v>
      </c>
    </row>
    <row r="268" spans="1:14" s="1" customFormat="1" ht="28.5" hidden="1" customHeight="1" x14ac:dyDescent="0.25">
      <c r="A268" s="15"/>
      <c r="B268" s="15" t="s">
        <v>152</v>
      </c>
      <c r="C268" s="22" t="s">
        <v>85</v>
      </c>
      <c r="D268" s="22" t="s">
        <v>372</v>
      </c>
      <c r="E268" s="32">
        <v>852</v>
      </c>
      <c r="F268" s="16" t="s">
        <v>142</v>
      </c>
      <c r="G268" s="22" t="s">
        <v>85</v>
      </c>
      <c r="H268" s="22" t="s">
        <v>199</v>
      </c>
      <c r="I268" s="16" t="s">
        <v>153</v>
      </c>
      <c r="J268" s="17">
        <f>1562634-34</f>
        <v>1562600</v>
      </c>
      <c r="K268" s="17">
        <v>264100</v>
      </c>
      <c r="L268" s="17">
        <f t="shared" si="233"/>
        <v>1826700</v>
      </c>
      <c r="M268" s="17"/>
      <c r="N268" s="17">
        <f t="shared" ref="N268" si="236">L268+M268</f>
        <v>1826700</v>
      </c>
    </row>
    <row r="269" spans="1:14" s="1" customFormat="1" ht="27" hidden="1" customHeight="1" x14ac:dyDescent="0.25">
      <c r="A269" s="195" t="s">
        <v>347</v>
      </c>
      <c r="B269" s="195"/>
      <c r="C269" s="22" t="s">
        <v>85</v>
      </c>
      <c r="D269" s="22" t="s">
        <v>372</v>
      </c>
      <c r="E269" s="32">
        <v>852</v>
      </c>
      <c r="F269" s="22" t="s">
        <v>142</v>
      </c>
      <c r="G269" s="22" t="s">
        <v>85</v>
      </c>
      <c r="H269" s="22" t="s">
        <v>201</v>
      </c>
      <c r="I269" s="16"/>
      <c r="J269" s="17">
        <f>J271</f>
        <v>1890800</v>
      </c>
      <c r="K269" s="17">
        <f t="shared" ref="K269:L269" si="237">K271</f>
        <v>790800</v>
      </c>
      <c r="L269" s="17">
        <f t="shared" si="237"/>
        <v>2681600</v>
      </c>
      <c r="M269" s="17">
        <f t="shared" ref="M269:N269" si="238">M271</f>
        <v>0</v>
      </c>
      <c r="N269" s="17">
        <f t="shared" si="238"/>
        <v>2681600</v>
      </c>
    </row>
    <row r="270" spans="1:14" s="1" customFormat="1" ht="25.5" hidden="1" x14ac:dyDescent="0.25">
      <c r="A270" s="15"/>
      <c r="B270" s="15" t="s">
        <v>150</v>
      </c>
      <c r="C270" s="22" t="s">
        <v>85</v>
      </c>
      <c r="D270" s="22" t="s">
        <v>372</v>
      </c>
      <c r="E270" s="32">
        <v>852</v>
      </c>
      <c r="F270" s="16" t="s">
        <v>142</v>
      </c>
      <c r="G270" s="22" t="s">
        <v>85</v>
      </c>
      <c r="H270" s="22" t="s">
        <v>201</v>
      </c>
      <c r="I270" s="16" t="s">
        <v>151</v>
      </c>
      <c r="J270" s="17">
        <f>J271</f>
        <v>1890800</v>
      </c>
      <c r="K270" s="17">
        <f t="shared" ref="K270:N270" si="239">K271</f>
        <v>790800</v>
      </c>
      <c r="L270" s="17">
        <f t="shared" si="239"/>
        <v>2681600</v>
      </c>
      <c r="M270" s="17">
        <f t="shared" si="239"/>
        <v>0</v>
      </c>
      <c r="N270" s="17">
        <f t="shared" si="239"/>
        <v>2681600</v>
      </c>
    </row>
    <row r="271" spans="1:14" s="1" customFormat="1" ht="25.5" hidden="1" x14ac:dyDescent="0.25">
      <c r="A271" s="15"/>
      <c r="B271" s="15" t="s">
        <v>152</v>
      </c>
      <c r="C271" s="22" t="s">
        <v>85</v>
      </c>
      <c r="D271" s="22" t="s">
        <v>372</v>
      </c>
      <c r="E271" s="32">
        <v>852</v>
      </c>
      <c r="F271" s="16" t="s">
        <v>142</v>
      </c>
      <c r="G271" s="22" t="s">
        <v>85</v>
      </c>
      <c r="H271" s="22" t="s">
        <v>201</v>
      </c>
      <c r="I271" s="16" t="s">
        <v>153</v>
      </c>
      <c r="J271" s="17">
        <f>1890782+18</f>
        <v>1890800</v>
      </c>
      <c r="K271" s="17">
        <v>790800</v>
      </c>
      <c r="L271" s="17">
        <f t="shared" si="233"/>
        <v>2681600</v>
      </c>
      <c r="M271" s="17"/>
      <c r="N271" s="17">
        <f t="shared" ref="N271" si="240">L271+M271</f>
        <v>2681600</v>
      </c>
    </row>
    <row r="272" spans="1:14" s="1" customFormat="1" hidden="1" x14ac:dyDescent="0.25">
      <c r="A272" s="184" t="s">
        <v>205</v>
      </c>
      <c r="B272" s="184"/>
      <c r="C272" s="22" t="s">
        <v>85</v>
      </c>
      <c r="D272" s="22" t="s">
        <v>372</v>
      </c>
      <c r="E272" s="22">
        <v>852</v>
      </c>
      <c r="F272" s="16" t="s">
        <v>142</v>
      </c>
      <c r="G272" s="16" t="s">
        <v>85</v>
      </c>
      <c r="H272" s="16" t="s">
        <v>206</v>
      </c>
      <c r="I272" s="16"/>
      <c r="J272" s="17">
        <f>J273</f>
        <v>1172900</v>
      </c>
      <c r="K272" s="17">
        <f t="shared" ref="K272:N272" si="241">K273</f>
        <v>0</v>
      </c>
      <c r="L272" s="17">
        <f t="shared" si="241"/>
        <v>1172900</v>
      </c>
      <c r="M272" s="17">
        <f t="shared" si="241"/>
        <v>0</v>
      </c>
      <c r="N272" s="17">
        <f t="shared" si="241"/>
        <v>1172900</v>
      </c>
    </row>
    <row r="273" spans="1:14" s="1" customFormat="1" hidden="1" x14ac:dyDescent="0.25">
      <c r="A273" s="184" t="s">
        <v>207</v>
      </c>
      <c r="B273" s="184"/>
      <c r="C273" s="22" t="s">
        <v>85</v>
      </c>
      <c r="D273" s="22" t="s">
        <v>372</v>
      </c>
      <c r="E273" s="22">
        <v>852</v>
      </c>
      <c r="F273" s="16" t="s">
        <v>142</v>
      </c>
      <c r="G273" s="16" t="s">
        <v>85</v>
      </c>
      <c r="H273" s="16" t="s">
        <v>208</v>
      </c>
      <c r="I273" s="16"/>
      <c r="J273" s="17">
        <f t="shared" ref="J273:N274" si="242">J274</f>
        <v>1172900</v>
      </c>
      <c r="K273" s="17">
        <f t="shared" si="242"/>
        <v>0</v>
      </c>
      <c r="L273" s="17">
        <f t="shared" si="242"/>
        <v>1172900</v>
      </c>
      <c r="M273" s="17">
        <f t="shared" si="242"/>
        <v>0</v>
      </c>
      <c r="N273" s="17">
        <f t="shared" si="242"/>
        <v>1172900</v>
      </c>
    </row>
    <row r="274" spans="1:14" s="1" customFormat="1" ht="25.5" hidden="1" x14ac:dyDescent="0.25">
      <c r="A274" s="19"/>
      <c r="B274" s="15" t="s">
        <v>150</v>
      </c>
      <c r="C274" s="111" t="s">
        <v>85</v>
      </c>
      <c r="D274" s="22" t="s">
        <v>372</v>
      </c>
      <c r="E274" s="22">
        <v>852</v>
      </c>
      <c r="F274" s="16" t="s">
        <v>142</v>
      </c>
      <c r="G274" s="16" t="s">
        <v>85</v>
      </c>
      <c r="H274" s="16" t="s">
        <v>208</v>
      </c>
      <c r="I274" s="16" t="s">
        <v>151</v>
      </c>
      <c r="J274" s="17">
        <f t="shared" si="242"/>
        <v>1172900</v>
      </c>
      <c r="K274" s="17">
        <f t="shared" si="242"/>
        <v>0</v>
      </c>
      <c r="L274" s="17">
        <f t="shared" si="242"/>
        <v>1172900</v>
      </c>
      <c r="M274" s="17">
        <f t="shared" si="242"/>
        <v>0</v>
      </c>
      <c r="N274" s="17">
        <f t="shared" si="242"/>
        <v>1172900</v>
      </c>
    </row>
    <row r="275" spans="1:14" s="1" customFormat="1" hidden="1" x14ac:dyDescent="0.25">
      <c r="A275" s="19"/>
      <c r="B275" s="19" t="s">
        <v>209</v>
      </c>
      <c r="C275" s="22" t="s">
        <v>85</v>
      </c>
      <c r="D275" s="22" t="s">
        <v>372</v>
      </c>
      <c r="E275" s="22">
        <v>852</v>
      </c>
      <c r="F275" s="16" t="s">
        <v>142</v>
      </c>
      <c r="G275" s="16" t="s">
        <v>85</v>
      </c>
      <c r="H275" s="16" t="s">
        <v>208</v>
      </c>
      <c r="I275" s="16" t="s">
        <v>210</v>
      </c>
      <c r="J275" s="17">
        <v>1172900</v>
      </c>
      <c r="K275" s="17"/>
      <c r="L275" s="17">
        <f t="shared" si="233"/>
        <v>1172900</v>
      </c>
      <c r="M275" s="17"/>
      <c r="N275" s="17">
        <f t="shared" ref="N275" si="243">L275+M275</f>
        <v>1172900</v>
      </c>
    </row>
    <row r="276" spans="1:14" s="1" customFormat="1" hidden="1" x14ac:dyDescent="0.25">
      <c r="A276" s="184" t="s">
        <v>69</v>
      </c>
      <c r="B276" s="184"/>
      <c r="C276" s="22" t="s">
        <v>85</v>
      </c>
      <c r="D276" s="22" t="s">
        <v>372</v>
      </c>
      <c r="E276" s="22">
        <v>852</v>
      </c>
      <c r="F276" s="22" t="s">
        <v>142</v>
      </c>
      <c r="G276" s="16" t="s">
        <v>85</v>
      </c>
      <c r="H276" s="22" t="s">
        <v>70</v>
      </c>
      <c r="I276" s="22"/>
      <c r="J276" s="24">
        <f>J277</f>
        <v>63415629.229999997</v>
      </c>
      <c r="K276" s="24">
        <f t="shared" ref="K276:N276" si="244">K277</f>
        <v>-1382300</v>
      </c>
      <c r="L276" s="24">
        <f t="shared" si="244"/>
        <v>62033329.229999997</v>
      </c>
      <c r="M276" s="24">
        <f t="shared" si="244"/>
        <v>0</v>
      </c>
      <c r="N276" s="24">
        <f t="shared" si="244"/>
        <v>62033329.229999997</v>
      </c>
    </row>
    <row r="277" spans="1:14" s="1" customFormat="1" ht="54" hidden="1" customHeight="1" x14ac:dyDescent="0.25">
      <c r="A277" s="184" t="s">
        <v>71</v>
      </c>
      <c r="B277" s="184"/>
      <c r="C277" s="111" t="s">
        <v>85</v>
      </c>
      <c r="D277" s="22" t="s">
        <v>372</v>
      </c>
      <c r="E277" s="22">
        <v>852</v>
      </c>
      <c r="F277" s="16" t="s">
        <v>142</v>
      </c>
      <c r="G277" s="16" t="s">
        <v>85</v>
      </c>
      <c r="H277" s="16" t="s">
        <v>72</v>
      </c>
      <c r="I277" s="16"/>
      <c r="J277" s="17">
        <f>J278+J286+J281</f>
        <v>63415629.229999997</v>
      </c>
      <c r="K277" s="17">
        <f t="shared" ref="K277:L277" si="245">K278+K286+K281</f>
        <v>-1382300</v>
      </c>
      <c r="L277" s="17">
        <f t="shared" si="245"/>
        <v>62033329.229999997</v>
      </c>
      <c r="M277" s="17">
        <f t="shared" ref="M277:N277" si="246">M278+M286+M281</f>
        <v>0</v>
      </c>
      <c r="N277" s="17">
        <f t="shared" si="246"/>
        <v>62033329.229999997</v>
      </c>
    </row>
    <row r="278" spans="1:14" s="1" customFormat="1" ht="27.75" hidden="1" customHeight="1" x14ac:dyDescent="0.25">
      <c r="A278" s="184" t="s">
        <v>211</v>
      </c>
      <c r="B278" s="184"/>
      <c r="C278" s="22" t="s">
        <v>85</v>
      </c>
      <c r="D278" s="22" t="s">
        <v>372</v>
      </c>
      <c r="E278" s="22">
        <v>852</v>
      </c>
      <c r="F278" s="16" t="s">
        <v>142</v>
      </c>
      <c r="G278" s="16" t="s">
        <v>85</v>
      </c>
      <c r="H278" s="16" t="s">
        <v>212</v>
      </c>
      <c r="I278" s="16"/>
      <c r="J278" s="17">
        <f t="shared" ref="J278:N279" si="247">J279</f>
        <v>59263749.229999997</v>
      </c>
      <c r="K278" s="17">
        <f t="shared" si="247"/>
        <v>0</v>
      </c>
      <c r="L278" s="17">
        <f t="shared" si="247"/>
        <v>59263749.229999997</v>
      </c>
      <c r="M278" s="17">
        <f t="shared" si="247"/>
        <v>0</v>
      </c>
      <c r="N278" s="17">
        <f t="shared" si="247"/>
        <v>59263749.229999997</v>
      </c>
    </row>
    <row r="279" spans="1:14" s="1" customFormat="1" ht="25.5" hidden="1" x14ac:dyDescent="0.25">
      <c r="A279" s="19"/>
      <c r="B279" s="15" t="s">
        <v>150</v>
      </c>
      <c r="C279" s="22" t="s">
        <v>85</v>
      </c>
      <c r="D279" s="22" t="s">
        <v>372</v>
      </c>
      <c r="E279" s="22">
        <v>852</v>
      </c>
      <c r="F279" s="16" t="s">
        <v>142</v>
      </c>
      <c r="G279" s="16" t="s">
        <v>85</v>
      </c>
      <c r="H279" s="16" t="s">
        <v>212</v>
      </c>
      <c r="I279" s="16" t="s">
        <v>151</v>
      </c>
      <c r="J279" s="17">
        <f t="shared" si="247"/>
        <v>59263749.229999997</v>
      </c>
      <c r="K279" s="17">
        <f t="shared" si="247"/>
        <v>0</v>
      </c>
      <c r="L279" s="17">
        <f t="shared" si="247"/>
        <v>59263749.229999997</v>
      </c>
      <c r="M279" s="17">
        <f t="shared" si="247"/>
        <v>0</v>
      </c>
      <c r="N279" s="17">
        <f t="shared" si="247"/>
        <v>59263749.229999997</v>
      </c>
    </row>
    <row r="280" spans="1:14" s="1" customFormat="1" ht="25.5" hidden="1" x14ac:dyDescent="0.25">
      <c r="A280" s="15"/>
      <c r="B280" s="15" t="s">
        <v>152</v>
      </c>
      <c r="C280" s="22" t="s">
        <v>85</v>
      </c>
      <c r="D280" s="22" t="s">
        <v>372</v>
      </c>
      <c r="E280" s="22">
        <v>852</v>
      </c>
      <c r="F280" s="16" t="s">
        <v>142</v>
      </c>
      <c r="G280" s="22" t="s">
        <v>85</v>
      </c>
      <c r="H280" s="22" t="s">
        <v>212</v>
      </c>
      <c r="I280" s="16" t="s">
        <v>153</v>
      </c>
      <c r="J280" s="17">
        <v>59263749.229999997</v>
      </c>
      <c r="K280" s="17"/>
      <c r="L280" s="17">
        <f t="shared" si="233"/>
        <v>59263749.229999997</v>
      </c>
      <c r="M280" s="17"/>
      <c r="N280" s="17">
        <f t="shared" ref="N280" si="248">L280+M280</f>
        <v>59263749.229999997</v>
      </c>
    </row>
    <row r="281" spans="1:14" s="1" customFormat="1" ht="67.5" hidden="1" customHeight="1" x14ac:dyDescent="0.25">
      <c r="A281" s="184" t="s">
        <v>157</v>
      </c>
      <c r="B281" s="184"/>
      <c r="C281" s="22" t="s">
        <v>85</v>
      </c>
      <c r="D281" s="22" t="s">
        <v>372</v>
      </c>
      <c r="E281" s="22">
        <v>852</v>
      </c>
      <c r="F281" s="16" t="s">
        <v>142</v>
      </c>
      <c r="G281" s="16" t="s">
        <v>85</v>
      </c>
      <c r="H281" s="16" t="s">
        <v>158</v>
      </c>
      <c r="I281" s="16"/>
      <c r="J281" s="17">
        <f>J282+J284</f>
        <v>4132800</v>
      </c>
      <c r="K281" s="17">
        <f t="shared" ref="K281:L281" si="249">K282+K284</f>
        <v>-1382300</v>
      </c>
      <c r="L281" s="17">
        <f t="shared" si="249"/>
        <v>2750500</v>
      </c>
      <c r="M281" s="17">
        <f t="shared" ref="M281:N281" si="250">M282+M284</f>
        <v>0</v>
      </c>
      <c r="N281" s="17">
        <f t="shared" si="250"/>
        <v>2750500</v>
      </c>
    </row>
    <row r="282" spans="1:14" s="1" customFormat="1" hidden="1" x14ac:dyDescent="0.25">
      <c r="A282" s="18"/>
      <c r="B282" s="19" t="s">
        <v>159</v>
      </c>
      <c r="C282" s="22" t="s">
        <v>85</v>
      </c>
      <c r="D282" s="22" t="s">
        <v>372</v>
      </c>
      <c r="E282" s="22">
        <v>852</v>
      </c>
      <c r="F282" s="16" t="s">
        <v>142</v>
      </c>
      <c r="G282" s="16" t="s">
        <v>85</v>
      </c>
      <c r="H282" s="16" t="s">
        <v>158</v>
      </c>
      <c r="I282" s="16" t="s">
        <v>160</v>
      </c>
      <c r="J282" s="17">
        <f t="shared" ref="J282:N282" si="251">J283</f>
        <v>4132800</v>
      </c>
      <c r="K282" s="17">
        <f t="shared" si="251"/>
        <v>-4132800</v>
      </c>
      <c r="L282" s="17">
        <f t="shared" si="251"/>
        <v>0</v>
      </c>
      <c r="M282" s="17">
        <f t="shared" si="251"/>
        <v>0</v>
      </c>
      <c r="N282" s="17">
        <f t="shared" si="251"/>
        <v>0</v>
      </c>
    </row>
    <row r="283" spans="1:14" s="1" customFormat="1" ht="25.5" hidden="1" x14ac:dyDescent="0.25">
      <c r="A283" s="18"/>
      <c r="B283" s="15" t="s">
        <v>161</v>
      </c>
      <c r="C283" s="22" t="s">
        <v>85</v>
      </c>
      <c r="D283" s="22" t="s">
        <v>372</v>
      </c>
      <c r="E283" s="22">
        <v>852</v>
      </c>
      <c r="F283" s="16" t="s">
        <v>142</v>
      </c>
      <c r="G283" s="16" t="s">
        <v>85</v>
      </c>
      <c r="H283" s="16" t="s">
        <v>158</v>
      </c>
      <c r="I283" s="16" t="s">
        <v>162</v>
      </c>
      <c r="J283" s="17">
        <v>4132800</v>
      </c>
      <c r="K283" s="17">
        <v>-4132800</v>
      </c>
      <c r="L283" s="17">
        <f t="shared" si="233"/>
        <v>0</v>
      </c>
      <c r="M283" s="17"/>
      <c r="N283" s="17">
        <f t="shared" ref="N283" si="252">L283+M283</f>
        <v>0</v>
      </c>
    </row>
    <row r="284" spans="1:14" s="1" customFormat="1" ht="25.5" hidden="1" x14ac:dyDescent="0.25">
      <c r="A284" s="18"/>
      <c r="B284" s="15" t="s">
        <v>150</v>
      </c>
      <c r="C284" s="22" t="s">
        <v>85</v>
      </c>
      <c r="D284" s="22" t="s">
        <v>372</v>
      </c>
      <c r="E284" s="32">
        <v>852</v>
      </c>
      <c r="F284" s="16" t="s">
        <v>142</v>
      </c>
      <c r="G284" s="16" t="s">
        <v>85</v>
      </c>
      <c r="H284" s="16" t="s">
        <v>158</v>
      </c>
      <c r="I284" s="16" t="s">
        <v>151</v>
      </c>
      <c r="J284" s="17">
        <f>J285</f>
        <v>0</v>
      </c>
      <c r="K284" s="17">
        <f t="shared" ref="K284:N284" si="253">K285</f>
        <v>2750500</v>
      </c>
      <c r="L284" s="17">
        <f t="shared" si="253"/>
        <v>2750500</v>
      </c>
      <c r="M284" s="17">
        <f t="shared" si="253"/>
        <v>0</v>
      </c>
      <c r="N284" s="17">
        <f t="shared" si="253"/>
        <v>2750500</v>
      </c>
    </row>
    <row r="285" spans="1:14" s="1" customFormat="1" ht="29.25" hidden="1" customHeight="1" x14ac:dyDescent="0.25">
      <c r="A285" s="18"/>
      <c r="B285" s="15" t="s">
        <v>152</v>
      </c>
      <c r="C285" s="22" t="s">
        <v>85</v>
      </c>
      <c r="D285" s="22" t="s">
        <v>372</v>
      </c>
      <c r="E285" s="32">
        <v>852</v>
      </c>
      <c r="F285" s="16" t="s">
        <v>142</v>
      </c>
      <c r="G285" s="16" t="s">
        <v>85</v>
      </c>
      <c r="H285" s="16" t="s">
        <v>158</v>
      </c>
      <c r="I285" s="16" t="s">
        <v>153</v>
      </c>
      <c r="J285" s="17"/>
      <c r="K285" s="17">
        <f>4132800-1382300</f>
        <v>2750500</v>
      </c>
      <c r="L285" s="17">
        <f t="shared" ref="L285" si="254">J285+K285</f>
        <v>2750500</v>
      </c>
      <c r="M285" s="17"/>
      <c r="N285" s="17">
        <f t="shared" ref="N285" si="255">L285+M285</f>
        <v>2750500</v>
      </c>
    </row>
    <row r="286" spans="1:14" s="1" customFormat="1" ht="54" hidden="1" customHeight="1" x14ac:dyDescent="0.25">
      <c r="A286" s="184" t="s">
        <v>163</v>
      </c>
      <c r="B286" s="184"/>
      <c r="C286" s="111" t="s">
        <v>85</v>
      </c>
      <c r="D286" s="22" t="s">
        <v>372</v>
      </c>
      <c r="E286" s="22">
        <v>852</v>
      </c>
      <c r="F286" s="16" t="s">
        <v>142</v>
      </c>
      <c r="G286" s="16" t="s">
        <v>85</v>
      </c>
      <c r="H286" s="16" t="s">
        <v>164</v>
      </c>
      <c r="I286" s="16"/>
      <c r="J286" s="17">
        <f>J287+J289</f>
        <v>19080</v>
      </c>
      <c r="K286" s="17">
        <f t="shared" ref="K286:L286" si="256">K287+K289</f>
        <v>0</v>
      </c>
      <c r="L286" s="17">
        <f t="shared" si="256"/>
        <v>19080</v>
      </c>
      <c r="M286" s="17">
        <f t="shared" ref="M286:N286" si="257">M287+M289</f>
        <v>0</v>
      </c>
      <c r="N286" s="17">
        <f t="shared" si="257"/>
        <v>19080</v>
      </c>
    </row>
    <row r="287" spans="1:14" s="1" customFormat="1" hidden="1" x14ac:dyDescent="0.25">
      <c r="A287" s="18"/>
      <c r="B287" s="19" t="s">
        <v>159</v>
      </c>
      <c r="C287" s="22" t="s">
        <v>85</v>
      </c>
      <c r="D287" s="22" t="s">
        <v>372</v>
      </c>
      <c r="E287" s="22">
        <v>852</v>
      </c>
      <c r="F287" s="16" t="s">
        <v>142</v>
      </c>
      <c r="G287" s="16" t="s">
        <v>85</v>
      </c>
      <c r="H287" s="16" t="s">
        <v>164</v>
      </c>
      <c r="I287" s="16" t="s">
        <v>160</v>
      </c>
      <c r="J287" s="17">
        <f t="shared" ref="J287:N287" si="258">J288</f>
        <v>19080</v>
      </c>
      <c r="K287" s="17">
        <f t="shared" si="258"/>
        <v>-19080</v>
      </c>
      <c r="L287" s="17">
        <f t="shared" si="258"/>
        <v>0</v>
      </c>
      <c r="M287" s="17">
        <f t="shared" si="258"/>
        <v>0</v>
      </c>
      <c r="N287" s="17">
        <f t="shared" si="258"/>
        <v>0</v>
      </c>
    </row>
    <row r="288" spans="1:14" s="1" customFormat="1" ht="25.5" hidden="1" x14ac:dyDescent="0.25">
      <c r="A288" s="18"/>
      <c r="B288" s="15" t="s">
        <v>165</v>
      </c>
      <c r="C288" s="22" t="s">
        <v>85</v>
      </c>
      <c r="D288" s="22" t="s">
        <v>372</v>
      </c>
      <c r="E288" s="22">
        <v>852</v>
      </c>
      <c r="F288" s="16" t="s">
        <v>142</v>
      </c>
      <c r="G288" s="16" t="s">
        <v>85</v>
      </c>
      <c r="H288" s="16" t="s">
        <v>164</v>
      </c>
      <c r="I288" s="16" t="s">
        <v>166</v>
      </c>
      <c r="J288" s="17">
        <v>19080</v>
      </c>
      <c r="K288" s="17">
        <v>-19080</v>
      </c>
      <c r="L288" s="17">
        <f t="shared" si="233"/>
        <v>0</v>
      </c>
      <c r="M288" s="17"/>
      <c r="N288" s="17">
        <f t="shared" ref="N288" si="259">L288+M288</f>
        <v>0</v>
      </c>
    </row>
    <row r="289" spans="1:14" s="1" customFormat="1" ht="25.5" hidden="1" x14ac:dyDescent="0.25">
      <c r="A289" s="18"/>
      <c r="B289" s="15" t="s">
        <v>150</v>
      </c>
      <c r="C289" s="22" t="s">
        <v>85</v>
      </c>
      <c r="D289" s="22" t="s">
        <v>372</v>
      </c>
      <c r="E289" s="32">
        <v>852</v>
      </c>
      <c r="F289" s="16" t="s">
        <v>142</v>
      </c>
      <c r="G289" s="16" t="s">
        <v>85</v>
      </c>
      <c r="H289" s="16" t="s">
        <v>164</v>
      </c>
      <c r="I289" s="16" t="s">
        <v>151</v>
      </c>
      <c r="J289" s="17">
        <f>J290</f>
        <v>0</v>
      </c>
      <c r="K289" s="17">
        <f t="shared" ref="K289:N289" si="260">K290</f>
        <v>19080</v>
      </c>
      <c r="L289" s="17">
        <f t="shared" si="260"/>
        <v>19080</v>
      </c>
      <c r="M289" s="17">
        <f t="shared" si="260"/>
        <v>0</v>
      </c>
      <c r="N289" s="17">
        <f t="shared" si="260"/>
        <v>19080</v>
      </c>
    </row>
    <row r="290" spans="1:14" s="1" customFormat="1" ht="25.5" hidden="1" x14ac:dyDescent="0.25">
      <c r="A290" s="18"/>
      <c r="B290" s="15" t="s">
        <v>152</v>
      </c>
      <c r="C290" s="22" t="s">
        <v>85</v>
      </c>
      <c r="D290" s="22" t="s">
        <v>372</v>
      </c>
      <c r="E290" s="32">
        <v>852</v>
      </c>
      <c r="F290" s="16" t="s">
        <v>142</v>
      </c>
      <c r="G290" s="16" t="s">
        <v>85</v>
      </c>
      <c r="H290" s="16" t="s">
        <v>164</v>
      </c>
      <c r="I290" s="16" t="s">
        <v>153</v>
      </c>
      <c r="J290" s="17"/>
      <c r="K290" s="17">
        <f>19080</f>
        <v>19080</v>
      </c>
      <c r="L290" s="17">
        <f t="shared" ref="L290" si="261">J290+K290</f>
        <v>19080</v>
      </c>
      <c r="M290" s="17"/>
      <c r="N290" s="17">
        <f t="shared" ref="N290" si="262">L290+M290</f>
        <v>19080</v>
      </c>
    </row>
    <row r="291" spans="1:14" s="1" customFormat="1" x14ac:dyDescent="0.25">
      <c r="A291" s="184" t="s">
        <v>169</v>
      </c>
      <c r="B291" s="184"/>
      <c r="C291" s="22" t="s">
        <v>85</v>
      </c>
      <c r="D291" s="22" t="s">
        <v>372</v>
      </c>
      <c r="E291" s="32">
        <v>852</v>
      </c>
      <c r="F291" s="22" t="s">
        <v>142</v>
      </c>
      <c r="G291" s="16" t="s">
        <v>85</v>
      </c>
      <c r="H291" s="22" t="s">
        <v>170</v>
      </c>
      <c r="I291" s="16"/>
      <c r="J291" s="17">
        <f t="shared" ref="J291:N292" si="263">J292</f>
        <v>1685000</v>
      </c>
      <c r="K291" s="17">
        <f t="shared" si="263"/>
        <v>0</v>
      </c>
      <c r="L291" s="17">
        <f t="shared" si="263"/>
        <v>0</v>
      </c>
      <c r="M291" s="17">
        <f t="shared" si="263"/>
        <v>1584536</v>
      </c>
      <c r="N291" s="17">
        <f t="shared" si="263"/>
        <v>1584536</v>
      </c>
    </row>
    <row r="292" spans="1:14" s="1" customFormat="1" ht="25.5" x14ac:dyDescent="0.25">
      <c r="A292" s="156"/>
      <c r="B292" s="156" t="s">
        <v>150</v>
      </c>
      <c r="C292" s="22" t="s">
        <v>85</v>
      </c>
      <c r="D292" s="22" t="s">
        <v>372</v>
      </c>
      <c r="E292" s="32">
        <v>852</v>
      </c>
      <c r="F292" s="16" t="s">
        <v>142</v>
      </c>
      <c r="G292" s="16" t="s">
        <v>85</v>
      </c>
      <c r="H292" s="22" t="s">
        <v>170</v>
      </c>
      <c r="I292" s="16" t="s">
        <v>151</v>
      </c>
      <c r="J292" s="17">
        <f t="shared" si="263"/>
        <v>1685000</v>
      </c>
      <c r="K292" s="17">
        <f t="shared" si="263"/>
        <v>0</v>
      </c>
      <c r="L292" s="17">
        <f t="shared" si="263"/>
        <v>0</v>
      </c>
      <c r="M292" s="17">
        <f t="shared" si="263"/>
        <v>1584536</v>
      </c>
      <c r="N292" s="17">
        <f t="shared" si="263"/>
        <v>1584536</v>
      </c>
    </row>
    <row r="293" spans="1:14" s="1" customFormat="1" x14ac:dyDescent="0.25">
      <c r="A293" s="157"/>
      <c r="B293" s="157" t="s">
        <v>209</v>
      </c>
      <c r="C293" s="22" t="s">
        <v>85</v>
      </c>
      <c r="D293" s="22" t="s">
        <v>372</v>
      </c>
      <c r="E293" s="32">
        <v>852</v>
      </c>
      <c r="F293" s="16" t="s">
        <v>142</v>
      </c>
      <c r="G293" s="16" t="s">
        <v>85</v>
      </c>
      <c r="H293" s="22" t="s">
        <v>170</v>
      </c>
      <c r="I293" s="16" t="s">
        <v>210</v>
      </c>
      <c r="J293" s="17">
        <v>1685000</v>
      </c>
      <c r="K293" s="17"/>
      <c r="L293" s="17">
        <v>0</v>
      </c>
      <c r="M293" s="17">
        <f>1485000+99536</f>
        <v>1584536</v>
      </c>
      <c r="N293" s="17">
        <f t="shared" ref="N293" si="264">L293+M293</f>
        <v>1584536</v>
      </c>
    </row>
    <row r="294" spans="1:14" s="1" customFormat="1" ht="25.5" customHeight="1" x14ac:dyDescent="0.25">
      <c r="A294" s="184" t="s">
        <v>236</v>
      </c>
      <c r="B294" s="184"/>
      <c r="C294" s="22" t="s">
        <v>85</v>
      </c>
      <c r="D294" s="22" t="s">
        <v>372</v>
      </c>
      <c r="E294" s="32">
        <v>852</v>
      </c>
      <c r="F294" s="22" t="s">
        <v>142</v>
      </c>
      <c r="G294" s="22" t="s">
        <v>85</v>
      </c>
      <c r="H294" s="22" t="s">
        <v>237</v>
      </c>
      <c r="I294" s="16"/>
      <c r="J294" s="17">
        <f t="shared" ref="J294:N295" si="265">J295</f>
        <v>991000</v>
      </c>
      <c r="K294" s="17">
        <f t="shared" si="265"/>
        <v>0</v>
      </c>
      <c r="L294" s="17">
        <f t="shared" si="265"/>
        <v>0</v>
      </c>
      <c r="M294" s="17">
        <f t="shared" si="265"/>
        <v>891000</v>
      </c>
      <c r="N294" s="17">
        <f t="shared" si="265"/>
        <v>891000</v>
      </c>
    </row>
    <row r="295" spans="1:14" s="1" customFormat="1" ht="25.5" x14ac:dyDescent="0.25">
      <c r="A295" s="156"/>
      <c r="B295" s="156" t="s">
        <v>150</v>
      </c>
      <c r="C295" s="22" t="s">
        <v>85</v>
      </c>
      <c r="D295" s="22" t="s">
        <v>372</v>
      </c>
      <c r="E295" s="32">
        <v>852</v>
      </c>
      <c r="F295" s="16" t="s">
        <v>142</v>
      </c>
      <c r="G295" s="16" t="s">
        <v>85</v>
      </c>
      <c r="H295" s="22" t="s">
        <v>237</v>
      </c>
      <c r="I295" s="16" t="s">
        <v>151</v>
      </c>
      <c r="J295" s="17">
        <f t="shared" si="265"/>
        <v>991000</v>
      </c>
      <c r="K295" s="17">
        <f t="shared" si="265"/>
        <v>0</v>
      </c>
      <c r="L295" s="17">
        <f t="shared" si="265"/>
        <v>0</v>
      </c>
      <c r="M295" s="17">
        <f t="shared" si="265"/>
        <v>891000</v>
      </c>
      <c r="N295" s="17">
        <f t="shared" si="265"/>
        <v>891000</v>
      </c>
    </row>
    <row r="296" spans="1:14" s="1" customFormat="1" x14ac:dyDescent="0.25">
      <c r="A296" s="157"/>
      <c r="B296" s="157" t="s">
        <v>209</v>
      </c>
      <c r="C296" s="111" t="s">
        <v>85</v>
      </c>
      <c r="D296" s="22" t="s">
        <v>372</v>
      </c>
      <c r="E296" s="32">
        <v>852</v>
      </c>
      <c r="F296" s="16" t="s">
        <v>142</v>
      </c>
      <c r="G296" s="16" t="s">
        <v>85</v>
      </c>
      <c r="H296" s="22" t="s">
        <v>237</v>
      </c>
      <c r="I296" s="16" t="s">
        <v>210</v>
      </c>
      <c r="J296" s="17">
        <v>991000</v>
      </c>
      <c r="K296" s="17"/>
      <c r="L296" s="17"/>
      <c r="M296" s="17">
        <v>891000</v>
      </c>
      <c r="N296" s="17">
        <f t="shared" ref="N296" si="266">L296+M296</f>
        <v>891000</v>
      </c>
    </row>
    <row r="297" spans="1:14" s="1" customFormat="1" hidden="1" x14ac:dyDescent="0.25">
      <c r="A297" s="185" t="s">
        <v>213</v>
      </c>
      <c r="B297" s="185"/>
      <c r="C297" s="22" t="s">
        <v>85</v>
      </c>
      <c r="D297" s="22" t="s">
        <v>372</v>
      </c>
      <c r="E297" s="22">
        <v>852</v>
      </c>
      <c r="F297" s="12" t="s">
        <v>142</v>
      </c>
      <c r="G297" s="12" t="s">
        <v>142</v>
      </c>
      <c r="H297" s="12"/>
      <c r="I297" s="12"/>
      <c r="J297" s="13">
        <f t="shared" ref="J297:N299" si="267">J298</f>
        <v>125300</v>
      </c>
      <c r="K297" s="13">
        <f t="shared" si="267"/>
        <v>0</v>
      </c>
      <c r="L297" s="13">
        <f t="shared" si="267"/>
        <v>125300</v>
      </c>
      <c r="M297" s="13">
        <f t="shared" si="267"/>
        <v>0</v>
      </c>
      <c r="N297" s="13">
        <f t="shared" si="267"/>
        <v>125300</v>
      </c>
    </row>
    <row r="298" spans="1:14" s="1" customFormat="1" ht="27" hidden="1" customHeight="1" x14ac:dyDescent="0.25">
      <c r="A298" s="184" t="s">
        <v>214</v>
      </c>
      <c r="B298" s="184"/>
      <c r="C298" s="22" t="s">
        <v>85</v>
      </c>
      <c r="D298" s="22" t="s">
        <v>372</v>
      </c>
      <c r="E298" s="22">
        <v>852</v>
      </c>
      <c r="F298" s="16" t="s">
        <v>142</v>
      </c>
      <c r="G298" s="16" t="s">
        <v>142</v>
      </c>
      <c r="H298" s="16" t="s">
        <v>215</v>
      </c>
      <c r="I298" s="16"/>
      <c r="J298" s="17">
        <f>J299</f>
        <v>125300</v>
      </c>
      <c r="K298" s="17">
        <f t="shared" si="267"/>
        <v>0</v>
      </c>
      <c r="L298" s="17">
        <f t="shared" si="267"/>
        <v>125300</v>
      </c>
      <c r="M298" s="17">
        <f t="shared" si="267"/>
        <v>0</v>
      </c>
      <c r="N298" s="17">
        <f t="shared" si="267"/>
        <v>125300</v>
      </c>
    </row>
    <row r="299" spans="1:14" s="1" customFormat="1" hidden="1" x14ac:dyDescent="0.25">
      <c r="A299" s="18"/>
      <c r="B299" s="19" t="s">
        <v>25</v>
      </c>
      <c r="C299" s="22" t="s">
        <v>85</v>
      </c>
      <c r="D299" s="22" t="s">
        <v>372</v>
      </c>
      <c r="E299" s="22">
        <v>852</v>
      </c>
      <c r="F299" s="16" t="s">
        <v>142</v>
      </c>
      <c r="G299" s="16" t="s">
        <v>142</v>
      </c>
      <c r="H299" s="16" t="s">
        <v>215</v>
      </c>
      <c r="I299" s="16" t="s">
        <v>26</v>
      </c>
      <c r="J299" s="17">
        <f t="shared" si="267"/>
        <v>125300</v>
      </c>
      <c r="K299" s="17">
        <f t="shared" si="267"/>
        <v>0</v>
      </c>
      <c r="L299" s="17">
        <f t="shared" si="267"/>
        <v>125300</v>
      </c>
      <c r="M299" s="17">
        <f t="shared" si="267"/>
        <v>0</v>
      </c>
      <c r="N299" s="17">
        <f t="shared" si="267"/>
        <v>125300</v>
      </c>
    </row>
    <row r="300" spans="1:14" s="1" customFormat="1" hidden="1" x14ac:dyDescent="0.25">
      <c r="A300" s="18"/>
      <c r="B300" s="15" t="s">
        <v>27</v>
      </c>
      <c r="C300" s="22" t="s">
        <v>85</v>
      </c>
      <c r="D300" s="22" t="s">
        <v>372</v>
      </c>
      <c r="E300" s="22">
        <v>852</v>
      </c>
      <c r="F300" s="16" t="s">
        <v>142</v>
      </c>
      <c r="G300" s="16" t="s">
        <v>142</v>
      </c>
      <c r="H300" s="16" t="s">
        <v>215</v>
      </c>
      <c r="I300" s="16" t="s">
        <v>28</v>
      </c>
      <c r="J300" s="17">
        <v>125300</v>
      </c>
      <c r="K300" s="17"/>
      <c r="L300" s="17">
        <f t="shared" si="233"/>
        <v>125300</v>
      </c>
      <c r="M300" s="17"/>
      <c r="N300" s="17">
        <f t="shared" ref="N300:N372" si="268">L300+M300</f>
        <v>125300</v>
      </c>
    </row>
    <row r="301" spans="1:14" s="1" customFormat="1" x14ac:dyDescent="0.25">
      <c r="A301" s="185" t="s">
        <v>216</v>
      </c>
      <c r="B301" s="185"/>
      <c r="C301" s="22" t="s">
        <v>85</v>
      </c>
      <c r="D301" s="22" t="s">
        <v>372</v>
      </c>
      <c r="E301" s="22">
        <v>852</v>
      </c>
      <c r="F301" s="12" t="s">
        <v>142</v>
      </c>
      <c r="G301" s="12" t="s">
        <v>96</v>
      </c>
      <c r="H301" s="12"/>
      <c r="I301" s="12"/>
      <c r="J301" s="13">
        <f>J302+J309+J313+J318+J331+J338+J341</f>
        <v>13304900</v>
      </c>
      <c r="K301" s="13">
        <f t="shared" ref="K301:L301" si="269">K302+K309+K313+K318+K331+K338+K341</f>
        <v>2866900</v>
      </c>
      <c r="L301" s="13">
        <f t="shared" si="269"/>
        <v>16171800</v>
      </c>
      <c r="M301" s="13">
        <f t="shared" ref="M301:N301" si="270">M302+M309+M313+M318+M331+M338+M341</f>
        <v>-2676000</v>
      </c>
      <c r="N301" s="13">
        <f t="shared" si="270"/>
        <v>13495800</v>
      </c>
    </row>
    <row r="302" spans="1:14" s="1" customFormat="1" ht="39" hidden="1" customHeight="1" x14ac:dyDescent="0.25">
      <c r="A302" s="184" t="s">
        <v>16</v>
      </c>
      <c r="B302" s="184"/>
      <c r="C302" s="111" t="s">
        <v>85</v>
      </c>
      <c r="D302" s="22" t="s">
        <v>372</v>
      </c>
      <c r="E302" s="22">
        <v>852</v>
      </c>
      <c r="F302" s="16" t="s">
        <v>142</v>
      </c>
      <c r="G302" s="16" t="s">
        <v>96</v>
      </c>
      <c r="H302" s="16" t="s">
        <v>37</v>
      </c>
      <c r="I302" s="16"/>
      <c r="J302" s="17">
        <f t="shared" ref="J302:N307" si="271">J303</f>
        <v>963900</v>
      </c>
      <c r="K302" s="17">
        <f t="shared" si="271"/>
        <v>0</v>
      </c>
      <c r="L302" s="17">
        <f t="shared" si="271"/>
        <v>963900</v>
      </c>
      <c r="M302" s="17">
        <f t="shared" si="271"/>
        <v>0</v>
      </c>
      <c r="N302" s="17">
        <f t="shared" si="271"/>
        <v>963900</v>
      </c>
    </row>
    <row r="303" spans="1:14" s="1" customFormat="1" hidden="1" x14ac:dyDescent="0.25">
      <c r="A303" s="184" t="s">
        <v>18</v>
      </c>
      <c r="B303" s="184"/>
      <c r="C303" s="22" t="s">
        <v>85</v>
      </c>
      <c r="D303" s="22" t="s">
        <v>372</v>
      </c>
      <c r="E303" s="22">
        <v>852</v>
      </c>
      <c r="F303" s="16" t="s">
        <v>142</v>
      </c>
      <c r="G303" s="16" t="s">
        <v>96</v>
      </c>
      <c r="H303" s="16" t="s">
        <v>19</v>
      </c>
      <c r="I303" s="16"/>
      <c r="J303" s="17">
        <f>J306+J304</f>
        <v>963900</v>
      </c>
      <c r="K303" s="17">
        <f t="shared" ref="K303:L303" si="272">K306+K304</f>
        <v>0</v>
      </c>
      <c r="L303" s="17">
        <f t="shared" si="272"/>
        <v>963900</v>
      </c>
      <c r="M303" s="17">
        <f t="shared" ref="M303:N303" si="273">M306+M304</f>
        <v>0</v>
      </c>
      <c r="N303" s="17">
        <f t="shared" si="273"/>
        <v>963900</v>
      </c>
    </row>
    <row r="304" spans="1:14" s="1" customFormat="1" ht="25.5" hidden="1" x14ac:dyDescent="0.25">
      <c r="A304" s="15"/>
      <c r="B304" s="15" t="s">
        <v>20</v>
      </c>
      <c r="C304" s="22" t="s">
        <v>85</v>
      </c>
      <c r="D304" s="22" t="s">
        <v>372</v>
      </c>
      <c r="E304" s="32">
        <v>852</v>
      </c>
      <c r="F304" s="16" t="s">
        <v>142</v>
      </c>
      <c r="G304" s="16" t="s">
        <v>96</v>
      </c>
      <c r="H304" s="16" t="s">
        <v>19</v>
      </c>
      <c r="I304" s="16" t="s">
        <v>22</v>
      </c>
      <c r="J304" s="17">
        <f>J305</f>
        <v>0</v>
      </c>
      <c r="K304" s="17">
        <f t="shared" ref="K304:N304" si="274">K305</f>
        <v>963900</v>
      </c>
      <c r="L304" s="17">
        <f t="shared" si="274"/>
        <v>963900</v>
      </c>
      <c r="M304" s="17">
        <f t="shared" si="274"/>
        <v>0</v>
      </c>
      <c r="N304" s="17">
        <f t="shared" si="274"/>
        <v>963900</v>
      </c>
    </row>
    <row r="305" spans="1:14" s="1" customFormat="1" hidden="1" x14ac:dyDescent="0.25">
      <c r="A305" s="15"/>
      <c r="B305" s="19" t="s">
        <v>23</v>
      </c>
      <c r="C305" s="22" t="s">
        <v>85</v>
      </c>
      <c r="D305" s="22" t="s">
        <v>372</v>
      </c>
      <c r="E305" s="32">
        <v>852</v>
      </c>
      <c r="F305" s="16" t="s">
        <v>142</v>
      </c>
      <c r="G305" s="16" t="s">
        <v>96</v>
      </c>
      <c r="H305" s="16" t="s">
        <v>19</v>
      </c>
      <c r="I305" s="16" t="s">
        <v>24</v>
      </c>
      <c r="J305" s="17"/>
      <c r="K305" s="17">
        <v>963900</v>
      </c>
      <c r="L305" s="17">
        <f>J305+K305</f>
        <v>963900</v>
      </c>
      <c r="M305" s="17"/>
      <c r="N305" s="17">
        <f>L305+M305</f>
        <v>963900</v>
      </c>
    </row>
    <row r="306" spans="1:14" s="1" customFormat="1" hidden="1" x14ac:dyDescent="0.25">
      <c r="A306" s="184" t="s">
        <v>217</v>
      </c>
      <c r="B306" s="184"/>
      <c r="C306" s="22" t="s">
        <v>85</v>
      </c>
      <c r="D306" s="22" t="s">
        <v>372</v>
      </c>
      <c r="E306" s="22">
        <v>852</v>
      </c>
      <c r="F306" s="16" t="s">
        <v>142</v>
      </c>
      <c r="G306" s="16" t="s">
        <v>96</v>
      </c>
      <c r="H306" s="16" t="s">
        <v>218</v>
      </c>
      <c r="I306" s="16"/>
      <c r="J306" s="17">
        <f t="shared" si="271"/>
        <v>963900</v>
      </c>
      <c r="K306" s="17">
        <f t="shared" si="271"/>
        <v>-963900</v>
      </c>
      <c r="L306" s="17">
        <f t="shared" si="271"/>
        <v>0</v>
      </c>
      <c r="M306" s="17">
        <f t="shared" si="271"/>
        <v>0</v>
      </c>
      <c r="N306" s="17">
        <f t="shared" si="271"/>
        <v>0</v>
      </c>
    </row>
    <row r="307" spans="1:14" s="1" customFormat="1" ht="25.5" hidden="1" x14ac:dyDescent="0.25">
      <c r="A307" s="15"/>
      <c r="B307" s="15" t="s">
        <v>20</v>
      </c>
      <c r="C307" s="22" t="s">
        <v>85</v>
      </c>
      <c r="D307" s="22" t="s">
        <v>372</v>
      </c>
      <c r="E307" s="22">
        <v>852</v>
      </c>
      <c r="F307" s="16" t="s">
        <v>142</v>
      </c>
      <c r="G307" s="16" t="s">
        <v>96</v>
      </c>
      <c r="H307" s="16" t="s">
        <v>218</v>
      </c>
      <c r="I307" s="16" t="s">
        <v>22</v>
      </c>
      <c r="J307" s="17">
        <f t="shared" si="271"/>
        <v>963900</v>
      </c>
      <c r="K307" s="17">
        <f t="shared" si="271"/>
        <v>-963900</v>
      </c>
      <c r="L307" s="17">
        <f t="shared" si="271"/>
        <v>0</v>
      </c>
      <c r="M307" s="17">
        <f t="shared" si="271"/>
        <v>0</v>
      </c>
      <c r="N307" s="17">
        <f t="shared" si="271"/>
        <v>0</v>
      </c>
    </row>
    <row r="308" spans="1:14" s="1" customFormat="1" hidden="1" x14ac:dyDescent="0.25">
      <c r="A308" s="18"/>
      <c r="B308" s="19" t="s">
        <v>23</v>
      </c>
      <c r="C308" s="22" t="s">
        <v>85</v>
      </c>
      <c r="D308" s="22" t="s">
        <v>372</v>
      </c>
      <c r="E308" s="22">
        <v>852</v>
      </c>
      <c r="F308" s="16" t="s">
        <v>142</v>
      </c>
      <c r="G308" s="16" t="s">
        <v>96</v>
      </c>
      <c r="H308" s="16" t="s">
        <v>218</v>
      </c>
      <c r="I308" s="16" t="s">
        <v>24</v>
      </c>
      <c r="J308" s="17">
        <v>963900</v>
      </c>
      <c r="K308" s="17">
        <v>-963900</v>
      </c>
      <c r="L308" s="17">
        <f t="shared" si="233"/>
        <v>0</v>
      </c>
      <c r="M308" s="17"/>
      <c r="N308" s="17">
        <f t="shared" ref="N308:N380" si="275">L308+M308</f>
        <v>0</v>
      </c>
    </row>
    <row r="309" spans="1:14" s="1" customFormat="1" hidden="1" x14ac:dyDescent="0.25">
      <c r="A309" s="172" t="s">
        <v>219</v>
      </c>
      <c r="B309" s="173"/>
      <c r="C309" s="22" t="s">
        <v>85</v>
      </c>
      <c r="D309" s="22" t="s">
        <v>372</v>
      </c>
      <c r="E309" s="32">
        <v>852</v>
      </c>
      <c r="F309" s="16" t="s">
        <v>142</v>
      </c>
      <c r="G309" s="16" t="s">
        <v>96</v>
      </c>
      <c r="H309" s="16" t="s">
        <v>220</v>
      </c>
      <c r="I309" s="16"/>
      <c r="J309" s="36">
        <f t="shared" ref="J309:N311" si="276">J310</f>
        <v>0</v>
      </c>
      <c r="K309" s="36">
        <f t="shared" si="276"/>
        <v>561600</v>
      </c>
      <c r="L309" s="36">
        <f t="shared" si="276"/>
        <v>561600</v>
      </c>
      <c r="M309" s="36">
        <f t="shared" si="276"/>
        <v>0</v>
      </c>
      <c r="N309" s="36">
        <f t="shared" si="276"/>
        <v>561600</v>
      </c>
    </row>
    <row r="310" spans="1:14" s="1" customFormat="1" hidden="1" x14ac:dyDescent="0.25">
      <c r="A310" s="172" t="s">
        <v>221</v>
      </c>
      <c r="B310" s="173"/>
      <c r="C310" s="22" t="s">
        <v>85</v>
      </c>
      <c r="D310" s="22" t="s">
        <v>372</v>
      </c>
      <c r="E310" s="32">
        <v>852</v>
      </c>
      <c r="F310" s="16" t="s">
        <v>142</v>
      </c>
      <c r="G310" s="16" t="s">
        <v>96</v>
      </c>
      <c r="H310" s="16" t="s">
        <v>222</v>
      </c>
      <c r="I310" s="16"/>
      <c r="J310" s="36">
        <f t="shared" si="276"/>
        <v>0</v>
      </c>
      <c r="K310" s="36">
        <f t="shared" si="276"/>
        <v>561600</v>
      </c>
      <c r="L310" s="36">
        <f t="shared" si="276"/>
        <v>561600</v>
      </c>
      <c r="M310" s="36">
        <f t="shared" si="276"/>
        <v>0</v>
      </c>
      <c r="N310" s="36">
        <f t="shared" si="276"/>
        <v>561600</v>
      </c>
    </row>
    <row r="311" spans="1:14" s="1" customFormat="1" ht="25.5" hidden="1" x14ac:dyDescent="0.25">
      <c r="A311" s="15"/>
      <c r="B311" s="15" t="s">
        <v>150</v>
      </c>
      <c r="C311" s="22" t="s">
        <v>85</v>
      </c>
      <c r="D311" s="22" t="s">
        <v>372</v>
      </c>
      <c r="E311" s="32">
        <v>852</v>
      </c>
      <c r="F311" s="16" t="s">
        <v>142</v>
      </c>
      <c r="G311" s="16" t="s">
        <v>96</v>
      </c>
      <c r="H311" s="16" t="s">
        <v>222</v>
      </c>
      <c r="I311" s="16" t="s">
        <v>151</v>
      </c>
      <c r="J311" s="36">
        <f t="shared" si="276"/>
        <v>0</v>
      </c>
      <c r="K311" s="36">
        <f t="shared" si="276"/>
        <v>561600</v>
      </c>
      <c r="L311" s="36">
        <f t="shared" si="276"/>
        <v>561600</v>
      </c>
      <c r="M311" s="36">
        <f t="shared" si="276"/>
        <v>0</v>
      </c>
      <c r="N311" s="36">
        <f t="shared" si="276"/>
        <v>561600</v>
      </c>
    </row>
    <row r="312" spans="1:14" s="1" customFormat="1" hidden="1" x14ac:dyDescent="0.25">
      <c r="A312" s="19"/>
      <c r="B312" s="19" t="s">
        <v>209</v>
      </c>
      <c r="C312" s="22" t="s">
        <v>85</v>
      </c>
      <c r="D312" s="22" t="s">
        <v>372</v>
      </c>
      <c r="E312" s="32">
        <v>852</v>
      </c>
      <c r="F312" s="16" t="s">
        <v>142</v>
      </c>
      <c r="G312" s="16" t="s">
        <v>96</v>
      </c>
      <c r="H312" s="16" t="s">
        <v>222</v>
      </c>
      <c r="I312" s="16" t="s">
        <v>210</v>
      </c>
      <c r="J312" s="36"/>
      <c r="K312" s="36">
        <v>561600</v>
      </c>
      <c r="L312" s="36">
        <f>J312+K312</f>
        <v>561600</v>
      </c>
      <c r="M312" s="36"/>
      <c r="N312" s="36">
        <f>L312+M312</f>
        <v>561600</v>
      </c>
    </row>
    <row r="313" spans="1:14" s="1" customFormat="1" hidden="1" x14ac:dyDescent="0.25">
      <c r="A313" s="184" t="s">
        <v>223</v>
      </c>
      <c r="B313" s="184"/>
      <c r="C313" s="22" t="s">
        <v>85</v>
      </c>
      <c r="D313" s="22" t="s">
        <v>372</v>
      </c>
      <c r="E313" s="22">
        <v>852</v>
      </c>
      <c r="F313" s="16" t="s">
        <v>142</v>
      </c>
      <c r="G313" s="16" t="s">
        <v>96</v>
      </c>
      <c r="H313" s="16" t="s">
        <v>224</v>
      </c>
      <c r="I313" s="16"/>
      <c r="J313" s="17">
        <f t="shared" ref="J313:N316" si="277">J314</f>
        <v>584000</v>
      </c>
      <c r="K313" s="17">
        <f t="shared" si="277"/>
        <v>340100</v>
      </c>
      <c r="L313" s="17">
        <f t="shared" si="277"/>
        <v>924100</v>
      </c>
      <c r="M313" s="17">
        <f t="shared" si="277"/>
        <v>0</v>
      </c>
      <c r="N313" s="17">
        <f t="shared" si="277"/>
        <v>924100</v>
      </c>
    </row>
    <row r="314" spans="1:14" s="1" customFormat="1" hidden="1" x14ac:dyDescent="0.25">
      <c r="A314" s="184" t="s">
        <v>146</v>
      </c>
      <c r="B314" s="184"/>
      <c r="C314" s="22" t="s">
        <v>85</v>
      </c>
      <c r="D314" s="22" t="s">
        <v>372</v>
      </c>
      <c r="E314" s="22">
        <v>852</v>
      </c>
      <c r="F314" s="16" t="s">
        <v>142</v>
      </c>
      <c r="G314" s="16" t="s">
        <v>96</v>
      </c>
      <c r="H314" s="16" t="s">
        <v>225</v>
      </c>
      <c r="I314" s="16"/>
      <c r="J314" s="17">
        <f t="shared" si="277"/>
        <v>584000</v>
      </c>
      <c r="K314" s="17">
        <f t="shared" si="277"/>
        <v>340100</v>
      </c>
      <c r="L314" s="17">
        <f t="shared" si="277"/>
        <v>924100</v>
      </c>
      <c r="M314" s="17">
        <f t="shared" si="277"/>
        <v>0</v>
      </c>
      <c r="N314" s="17">
        <f t="shared" si="277"/>
        <v>924100</v>
      </c>
    </row>
    <row r="315" spans="1:14" s="1" customFormat="1" ht="25.5" hidden="1" customHeight="1" x14ac:dyDescent="0.25">
      <c r="A315" s="184" t="s">
        <v>226</v>
      </c>
      <c r="B315" s="184"/>
      <c r="C315" s="111" t="s">
        <v>85</v>
      </c>
      <c r="D315" s="22" t="s">
        <v>372</v>
      </c>
      <c r="E315" s="22">
        <v>852</v>
      </c>
      <c r="F315" s="16" t="s">
        <v>142</v>
      </c>
      <c r="G315" s="16" t="s">
        <v>96</v>
      </c>
      <c r="H315" s="16" t="s">
        <v>227</v>
      </c>
      <c r="I315" s="16"/>
      <c r="J315" s="17">
        <f t="shared" si="277"/>
        <v>584000</v>
      </c>
      <c r="K315" s="17">
        <f t="shared" si="277"/>
        <v>340100</v>
      </c>
      <c r="L315" s="17">
        <f t="shared" si="277"/>
        <v>924100</v>
      </c>
      <c r="M315" s="17">
        <f t="shared" si="277"/>
        <v>0</v>
      </c>
      <c r="N315" s="17">
        <f t="shared" si="277"/>
        <v>924100</v>
      </c>
    </row>
    <row r="316" spans="1:14" s="1" customFormat="1" ht="25.5" hidden="1" x14ac:dyDescent="0.25">
      <c r="A316" s="15"/>
      <c r="B316" s="15" t="s">
        <v>150</v>
      </c>
      <c r="C316" s="22" t="s">
        <v>85</v>
      </c>
      <c r="D316" s="22" t="s">
        <v>372</v>
      </c>
      <c r="E316" s="22">
        <v>852</v>
      </c>
      <c r="F316" s="16" t="s">
        <v>142</v>
      </c>
      <c r="G316" s="16" t="s">
        <v>96</v>
      </c>
      <c r="H316" s="16" t="s">
        <v>227</v>
      </c>
      <c r="I316" s="16" t="s">
        <v>151</v>
      </c>
      <c r="J316" s="17">
        <f t="shared" si="277"/>
        <v>584000</v>
      </c>
      <c r="K316" s="17">
        <f t="shared" si="277"/>
        <v>340100</v>
      </c>
      <c r="L316" s="17">
        <f t="shared" si="277"/>
        <v>924100</v>
      </c>
      <c r="M316" s="17">
        <f t="shared" si="277"/>
        <v>0</v>
      </c>
      <c r="N316" s="17">
        <f t="shared" si="277"/>
        <v>924100</v>
      </c>
    </row>
    <row r="317" spans="1:14" s="1" customFormat="1" ht="31.5" hidden="1" customHeight="1" x14ac:dyDescent="0.25">
      <c r="A317" s="15"/>
      <c r="B317" s="15" t="s">
        <v>152</v>
      </c>
      <c r="C317" s="22" t="s">
        <v>85</v>
      </c>
      <c r="D317" s="22" t="s">
        <v>372</v>
      </c>
      <c r="E317" s="22">
        <v>852</v>
      </c>
      <c r="F317" s="16" t="s">
        <v>142</v>
      </c>
      <c r="G317" s="16" t="s">
        <v>96</v>
      </c>
      <c r="H317" s="16" t="s">
        <v>227</v>
      </c>
      <c r="I317" s="16" t="s">
        <v>153</v>
      </c>
      <c r="J317" s="17">
        <v>584000</v>
      </c>
      <c r="K317" s="17">
        <v>340100</v>
      </c>
      <c r="L317" s="17">
        <f t="shared" si="233"/>
        <v>924100</v>
      </c>
      <c r="M317" s="17"/>
      <c r="N317" s="17">
        <f t="shared" ref="N317:N389" si="278">L317+M317</f>
        <v>924100</v>
      </c>
    </row>
    <row r="318" spans="1:14" s="2" customFormat="1" ht="39.75" hidden="1" customHeight="1" x14ac:dyDescent="0.25">
      <c r="A318" s="184" t="s">
        <v>228</v>
      </c>
      <c r="B318" s="184"/>
      <c r="C318" s="111" t="s">
        <v>85</v>
      </c>
      <c r="D318" s="22" t="s">
        <v>372</v>
      </c>
      <c r="E318" s="22">
        <v>852</v>
      </c>
      <c r="F318" s="16" t="s">
        <v>142</v>
      </c>
      <c r="G318" s="16" t="s">
        <v>96</v>
      </c>
      <c r="H318" s="16" t="s">
        <v>229</v>
      </c>
      <c r="I318" s="16"/>
      <c r="J318" s="17">
        <f>J319</f>
        <v>9000000</v>
      </c>
      <c r="K318" s="17">
        <f t="shared" ref="K318:N318" si="279">K319</f>
        <v>282900</v>
      </c>
      <c r="L318" s="17">
        <f t="shared" si="279"/>
        <v>9282900</v>
      </c>
      <c r="M318" s="17">
        <f t="shared" si="279"/>
        <v>0</v>
      </c>
      <c r="N318" s="17">
        <f t="shared" si="279"/>
        <v>9282900</v>
      </c>
    </row>
    <row r="319" spans="1:14" s="1" customFormat="1" hidden="1" x14ac:dyDescent="0.25">
      <c r="A319" s="184" t="s">
        <v>146</v>
      </c>
      <c r="B319" s="184"/>
      <c r="C319" s="22" t="s">
        <v>85</v>
      </c>
      <c r="D319" s="22" t="s">
        <v>372</v>
      </c>
      <c r="E319" s="22">
        <v>852</v>
      </c>
      <c r="F319" s="16" t="s">
        <v>142</v>
      </c>
      <c r="G319" s="16" t="s">
        <v>96</v>
      </c>
      <c r="H319" s="16" t="s">
        <v>230</v>
      </c>
      <c r="I319" s="16"/>
      <c r="J319" s="17">
        <f>J320+J323</f>
        <v>9000000</v>
      </c>
      <c r="K319" s="17">
        <f t="shared" ref="K319:L319" si="280">K320+K323</f>
        <v>282900</v>
      </c>
      <c r="L319" s="17">
        <f t="shared" si="280"/>
        <v>9282900</v>
      </c>
      <c r="M319" s="17">
        <f t="shared" ref="M319:N319" si="281">M320+M323</f>
        <v>0</v>
      </c>
      <c r="N319" s="17">
        <f t="shared" si="281"/>
        <v>9282900</v>
      </c>
    </row>
    <row r="320" spans="1:14" s="1" customFormat="1" ht="29.25" hidden="1" customHeight="1" x14ac:dyDescent="0.25">
      <c r="A320" s="184" t="s">
        <v>231</v>
      </c>
      <c r="B320" s="184"/>
      <c r="C320" s="22" t="s">
        <v>85</v>
      </c>
      <c r="D320" s="22" t="s">
        <v>372</v>
      </c>
      <c r="E320" s="22">
        <v>852</v>
      </c>
      <c r="F320" s="22" t="s">
        <v>142</v>
      </c>
      <c r="G320" s="22" t="s">
        <v>96</v>
      </c>
      <c r="H320" s="16" t="s">
        <v>232</v>
      </c>
      <c r="I320" s="16"/>
      <c r="J320" s="17">
        <f t="shared" ref="J320:N321" si="282">J321</f>
        <v>6946200</v>
      </c>
      <c r="K320" s="17">
        <f t="shared" si="282"/>
        <v>0</v>
      </c>
      <c r="L320" s="17">
        <f t="shared" si="282"/>
        <v>6946200</v>
      </c>
      <c r="M320" s="17">
        <f t="shared" si="282"/>
        <v>0</v>
      </c>
      <c r="N320" s="17">
        <f t="shared" si="282"/>
        <v>6946200</v>
      </c>
    </row>
    <row r="321" spans="1:14" s="1" customFormat="1" ht="25.5" hidden="1" x14ac:dyDescent="0.25">
      <c r="A321" s="15"/>
      <c r="B321" s="15" t="s">
        <v>150</v>
      </c>
      <c r="C321" s="22" t="s">
        <v>85</v>
      </c>
      <c r="D321" s="22" t="s">
        <v>372</v>
      </c>
      <c r="E321" s="22">
        <v>852</v>
      </c>
      <c r="F321" s="16" t="s">
        <v>142</v>
      </c>
      <c r="G321" s="16" t="s">
        <v>96</v>
      </c>
      <c r="H321" s="16" t="s">
        <v>232</v>
      </c>
      <c r="I321" s="16" t="s">
        <v>151</v>
      </c>
      <c r="J321" s="17">
        <f t="shared" si="282"/>
        <v>6946200</v>
      </c>
      <c r="K321" s="17">
        <f t="shared" si="282"/>
        <v>0</v>
      </c>
      <c r="L321" s="17">
        <f t="shared" si="282"/>
        <v>6946200</v>
      </c>
      <c r="M321" s="17">
        <f t="shared" si="282"/>
        <v>0</v>
      </c>
      <c r="N321" s="17">
        <f t="shared" si="282"/>
        <v>6946200</v>
      </c>
    </row>
    <row r="322" spans="1:14" s="1" customFormat="1" ht="25.5" hidden="1" x14ac:dyDescent="0.25">
      <c r="A322" s="15"/>
      <c r="B322" s="15" t="s">
        <v>152</v>
      </c>
      <c r="C322" s="22" t="s">
        <v>85</v>
      </c>
      <c r="D322" s="22" t="s">
        <v>372</v>
      </c>
      <c r="E322" s="22">
        <v>852</v>
      </c>
      <c r="F322" s="16" t="s">
        <v>142</v>
      </c>
      <c r="G322" s="16" t="s">
        <v>96</v>
      </c>
      <c r="H322" s="16" t="s">
        <v>232</v>
      </c>
      <c r="I322" s="16" t="s">
        <v>153</v>
      </c>
      <c r="J322" s="17">
        <v>6946200</v>
      </c>
      <c r="K322" s="17"/>
      <c r="L322" s="17">
        <f t="shared" si="233"/>
        <v>6946200</v>
      </c>
      <c r="M322" s="17"/>
      <c r="N322" s="17">
        <f t="shared" ref="N322:N394" si="283">L322+M322</f>
        <v>6946200</v>
      </c>
    </row>
    <row r="323" spans="1:14" s="1" customFormat="1" hidden="1" x14ac:dyDescent="0.25">
      <c r="A323" s="184" t="s">
        <v>233</v>
      </c>
      <c r="B323" s="184"/>
      <c r="C323" s="22" t="s">
        <v>85</v>
      </c>
      <c r="D323" s="22" t="s">
        <v>372</v>
      </c>
      <c r="E323" s="22">
        <v>852</v>
      </c>
      <c r="F323" s="22" t="s">
        <v>142</v>
      </c>
      <c r="G323" s="22" t="s">
        <v>96</v>
      </c>
      <c r="H323" s="16" t="s">
        <v>234</v>
      </c>
      <c r="I323" s="16"/>
      <c r="J323" s="17">
        <f>J324+J326+J328</f>
        <v>2053800</v>
      </c>
      <c r="K323" s="17">
        <f t="shared" ref="K323:L323" si="284">K324+K326+K328</f>
        <v>282900</v>
      </c>
      <c r="L323" s="17">
        <f t="shared" si="284"/>
        <v>2336700</v>
      </c>
      <c r="M323" s="17">
        <f t="shared" ref="M323:N323" si="285">M324+M326+M328</f>
        <v>0</v>
      </c>
      <c r="N323" s="17">
        <f t="shared" si="285"/>
        <v>2336700</v>
      </c>
    </row>
    <row r="324" spans="1:14" s="1" customFormat="1" ht="25.5" hidden="1" x14ac:dyDescent="0.25">
      <c r="A324" s="15"/>
      <c r="B324" s="15" t="s">
        <v>20</v>
      </c>
      <c r="C324" s="22" t="s">
        <v>85</v>
      </c>
      <c r="D324" s="22" t="s">
        <v>372</v>
      </c>
      <c r="E324" s="22">
        <v>852</v>
      </c>
      <c r="F324" s="16" t="s">
        <v>142</v>
      </c>
      <c r="G324" s="16" t="s">
        <v>96</v>
      </c>
      <c r="H324" s="16" t="s">
        <v>234</v>
      </c>
      <c r="I324" s="16" t="s">
        <v>22</v>
      </c>
      <c r="J324" s="17">
        <f>J325</f>
        <v>1634900</v>
      </c>
      <c r="K324" s="17">
        <f t="shared" ref="K324:N324" si="286">K325</f>
        <v>282900</v>
      </c>
      <c r="L324" s="17">
        <f t="shared" si="286"/>
        <v>1917800</v>
      </c>
      <c r="M324" s="17">
        <f t="shared" si="286"/>
        <v>0</v>
      </c>
      <c r="N324" s="17">
        <f t="shared" si="286"/>
        <v>1917800</v>
      </c>
    </row>
    <row r="325" spans="1:14" s="1" customFormat="1" hidden="1" x14ac:dyDescent="0.25">
      <c r="A325" s="18"/>
      <c r="B325" s="19" t="s">
        <v>23</v>
      </c>
      <c r="C325" s="111" t="s">
        <v>85</v>
      </c>
      <c r="D325" s="22" t="s">
        <v>372</v>
      </c>
      <c r="E325" s="22">
        <v>852</v>
      </c>
      <c r="F325" s="16" t="s">
        <v>142</v>
      </c>
      <c r="G325" s="16" t="s">
        <v>96</v>
      </c>
      <c r="H325" s="16" t="s">
        <v>234</v>
      </c>
      <c r="I325" s="16" t="s">
        <v>24</v>
      </c>
      <c r="J325" s="17">
        <v>1634900</v>
      </c>
      <c r="K325" s="17">
        <v>282900</v>
      </c>
      <c r="L325" s="17">
        <f t="shared" si="233"/>
        <v>1917800</v>
      </c>
      <c r="M325" s="17"/>
      <c r="N325" s="17">
        <f t="shared" ref="N325:N397" si="287">L325+M325</f>
        <v>1917800</v>
      </c>
    </row>
    <row r="326" spans="1:14" s="1" customFormat="1" hidden="1" x14ac:dyDescent="0.25">
      <c r="A326" s="18"/>
      <c r="B326" s="19" t="s">
        <v>25</v>
      </c>
      <c r="C326" s="22" t="s">
        <v>85</v>
      </c>
      <c r="D326" s="22" t="s">
        <v>372</v>
      </c>
      <c r="E326" s="22">
        <v>852</v>
      </c>
      <c r="F326" s="16" t="s">
        <v>142</v>
      </c>
      <c r="G326" s="16" t="s">
        <v>96</v>
      </c>
      <c r="H326" s="16" t="s">
        <v>234</v>
      </c>
      <c r="I326" s="16" t="s">
        <v>26</v>
      </c>
      <c r="J326" s="17">
        <f>J327</f>
        <v>381900</v>
      </c>
      <c r="K326" s="17">
        <f t="shared" ref="K326:N326" si="288">K327</f>
        <v>0</v>
      </c>
      <c r="L326" s="17">
        <f t="shared" si="288"/>
        <v>381900</v>
      </c>
      <c r="M326" s="17">
        <f t="shared" si="288"/>
        <v>0</v>
      </c>
      <c r="N326" s="17">
        <f t="shared" si="288"/>
        <v>381900</v>
      </c>
    </row>
    <row r="327" spans="1:14" s="1" customFormat="1" hidden="1" x14ac:dyDescent="0.25">
      <c r="A327" s="18"/>
      <c r="B327" s="15" t="s">
        <v>27</v>
      </c>
      <c r="C327" s="22" t="s">
        <v>85</v>
      </c>
      <c r="D327" s="22" t="s">
        <v>372</v>
      </c>
      <c r="E327" s="22">
        <v>852</v>
      </c>
      <c r="F327" s="16" t="s">
        <v>142</v>
      </c>
      <c r="G327" s="16" t="s">
        <v>96</v>
      </c>
      <c r="H327" s="16" t="s">
        <v>234</v>
      </c>
      <c r="I327" s="16" t="s">
        <v>28</v>
      </c>
      <c r="J327" s="17">
        <v>381900</v>
      </c>
      <c r="K327" s="17"/>
      <c r="L327" s="17">
        <f t="shared" si="233"/>
        <v>381900</v>
      </c>
      <c r="M327" s="17"/>
      <c r="N327" s="17">
        <f t="shared" ref="N327:N399" si="289">L327+M327</f>
        <v>381900</v>
      </c>
    </row>
    <row r="328" spans="1:14" s="1" customFormat="1" hidden="1" x14ac:dyDescent="0.25">
      <c r="A328" s="15"/>
      <c r="B328" s="15" t="s">
        <v>29</v>
      </c>
      <c r="C328" s="22" t="s">
        <v>85</v>
      </c>
      <c r="D328" s="22" t="s">
        <v>372</v>
      </c>
      <c r="E328" s="22">
        <v>852</v>
      </c>
      <c r="F328" s="16" t="s">
        <v>142</v>
      </c>
      <c r="G328" s="16" t="s">
        <v>96</v>
      </c>
      <c r="H328" s="16" t="s">
        <v>234</v>
      </c>
      <c r="I328" s="16" t="s">
        <v>30</v>
      </c>
      <c r="J328" s="17">
        <f>J329+J330</f>
        <v>37000</v>
      </c>
      <c r="K328" s="17">
        <f t="shared" ref="K328:L328" si="290">K329+K330</f>
        <v>0</v>
      </c>
      <c r="L328" s="17">
        <f t="shared" si="290"/>
        <v>37000</v>
      </c>
      <c r="M328" s="17">
        <f t="shared" ref="M328:N328" si="291">M329+M330</f>
        <v>0</v>
      </c>
      <c r="N328" s="17">
        <f t="shared" si="291"/>
        <v>37000</v>
      </c>
    </row>
    <row r="329" spans="1:14" s="1" customFormat="1" hidden="1" x14ac:dyDescent="0.25">
      <c r="A329" s="15"/>
      <c r="B329" s="15" t="s">
        <v>235</v>
      </c>
      <c r="C329" s="22" t="s">
        <v>85</v>
      </c>
      <c r="D329" s="22" t="s">
        <v>372</v>
      </c>
      <c r="E329" s="22">
        <v>852</v>
      </c>
      <c r="F329" s="16" t="s">
        <v>142</v>
      </c>
      <c r="G329" s="16" t="s">
        <v>96</v>
      </c>
      <c r="H329" s="16" t="s">
        <v>234</v>
      </c>
      <c r="I329" s="16" t="s">
        <v>32</v>
      </c>
      <c r="J329" s="17">
        <v>37000</v>
      </c>
      <c r="K329" s="17"/>
      <c r="L329" s="17">
        <f t="shared" si="233"/>
        <v>37000</v>
      </c>
      <c r="M329" s="17"/>
      <c r="N329" s="17">
        <f t="shared" ref="N329:N401" si="292">L329+M329</f>
        <v>37000</v>
      </c>
    </row>
    <row r="330" spans="1:14" s="1" customFormat="1" hidden="1" x14ac:dyDescent="0.25">
      <c r="A330" s="15"/>
      <c r="B330" s="15" t="s">
        <v>33</v>
      </c>
      <c r="C330" s="22" t="s">
        <v>85</v>
      </c>
      <c r="D330" s="22" t="s">
        <v>372</v>
      </c>
      <c r="E330" s="22">
        <v>852</v>
      </c>
      <c r="F330" s="16" t="s">
        <v>142</v>
      </c>
      <c r="G330" s="16" t="s">
        <v>96</v>
      </c>
      <c r="H330" s="16" t="s">
        <v>234</v>
      </c>
      <c r="I330" s="16" t="s">
        <v>34</v>
      </c>
      <c r="J330" s="17"/>
      <c r="K330" s="17"/>
      <c r="L330" s="17">
        <f t="shared" si="233"/>
        <v>0</v>
      </c>
      <c r="M330" s="17"/>
      <c r="N330" s="17">
        <f t="shared" si="292"/>
        <v>0</v>
      </c>
    </row>
    <row r="331" spans="1:14" s="1" customFormat="1" hidden="1" x14ac:dyDescent="0.25">
      <c r="A331" s="184" t="s">
        <v>69</v>
      </c>
      <c r="B331" s="184"/>
      <c r="C331" s="22" t="s">
        <v>85</v>
      </c>
      <c r="D331" s="22" t="s">
        <v>372</v>
      </c>
      <c r="E331" s="22">
        <v>852</v>
      </c>
      <c r="F331" s="22" t="s">
        <v>142</v>
      </c>
      <c r="G331" s="22" t="s">
        <v>96</v>
      </c>
      <c r="H331" s="22" t="s">
        <v>70</v>
      </c>
      <c r="I331" s="22"/>
      <c r="J331" s="24">
        <f t="shared" ref="J331:N334" si="293">J332</f>
        <v>81000</v>
      </c>
      <c r="K331" s="24">
        <f t="shared" si="293"/>
        <v>1682300</v>
      </c>
      <c r="L331" s="24">
        <f t="shared" si="293"/>
        <v>1763300</v>
      </c>
      <c r="M331" s="24">
        <f t="shared" si="293"/>
        <v>0</v>
      </c>
      <c r="N331" s="24">
        <f t="shared" si="293"/>
        <v>1763300</v>
      </c>
    </row>
    <row r="332" spans="1:14" s="1" customFormat="1" ht="53.25" hidden="1" customHeight="1" x14ac:dyDescent="0.25">
      <c r="A332" s="184" t="s">
        <v>71</v>
      </c>
      <c r="B332" s="184"/>
      <c r="C332" s="111" t="s">
        <v>85</v>
      </c>
      <c r="D332" s="22" t="s">
        <v>372</v>
      </c>
      <c r="E332" s="22">
        <v>852</v>
      </c>
      <c r="F332" s="16" t="s">
        <v>142</v>
      </c>
      <c r="G332" s="22" t="s">
        <v>96</v>
      </c>
      <c r="H332" s="16" t="s">
        <v>72</v>
      </c>
      <c r="I332" s="16"/>
      <c r="J332" s="17">
        <f t="shared" si="293"/>
        <v>81000</v>
      </c>
      <c r="K332" s="17">
        <f t="shared" si="293"/>
        <v>1682300</v>
      </c>
      <c r="L332" s="17">
        <f t="shared" si="293"/>
        <v>1763300</v>
      </c>
      <c r="M332" s="17">
        <f t="shared" si="293"/>
        <v>0</v>
      </c>
      <c r="N332" s="17">
        <f t="shared" si="293"/>
        <v>1763300</v>
      </c>
    </row>
    <row r="333" spans="1:14" s="1" customFormat="1" ht="68.25" hidden="1" customHeight="1" x14ac:dyDescent="0.25">
      <c r="A333" s="184" t="s">
        <v>157</v>
      </c>
      <c r="B333" s="184"/>
      <c r="C333" s="22" t="s">
        <v>85</v>
      </c>
      <c r="D333" s="22" t="s">
        <v>372</v>
      </c>
      <c r="E333" s="22">
        <v>852</v>
      </c>
      <c r="F333" s="16" t="s">
        <v>142</v>
      </c>
      <c r="G333" s="22" t="s">
        <v>96</v>
      </c>
      <c r="H333" s="16" t="s">
        <v>158</v>
      </c>
      <c r="I333" s="16"/>
      <c r="J333" s="17">
        <f>J334+J336</f>
        <v>81000</v>
      </c>
      <c r="K333" s="17">
        <f t="shared" ref="K333:L333" si="294">K334+K336</f>
        <v>1682300</v>
      </c>
      <c r="L333" s="17">
        <f t="shared" si="294"/>
        <v>1763300</v>
      </c>
      <c r="M333" s="17">
        <f t="shared" ref="M333:N333" si="295">M334+M336</f>
        <v>0</v>
      </c>
      <c r="N333" s="17">
        <f t="shared" si="295"/>
        <v>1763300</v>
      </c>
    </row>
    <row r="334" spans="1:14" s="1" customFormat="1" hidden="1" x14ac:dyDescent="0.25">
      <c r="A334" s="18"/>
      <c r="B334" s="19" t="s">
        <v>159</v>
      </c>
      <c r="C334" s="22" t="s">
        <v>85</v>
      </c>
      <c r="D334" s="22" t="s">
        <v>372</v>
      </c>
      <c r="E334" s="22">
        <v>852</v>
      </c>
      <c r="F334" s="16" t="s">
        <v>142</v>
      </c>
      <c r="G334" s="16" t="s">
        <v>96</v>
      </c>
      <c r="H334" s="16" t="s">
        <v>158</v>
      </c>
      <c r="I334" s="16" t="s">
        <v>160</v>
      </c>
      <c r="J334" s="17">
        <f>J335</f>
        <v>81000</v>
      </c>
      <c r="K334" s="17">
        <f t="shared" si="293"/>
        <v>1628300</v>
      </c>
      <c r="L334" s="17">
        <f t="shared" si="293"/>
        <v>1709300</v>
      </c>
      <c r="M334" s="17">
        <f t="shared" si="293"/>
        <v>0</v>
      </c>
      <c r="N334" s="17">
        <f t="shared" si="293"/>
        <v>1709300</v>
      </c>
    </row>
    <row r="335" spans="1:14" s="1" customFormat="1" ht="25.5" hidden="1" x14ac:dyDescent="0.25">
      <c r="A335" s="18"/>
      <c r="B335" s="15" t="s">
        <v>161</v>
      </c>
      <c r="C335" s="111" t="s">
        <v>85</v>
      </c>
      <c r="D335" s="22" t="s">
        <v>372</v>
      </c>
      <c r="E335" s="22">
        <v>852</v>
      </c>
      <c r="F335" s="16" t="s">
        <v>142</v>
      </c>
      <c r="G335" s="16" t="s">
        <v>96</v>
      </c>
      <c r="H335" s="16" t="s">
        <v>158</v>
      </c>
      <c r="I335" s="16" t="s">
        <v>162</v>
      </c>
      <c r="J335" s="17">
        <v>81000</v>
      </c>
      <c r="K335" s="17">
        <v>1628300</v>
      </c>
      <c r="L335" s="17">
        <f t="shared" si="233"/>
        <v>1709300</v>
      </c>
      <c r="M335" s="17"/>
      <c r="N335" s="17">
        <f t="shared" ref="N335:N407" si="296">L335+M335</f>
        <v>1709300</v>
      </c>
    </row>
    <row r="336" spans="1:14" s="1" customFormat="1" ht="25.5" hidden="1" x14ac:dyDescent="0.25">
      <c r="A336" s="18"/>
      <c r="B336" s="15" t="s">
        <v>150</v>
      </c>
      <c r="C336" s="111" t="s">
        <v>85</v>
      </c>
      <c r="D336" s="22" t="s">
        <v>372</v>
      </c>
      <c r="E336" s="32">
        <v>852</v>
      </c>
      <c r="F336" s="16" t="s">
        <v>142</v>
      </c>
      <c r="G336" s="16" t="s">
        <v>96</v>
      </c>
      <c r="H336" s="16" t="s">
        <v>158</v>
      </c>
      <c r="I336" s="16" t="s">
        <v>151</v>
      </c>
      <c r="J336" s="17">
        <f>J337</f>
        <v>0</v>
      </c>
      <c r="K336" s="17">
        <f t="shared" ref="K336:N336" si="297">K337</f>
        <v>54000</v>
      </c>
      <c r="L336" s="17">
        <f t="shared" si="297"/>
        <v>54000</v>
      </c>
      <c r="M336" s="17">
        <f t="shared" si="297"/>
        <v>0</v>
      </c>
      <c r="N336" s="17">
        <f t="shared" si="297"/>
        <v>54000</v>
      </c>
    </row>
    <row r="337" spans="1:14" s="1" customFormat="1" ht="25.5" hidden="1" x14ac:dyDescent="0.25">
      <c r="A337" s="18"/>
      <c r="B337" s="15" t="s">
        <v>152</v>
      </c>
      <c r="C337" s="111" t="s">
        <v>85</v>
      </c>
      <c r="D337" s="22" t="s">
        <v>372</v>
      </c>
      <c r="E337" s="32">
        <v>852</v>
      </c>
      <c r="F337" s="16" t="s">
        <v>142</v>
      </c>
      <c r="G337" s="16" t="s">
        <v>96</v>
      </c>
      <c r="H337" s="16" t="s">
        <v>158</v>
      </c>
      <c r="I337" s="16" t="s">
        <v>153</v>
      </c>
      <c r="J337" s="17"/>
      <c r="K337" s="17">
        <v>54000</v>
      </c>
      <c r="L337" s="17">
        <f t="shared" ref="L337" si="298">J337+K337</f>
        <v>54000</v>
      </c>
      <c r="M337" s="17"/>
      <c r="N337" s="17">
        <f t="shared" ref="N337" si="299">L337+M337</f>
        <v>54000</v>
      </c>
    </row>
    <row r="338" spans="1:14" s="1" customFormat="1" x14ac:dyDescent="0.25">
      <c r="A338" s="184" t="s">
        <v>169</v>
      </c>
      <c r="B338" s="184"/>
      <c r="C338" s="22" t="s">
        <v>85</v>
      </c>
      <c r="D338" s="22" t="s">
        <v>372</v>
      </c>
      <c r="E338" s="22">
        <v>852</v>
      </c>
      <c r="F338" s="22" t="s">
        <v>142</v>
      </c>
      <c r="G338" s="22" t="s">
        <v>96</v>
      </c>
      <c r="H338" s="22" t="s">
        <v>170</v>
      </c>
      <c r="I338" s="16"/>
      <c r="J338" s="17">
        <f t="shared" ref="J338:N339" si="300">J339</f>
        <v>1685000</v>
      </c>
      <c r="K338" s="17">
        <f t="shared" si="300"/>
        <v>0</v>
      </c>
      <c r="L338" s="17">
        <f t="shared" si="300"/>
        <v>1685000</v>
      </c>
      <c r="M338" s="17">
        <f t="shared" si="300"/>
        <v>-1685000</v>
      </c>
      <c r="N338" s="17">
        <f t="shared" si="300"/>
        <v>0</v>
      </c>
    </row>
    <row r="339" spans="1:14" s="1" customFormat="1" ht="25.5" x14ac:dyDescent="0.25">
      <c r="A339" s="15"/>
      <c r="B339" s="15" t="s">
        <v>150</v>
      </c>
      <c r="C339" s="22" t="s">
        <v>85</v>
      </c>
      <c r="D339" s="22" t="s">
        <v>372</v>
      </c>
      <c r="E339" s="22">
        <v>852</v>
      </c>
      <c r="F339" s="16" t="s">
        <v>142</v>
      </c>
      <c r="G339" s="16" t="s">
        <v>96</v>
      </c>
      <c r="H339" s="22" t="s">
        <v>170</v>
      </c>
      <c r="I339" s="16" t="s">
        <v>151</v>
      </c>
      <c r="J339" s="17">
        <f t="shared" si="300"/>
        <v>1685000</v>
      </c>
      <c r="K339" s="17">
        <f t="shared" si="300"/>
        <v>0</v>
      </c>
      <c r="L339" s="17">
        <f t="shared" si="300"/>
        <v>1685000</v>
      </c>
      <c r="M339" s="17">
        <f t="shared" si="300"/>
        <v>-1685000</v>
      </c>
      <c r="N339" s="17">
        <f t="shared" si="300"/>
        <v>0</v>
      </c>
    </row>
    <row r="340" spans="1:14" s="1" customFormat="1" x14ac:dyDescent="0.25">
      <c r="A340" s="19"/>
      <c r="B340" s="19" t="s">
        <v>209</v>
      </c>
      <c r="C340" s="22" t="s">
        <v>85</v>
      </c>
      <c r="D340" s="22" t="s">
        <v>372</v>
      </c>
      <c r="E340" s="22">
        <v>852</v>
      </c>
      <c r="F340" s="16" t="s">
        <v>142</v>
      </c>
      <c r="G340" s="16" t="s">
        <v>96</v>
      </c>
      <c r="H340" s="22" t="s">
        <v>170</v>
      </c>
      <c r="I340" s="16" t="s">
        <v>210</v>
      </c>
      <c r="J340" s="17">
        <v>1685000</v>
      </c>
      <c r="K340" s="17"/>
      <c r="L340" s="17">
        <f t="shared" si="233"/>
        <v>1685000</v>
      </c>
      <c r="M340" s="17">
        <v>-1685000</v>
      </c>
      <c r="N340" s="17">
        <f t="shared" ref="N340:N412" si="301">L340+M340</f>
        <v>0</v>
      </c>
    </row>
    <row r="341" spans="1:14" s="1" customFormat="1" ht="26.25" customHeight="1" x14ac:dyDescent="0.25">
      <c r="A341" s="184" t="s">
        <v>236</v>
      </c>
      <c r="B341" s="184"/>
      <c r="C341" s="22" t="s">
        <v>85</v>
      </c>
      <c r="D341" s="22" t="s">
        <v>372</v>
      </c>
      <c r="E341" s="22">
        <v>852</v>
      </c>
      <c r="F341" s="22" t="s">
        <v>142</v>
      </c>
      <c r="G341" s="22" t="s">
        <v>96</v>
      </c>
      <c r="H341" s="22" t="s">
        <v>237</v>
      </c>
      <c r="I341" s="16"/>
      <c r="J341" s="17">
        <f t="shared" ref="J341:N342" si="302">J342</f>
        <v>991000</v>
      </c>
      <c r="K341" s="17">
        <f t="shared" si="302"/>
        <v>0</v>
      </c>
      <c r="L341" s="17">
        <f t="shared" si="302"/>
        <v>991000</v>
      </c>
      <c r="M341" s="17">
        <f t="shared" si="302"/>
        <v>-991000</v>
      </c>
      <c r="N341" s="17">
        <f t="shared" si="302"/>
        <v>0</v>
      </c>
    </row>
    <row r="342" spans="1:14" s="1" customFormat="1" ht="25.5" x14ac:dyDescent="0.25">
      <c r="A342" s="15"/>
      <c r="B342" s="15" t="s">
        <v>150</v>
      </c>
      <c r="C342" s="22" t="s">
        <v>85</v>
      </c>
      <c r="D342" s="22" t="s">
        <v>372</v>
      </c>
      <c r="E342" s="22">
        <v>852</v>
      </c>
      <c r="F342" s="16" t="s">
        <v>142</v>
      </c>
      <c r="G342" s="16" t="s">
        <v>96</v>
      </c>
      <c r="H342" s="22" t="s">
        <v>237</v>
      </c>
      <c r="I342" s="16" t="s">
        <v>151</v>
      </c>
      <c r="J342" s="17">
        <f t="shared" si="302"/>
        <v>991000</v>
      </c>
      <c r="K342" s="17">
        <f t="shared" si="302"/>
        <v>0</v>
      </c>
      <c r="L342" s="17">
        <f t="shared" si="302"/>
        <v>991000</v>
      </c>
      <c r="M342" s="17">
        <f t="shared" si="302"/>
        <v>-991000</v>
      </c>
      <c r="N342" s="17">
        <f t="shared" si="302"/>
        <v>0</v>
      </c>
    </row>
    <row r="343" spans="1:14" s="1" customFormat="1" x14ac:dyDescent="0.25">
      <c r="A343" s="19"/>
      <c r="B343" s="19" t="s">
        <v>209</v>
      </c>
      <c r="C343" s="22" t="s">
        <v>85</v>
      </c>
      <c r="D343" s="22" t="s">
        <v>372</v>
      </c>
      <c r="E343" s="22">
        <v>852</v>
      </c>
      <c r="F343" s="16" t="s">
        <v>142</v>
      </c>
      <c r="G343" s="16" t="s">
        <v>96</v>
      </c>
      <c r="H343" s="22" t="s">
        <v>237</v>
      </c>
      <c r="I343" s="16" t="s">
        <v>210</v>
      </c>
      <c r="J343" s="17">
        <v>991000</v>
      </c>
      <c r="K343" s="17"/>
      <c r="L343" s="17">
        <f t="shared" si="233"/>
        <v>991000</v>
      </c>
      <c r="M343" s="17">
        <v>-991000</v>
      </c>
      <c r="N343" s="17">
        <f t="shared" ref="N343:N415" si="303">L343+M343</f>
        <v>0</v>
      </c>
    </row>
    <row r="344" spans="1:14" s="1" customFormat="1" hidden="1" x14ac:dyDescent="0.25">
      <c r="A344" s="190" t="s">
        <v>274</v>
      </c>
      <c r="B344" s="190"/>
      <c r="C344" s="111" t="s">
        <v>85</v>
      </c>
      <c r="D344" s="22" t="s">
        <v>372</v>
      </c>
      <c r="E344" s="22">
        <v>852</v>
      </c>
      <c r="F344" s="8" t="s">
        <v>275</v>
      </c>
      <c r="G344" s="8"/>
      <c r="H344" s="8"/>
      <c r="I344" s="8"/>
      <c r="J344" s="9">
        <f>J345+J353+J369</f>
        <v>8603400</v>
      </c>
      <c r="K344" s="9">
        <f t="shared" ref="K344:L344" si="304">K345+K353+K369</f>
        <v>153000</v>
      </c>
      <c r="L344" s="9">
        <f t="shared" si="304"/>
        <v>8756400</v>
      </c>
      <c r="M344" s="9">
        <f t="shared" ref="M344:N344" si="305">M345+M353+M369</f>
        <v>0</v>
      </c>
      <c r="N344" s="9">
        <f t="shared" si="305"/>
        <v>8756400</v>
      </c>
    </row>
    <row r="345" spans="1:14" s="1" customFormat="1" hidden="1" x14ac:dyDescent="0.25">
      <c r="A345" s="168" t="s">
        <v>284</v>
      </c>
      <c r="B345" s="169"/>
      <c r="C345" s="22" t="s">
        <v>85</v>
      </c>
      <c r="D345" s="22" t="s">
        <v>372</v>
      </c>
      <c r="E345" s="22">
        <v>852</v>
      </c>
      <c r="F345" s="12" t="s">
        <v>275</v>
      </c>
      <c r="G345" s="12" t="s">
        <v>15</v>
      </c>
      <c r="H345" s="12"/>
      <c r="I345" s="12"/>
      <c r="J345" s="13">
        <f>J346+J350</f>
        <v>285000</v>
      </c>
      <c r="K345" s="13">
        <f t="shared" ref="K345:L345" si="306">K346+K350</f>
        <v>153000</v>
      </c>
      <c r="L345" s="13">
        <f t="shared" si="306"/>
        <v>438000</v>
      </c>
      <c r="M345" s="13">
        <f t="shared" ref="M345:N345" si="307">M346+M350</f>
        <v>0</v>
      </c>
      <c r="N345" s="13">
        <f t="shared" si="307"/>
        <v>438000</v>
      </c>
    </row>
    <row r="346" spans="1:14" s="1" customFormat="1" hidden="1" x14ac:dyDescent="0.25">
      <c r="A346" s="184" t="s">
        <v>285</v>
      </c>
      <c r="B346" s="184"/>
      <c r="C346" s="22" t="s">
        <v>85</v>
      </c>
      <c r="D346" s="22" t="s">
        <v>372</v>
      </c>
      <c r="E346" s="22">
        <v>852</v>
      </c>
      <c r="F346" s="16" t="s">
        <v>275</v>
      </c>
      <c r="G346" s="16" t="s">
        <v>15</v>
      </c>
      <c r="H346" s="16" t="s">
        <v>286</v>
      </c>
      <c r="I346" s="16"/>
      <c r="J346" s="17">
        <f t="shared" ref="J346:N348" si="308">J347</f>
        <v>132000</v>
      </c>
      <c r="K346" s="17">
        <f t="shared" si="308"/>
        <v>0</v>
      </c>
      <c r="L346" s="17">
        <f t="shared" si="308"/>
        <v>132000</v>
      </c>
      <c r="M346" s="17">
        <f t="shared" si="308"/>
        <v>0</v>
      </c>
      <c r="N346" s="17">
        <f t="shared" si="308"/>
        <v>132000</v>
      </c>
    </row>
    <row r="347" spans="1:14" s="1" customFormat="1" ht="30" hidden="1" customHeight="1" x14ac:dyDescent="0.25">
      <c r="A347" s="184" t="s">
        <v>287</v>
      </c>
      <c r="B347" s="184"/>
      <c r="C347" s="22" t="s">
        <v>85</v>
      </c>
      <c r="D347" s="22" t="s">
        <v>372</v>
      </c>
      <c r="E347" s="22">
        <v>852</v>
      </c>
      <c r="F347" s="16" t="s">
        <v>275</v>
      </c>
      <c r="G347" s="16" t="s">
        <v>15</v>
      </c>
      <c r="H347" s="16" t="s">
        <v>288</v>
      </c>
      <c r="I347" s="16"/>
      <c r="J347" s="17">
        <f t="shared" si="308"/>
        <v>132000</v>
      </c>
      <c r="K347" s="17">
        <f t="shared" si="308"/>
        <v>0</v>
      </c>
      <c r="L347" s="17">
        <f t="shared" si="308"/>
        <v>132000</v>
      </c>
      <c r="M347" s="17">
        <f t="shared" si="308"/>
        <v>0</v>
      </c>
      <c r="N347" s="17">
        <f t="shared" si="308"/>
        <v>132000</v>
      </c>
    </row>
    <row r="348" spans="1:14" s="1" customFormat="1" hidden="1" x14ac:dyDescent="0.25">
      <c r="A348" s="18"/>
      <c r="B348" s="19" t="s">
        <v>159</v>
      </c>
      <c r="C348" s="22" t="s">
        <v>85</v>
      </c>
      <c r="D348" s="22" t="s">
        <v>372</v>
      </c>
      <c r="E348" s="22">
        <v>852</v>
      </c>
      <c r="F348" s="16" t="s">
        <v>275</v>
      </c>
      <c r="G348" s="16" t="s">
        <v>15</v>
      </c>
      <c r="H348" s="16" t="s">
        <v>288</v>
      </c>
      <c r="I348" s="16" t="s">
        <v>160</v>
      </c>
      <c r="J348" s="17">
        <f>J349</f>
        <v>132000</v>
      </c>
      <c r="K348" s="17">
        <f t="shared" si="308"/>
        <v>0</v>
      </c>
      <c r="L348" s="17">
        <f t="shared" si="308"/>
        <v>132000</v>
      </c>
      <c r="M348" s="17">
        <f t="shared" si="308"/>
        <v>0</v>
      </c>
      <c r="N348" s="17">
        <f t="shared" si="308"/>
        <v>132000</v>
      </c>
    </row>
    <row r="349" spans="1:14" s="1" customFormat="1" ht="25.5" hidden="1" x14ac:dyDescent="0.25">
      <c r="A349" s="15"/>
      <c r="B349" s="19" t="s">
        <v>283</v>
      </c>
      <c r="C349" s="22" t="s">
        <v>85</v>
      </c>
      <c r="D349" s="22" t="s">
        <v>372</v>
      </c>
      <c r="E349" s="22">
        <v>852</v>
      </c>
      <c r="F349" s="16" t="s">
        <v>275</v>
      </c>
      <c r="G349" s="16" t="s">
        <v>15</v>
      </c>
      <c r="H349" s="16" t="s">
        <v>288</v>
      </c>
      <c r="I349" s="16" t="s">
        <v>162</v>
      </c>
      <c r="J349" s="17">
        <v>132000</v>
      </c>
      <c r="K349" s="17"/>
      <c r="L349" s="17">
        <f t="shared" ref="L349:L407" si="309">J349+K349</f>
        <v>132000</v>
      </c>
      <c r="M349" s="17"/>
      <c r="N349" s="17">
        <f t="shared" ref="N349:N407" si="310">L349+M349</f>
        <v>132000</v>
      </c>
    </row>
    <row r="350" spans="1:14" s="1" customFormat="1" ht="28.5" hidden="1" customHeight="1" x14ac:dyDescent="0.25">
      <c r="A350" s="186" t="s">
        <v>373</v>
      </c>
      <c r="B350" s="186"/>
      <c r="C350" s="22" t="s">
        <v>85</v>
      </c>
      <c r="D350" s="22" t="s">
        <v>372</v>
      </c>
      <c r="E350" s="22">
        <v>852</v>
      </c>
      <c r="F350" s="16" t="s">
        <v>275</v>
      </c>
      <c r="G350" s="16" t="s">
        <v>15</v>
      </c>
      <c r="H350" s="16" t="s">
        <v>290</v>
      </c>
      <c r="I350" s="16"/>
      <c r="J350" s="17">
        <f t="shared" ref="J350:N351" si="311">J351</f>
        <v>153000</v>
      </c>
      <c r="K350" s="17">
        <f t="shared" si="311"/>
        <v>153000</v>
      </c>
      <c r="L350" s="17">
        <f t="shared" si="311"/>
        <v>306000</v>
      </c>
      <c r="M350" s="17">
        <f t="shared" si="311"/>
        <v>0</v>
      </c>
      <c r="N350" s="17">
        <f t="shared" si="311"/>
        <v>306000</v>
      </c>
    </row>
    <row r="351" spans="1:14" s="1" customFormat="1" hidden="1" x14ac:dyDescent="0.25">
      <c r="A351" s="44"/>
      <c r="B351" s="19" t="s">
        <v>159</v>
      </c>
      <c r="C351" s="111" t="s">
        <v>85</v>
      </c>
      <c r="D351" s="22" t="s">
        <v>372</v>
      </c>
      <c r="E351" s="22">
        <v>852</v>
      </c>
      <c r="F351" s="16" t="s">
        <v>275</v>
      </c>
      <c r="G351" s="16" t="s">
        <v>15</v>
      </c>
      <c r="H351" s="16" t="s">
        <v>290</v>
      </c>
      <c r="I351" s="16" t="s">
        <v>160</v>
      </c>
      <c r="J351" s="17">
        <f t="shared" si="311"/>
        <v>153000</v>
      </c>
      <c r="K351" s="17">
        <f t="shared" si="311"/>
        <v>153000</v>
      </c>
      <c r="L351" s="17">
        <f t="shared" si="311"/>
        <v>306000</v>
      </c>
      <c r="M351" s="17">
        <f t="shared" si="311"/>
        <v>0</v>
      </c>
      <c r="N351" s="17">
        <f t="shared" si="311"/>
        <v>306000</v>
      </c>
    </row>
    <row r="352" spans="1:14" s="1" customFormat="1" hidden="1" x14ac:dyDescent="0.25">
      <c r="A352" s="44"/>
      <c r="B352" s="19" t="s">
        <v>291</v>
      </c>
      <c r="C352" s="22" t="s">
        <v>85</v>
      </c>
      <c r="D352" s="22" t="s">
        <v>372</v>
      </c>
      <c r="E352" s="22">
        <v>852</v>
      </c>
      <c r="F352" s="16" t="s">
        <v>275</v>
      </c>
      <c r="G352" s="16" t="s">
        <v>15</v>
      </c>
      <c r="H352" s="16" t="s">
        <v>290</v>
      </c>
      <c r="I352" s="16" t="s">
        <v>292</v>
      </c>
      <c r="J352" s="17">
        <v>153000</v>
      </c>
      <c r="K352" s="17">
        <v>153000</v>
      </c>
      <c r="L352" s="17">
        <f t="shared" si="309"/>
        <v>306000</v>
      </c>
      <c r="M352" s="17"/>
      <c r="N352" s="17">
        <f t="shared" ref="N352:N410" si="312">L352+M352</f>
        <v>306000</v>
      </c>
    </row>
    <row r="353" spans="1:14" s="1" customFormat="1" hidden="1" x14ac:dyDescent="0.25">
      <c r="A353" s="185" t="s">
        <v>297</v>
      </c>
      <c r="B353" s="185"/>
      <c r="C353" s="22" t="s">
        <v>85</v>
      </c>
      <c r="D353" s="22" t="s">
        <v>372</v>
      </c>
      <c r="E353" s="22">
        <v>852</v>
      </c>
      <c r="F353" s="12" t="s">
        <v>275</v>
      </c>
      <c r="G353" s="12" t="s">
        <v>36</v>
      </c>
      <c r="H353" s="12"/>
      <c r="I353" s="12"/>
      <c r="J353" s="13">
        <f>J354+J359</f>
        <v>7313900</v>
      </c>
      <c r="K353" s="13">
        <f t="shared" ref="K353:L353" si="313">K354+K359</f>
        <v>0</v>
      </c>
      <c r="L353" s="13">
        <f t="shared" si="313"/>
        <v>7313900</v>
      </c>
      <c r="M353" s="13">
        <f t="shared" ref="M353:N353" si="314">M354+M359</f>
        <v>0</v>
      </c>
      <c r="N353" s="13">
        <f t="shared" si="314"/>
        <v>7313900</v>
      </c>
    </row>
    <row r="354" spans="1:14" s="1" customFormat="1" hidden="1" x14ac:dyDescent="0.25">
      <c r="A354" s="194" t="s">
        <v>285</v>
      </c>
      <c r="B354" s="194"/>
      <c r="C354" s="111" t="s">
        <v>85</v>
      </c>
      <c r="D354" s="22" t="s">
        <v>372</v>
      </c>
      <c r="E354" s="22">
        <v>852</v>
      </c>
      <c r="F354" s="16" t="s">
        <v>275</v>
      </c>
      <c r="G354" s="16" t="s">
        <v>36</v>
      </c>
      <c r="H354" s="16" t="s">
        <v>286</v>
      </c>
      <c r="I354" s="16"/>
      <c r="J354" s="17">
        <f>J355</f>
        <v>132400</v>
      </c>
      <c r="K354" s="17">
        <f t="shared" ref="K354:N354" si="315">K355</f>
        <v>0</v>
      </c>
      <c r="L354" s="17">
        <f t="shared" si="315"/>
        <v>132400</v>
      </c>
      <c r="M354" s="17">
        <f t="shared" si="315"/>
        <v>0</v>
      </c>
      <c r="N354" s="17">
        <f t="shared" si="315"/>
        <v>132400</v>
      </c>
    </row>
    <row r="355" spans="1:14" s="1" customFormat="1" ht="26.25" hidden="1" customHeight="1" x14ac:dyDescent="0.25">
      <c r="A355" s="186" t="s">
        <v>298</v>
      </c>
      <c r="B355" s="186"/>
      <c r="C355" s="22" t="s">
        <v>85</v>
      </c>
      <c r="D355" s="22" t="s">
        <v>372</v>
      </c>
      <c r="E355" s="22">
        <v>852</v>
      </c>
      <c r="F355" s="16" t="s">
        <v>275</v>
      </c>
      <c r="G355" s="16" t="s">
        <v>36</v>
      </c>
      <c r="H355" s="16" t="s">
        <v>299</v>
      </c>
      <c r="I355" s="16"/>
      <c r="J355" s="17">
        <f t="shared" ref="J355:N357" si="316">J356</f>
        <v>132400</v>
      </c>
      <c r="K355" s="17">
        <f t="shared" si="316"/>
        <v>0</v>
      </c>
      <c r="L355" s="17">
        <f t="shared" si="316"/>
        <v>132400</v>
      </c>
      <c r="M355" s="17">
        <f t="shared" si="316"/>
        <v>0</v>
      </c>
      <c r="N355" s="17">
        <f t="shared" si="316"/>
        <v>132400</v>
      </c>
    </row>
    <row r="356" spans="1:14" s="10" customFormat="1" ht="27.75" hidden="1" customHeight="1" x14ac:dyDescent="0.25">
      <c r="A356" s="184" t="s">
        <v>300</v>
      </c>
      <c r="B356" s="184"/>
      <c r="C356" s="22" t="s">
        <v>85</v>
      </c>
      <c r="D356" s="22" t="s">
        <v>372</v>
      </c>
      <c r="E356" s="22">
        <v>852</v>
      </c>
      <c r="F356" s="16" t="s">
        <v>275</v>
      </c>
      <c r="G356" s="16" t="s">
        <v>36</v>
      </c>
      <c r="H356" s="16" t="s">
        <v>301</v>
      </c>
      <c r="I356" s="16"/>
      <c r="J356" s="17">
        <f t="shared" si="316"/>
        <v>132400</v>
      </c>
      <c r="K356" s="17">
        <f t="shared" si="316"/>
        <v>0</v>
      </c>
      <c r="L356" s="17">
        <f t="shared" si="316"/>
        <v>132400</v>
      </c>
      <c r="M356" s="17">
        <f t="shared" si="316"/>
        <v>0</v>
      </c>
      <c r="N356" s="17">
        <f t="shared" si="316"/>
        <v>132400</v>
      </c>
    </row>
    <row r="357" spans="1:14" s="1" customFormat="1" hidden="1" x14ac:dyDescent="0.25">
      <c r="A357" s="44"/>
      <c r="B357" s="19" t="s">
        <v>159</v>
      </c>
      <c r="C357" s="22" t="s">
        <v>85</v>
      </c>
      <c r="D357" s="22" t="s">
        <v>372</v>
      </c>
      <c r="E357" s="22">
        <v>852</v>
      </c>
      <c r="F357" s="16" t="s">
        <v>275</v>
      </c>
      <c r="G357" s="16" t="s">
        <v>36</v>
      </c>
      <c r="H357" s="16" t="s">
        <v>301</v>
      </c>
      <c r="I357" s="16" t="s">
        <v>160</v>
      </c>
      <c r="J357" s="17">
        <f t="shared" si="316"/>
        <v>132400</v>
      </c>
      <c r="K357" s="17">
        <f t="shared" si="316"/>
        <v>0</v>
      </c>
      <c r="L357" s="17">
        <f t="shared" si="316"/>
        <v>132400</v>
      </c>
      <c r="M357" s="17">
        <f t="shared" si="316"/>
        <v>0</v>
      </c>
      <c r="N357" s="17">
        <f t="shared" si="316"/>
        <v>132400</v>
      </c>
    </row>
    <row r="358" spans="1:14" s="1" customFormat="1" hidden="1" x14ac:dyDescent="0.25">
      <c r="A358" s="44"/>
      <c r="B358" s="19" t="s">
        <v>302</v>
      </c>
      <c r="C358" s="22" t="s">
        <v>85</v>
      </c>
      <c r="D358" s="22" t="s">
        <v>372</v>
      </c>
      <c r="E358" s="22">
        <v>852</v>
      </c>
      <c r="F358" s="16" t="s">
        <v>275</v>
      </c>
      <c r="G358" s="16" t="s">
        <v>36</v>
      </c>
      <c r="H358" s="16" t="s">
        <v>301</v>
      </c>
      <c r="I358" s="16" t="s">
        <v>303</v>
      </c>
      <c r="J358" s="17">
        <v>132400</v>
      </c>
      <c r="K358" s="17"/>
      <c r="L358" s="17">
        <f t="shared" si="309"/>
        <v>132400</v>
      </c>
      <c r="M358" s="17"/>
      <c r="N358" s="17">
        <f t="shared" ref="N358:N416" si="317">L358+M358</f>
        <v>132400</v>
      </c>
    </row>
    <row r="359" spans="1:14" s="1" customFormat="1" hidden="1" x14ac:dyDescent="0.25">
      <c r="A359" s="194" t="s">
        <v>205</v>
      </c>
      <c r="B359" s="194"/>
      <c r="C359" s="22" t="s">
        <v>85</v>
      </c>
      <c r="D359" s="22" t="s">
        <v>372</v>
      </c>
      <c r="E359" s="22">
        <v>852</v>
      </c>
      <c r="F359" s="16" t="s">
        <v>275</v>
      </c>
      <c r="G359" s="16" t="s">
        <v>36</v>
      </c>
      <c r="H359" s="16" t="s">
        <v>206</v>
      </c>
      <c r="I359" s="16"/>
      <c r="J359" s="17">
        <f>J360+J364</f>
        <v>7181500</v>
      </c>
      <c r="K359" s="17">
        <f t="shared" ref="K359:L359" si="318">K360+K364</f>
        <v>0</v>
      </c>
      <c r="L359" s="17">
        <f t="shared" si="318"/>
        <v>7181500</v>
      </c>
      <c r="M359" s="17">
        <f t="shared" ref="M359:N359" si="319">M360+M364</f>
        <v>0</v>
      </c>
      <c r="N359" s="17">
        <f t="shared" si="319"/>
        <v>7181500</v>
      </c>
    </row>
    <row r="360" spans="1:14" s="1" customFormat="1" ht="29.25" hidden="1" customHeight="1" x14ac:dyDescent="0.25">
      <c r="A360" s="186" t="s">
        <v>308</v>
      </c>
      <c r="B360" s="186"/>
      <c r="C360" s="22" t="s">
        <v>85</v>
      </c>
      <c r="D360" s="22" t="s">
        <v>372</v>
      </c>
      <c r="E360" s="22">
        <v>852</v>
      </c>
      <c r="F360" s="16" t="s">
        <v>275</v>
      </c>
      <c r="G360" s="16" t="s">
        <v>36</v>
      </c>
      <c r="H360" s="16" t="s">
        <v>309</v>
      </c>
      <c r="I360" s="16"/>
      <c r="J360" s="17">
        <f>J361</f>
        <v>652000</v>
      </c>
      <c r="K360" s="17">
        <f t="shared" ref="K360:N360" si="320">K361</f>
        <v>0</v>
      </c>
      <c r="L360" s="17">
        <f t="shared" si="320"/>
        <v>652000</v>
      </c>
      <c r="M360" s="17">
        <f t="shared" si="320"/>
        <v>0</v>
      </c>
      <c r="N360" s="17">
        <f t="shared" si="320"/>
        <v>652000</v>
      </c>
    </row>
    <row r="361" spans="1:14" s="1" customFormat="1" hidden="1" x14ac:dyDescent="0.25">
      <c r="A361" s="44"/>
      <c r="B361" s="19" t="s">
        <v>159</v>
      </c>
      <c r="C361" s="111" t="s">
        <v>85</v>
      </c>
      <c r="D361" s="22" t="s">
        <v>372</v>
      </c>
      <c r="E361" s="22">
        <v>852</v>
      </c>
      <c r="F361" s="16" t="s">
        <v>275</v>
      </c>
      <c r="G361" s="16" t="s">
        <v>36</v>
      </c>
      <c r="H361" s="16" t="s">
        <v>309</v>
      </c>
      <c r="I361" s="16" t="s">
        <v>160</v>
      </c>
      <c r="J361" s="17">
        <f>J362+J363</f>
        <v>652000</v>
      </c>
      <c r="K361" s="17">
        <f t="shared" ref="K361:L361" si="321">K362+K363</f>
        <v>0</v>
      </c>
      <c r="L361" s="17">
        <f t="shared" si="321"/>
        <v>652000</v>
      </c>
      <c r="M361" s="17">
        <f t="shared" ref="M361:N361" si="322">M362+M363</f>
        <v>0</v>
      </c>
      <c r="N361" s="17">
        <f t="shared" si="322"/>
        <v>652000</v>
      </c>
    </row>
    <row r="362" spans="1:14" s="1" customFormat="1" hidden="1" x14ac:dyDescent="0.25">
      <c r="A362" s="44"/>
      <c r="B362" s="19" t="s">
        <v>302</v>
      </c>
      <c r="C362" s="22" t="s">
        <v>85</v>
      </c>
      <c r="D362" s="22" t="s">
        <v>372</v>
      </c>
      <c r="E362" s="22">
        <v>852</v>
      </c>
      <c r="F362" s="16" t="s">
        <v>275</v>
      </c>
      <c r="G362" s="16" t="s">
        <v>36</v>
      </c>
      <c r="H362" s="16" t="s">
        <v>309</v>
      </c>
      <c r="I362" s="16" t="s">
        <v>303</v>
      </c>
      <c r="J362" s="17">
        <v>652000</v>
      </c>
      <c r="K362" s="17">
        <v>-652000</v>
      </c>
      <c r="L362" s="17">
        <f t="shared" si="309"/>
        <v>0</v>
      </c>
      <c r="M362" s="17"/>
      <c r="N362" s="17">
        <f t="shared" ref="N362:N420" si="323">L362+M362</f>
        <v>0</v>
      </c>
    </row>
    <row r="363" spans="1:14" s="1" customFormat="1" ht="25.5" hidden="1" x14ac:dyDescent="0.25">
      <c r="A363" s="44"/>
      <c r="B363" s="19" t="s">
        <v>283</v>
      </c>
      <c r="C363" s="22" t="s">
        <v>85</v>
      </c>
      <c r="D363" s="22" t="s">
        <v>372</v>
      </c>
      <c r="E363" s="32">
        <v>852</v>
      </c>
      <c r="F363" s="16" t="s">
        <v>275</v>
      </c>
      <c r="G363" s="16" t="s">
        <v>36</v>
      </c>
      <c r="H363" s="16" t="s">
        <v>309</v>
      </c>
      <c r="I363" s="16" t="s">
        <v>162</v>
      </c>
      <c r="J363" s="17"/>
      <c r="K363" s="17">
        <v>652000</v>
      </c>
      <c r="L363" s="17">
        <f t="shared" si="309"/>
        <v>652000</v>
      </c>
      <c r="M363" s="17"/>
      <c r="N363" s="17">
        <f t="shared" si="323"/>
        <v>652000</v>
      </c>
    </row>
    <row r="364" spans="1:14" s="1" customFormat="1" ht="39.75" hidden="1" customHeight="1" x14ac:dyDescent="0.25">
      <c r="A364" s="186" t="s">
        <v>310</v>
      </c>
      <c r="B364" s="186"/>
      <c r="C364" s="22" t="s">
        <v>85</v>
      </c>
      <c r="D364" s="22" t="s">
        <v>372</v>
      </c>
      <c r="E364" s="22">
        <v>852</v>
      </c>
      <c r="F364" s="16" t="s">
        <v>275</v>
      </c>
      <c r="G364" s="16" t="s">
        <v>36</v>
      </c>
      <c r="H364" s="16" t="s">
        <v>311</v>
      </c>
      <c r="I364" s="16"/>
      <c r="J364" s="17">
        <f>J365+J367</f>
        <v>6529500</v>
      </c>
      <c r="K364" s="17">
        <f t="shared" ref="K364:L364" si="324">K365+K367</f>
        <v>0</v>
      </c>
      <c r="L364" s="17">
        <f t="shared" si="324"/>
        <v>6529500</v>
      </c>
      <c r="M364" s="17">
        <f t="shared" ref="M364:N364" si="325">M365+M367</f>
        <v>0</v>
      </c>
      <c r="N364" s="17">
        <f t="shared" si="325"/>
        <v>6529500</v>
      </c>
    </row>
    <row r="365" spans="1:14" s="1" customFormat="1" hidden="1" x14ac:dyDescent="0.25">
      <c r="A365" s="18"/>
      <c r="B365" s="19" t="s">
        <v>25</v>
      </c>
      <c r="C365" s="22" t="s">
        <v>85</v>
      </c>
      <c r="D365" s="22" t="s">
        <v>372</v>
      </c>
      <c r="E365" s="22">
        <v>852</v>
      </c>
      <c r="F365" s="16" t="s">
        <v>312</v>
      </c>
      <c r="G365" s="16" t="s">
        <v>36</v>
      </c>
      <c r="H365" s="16" t="s">
        <v>311</v>
      </c>
      <c r="I365" s="16" t="s">
        <v>26</v>
      </c>
      <c r="J365" s="17">
        <f>J366</f>
        <v>1559600</v>
      </c>
      <c r="K365" s="17">
        <f t="shared" ref="K365:N365" si="326">K366</f>
        <v>0</v>
      </c>
      <c r="L365" s="17">
        <f t="shared" si="326"/>
        <v>1559600</v>
      </c>
      <c r="M365" s="17">
        <f t="shared" si="326"/>
        <v>0</v>
      </c>
      <c r="N365" s="17">
        <f t="shared" si="326"/>
        <v>1559600</v>
      </c>
    </row>
    <row r="366" spans="1:14" s="1" customFormat="1" hidden="1" x14ac:dyDescent="0.25">
      <c r="A366" s="18"/>
      <c r="B366" s="15" t="s">
        <v>27</v>
      </c>
      <c r="C366" s="22" t="s">
        <v>85</v>
      </c>
      <c r="D366" s="22" t="s">
        <v>372</v>
      </c>
      <c r="E366" s="22">
        <v>852</v>
      </c>
      <c r="F366" s="16" t="s">
        <v>312</v>
      </c>
      <c r="G366" s="16" t="s">
        <v>36</v>
      </c>
      <c r="H366" s="16" t="s">
        <v>311</v>
      </c>
      <c r="I366" s="16" t="s">
        <v>28</v>
      </c>
      <c r="J366" s="17">
        <v>1559600</v>
      </c>
      <c r="K366" s="17"/>
      <c r="L366" s="17">
        <f t="shared" si="309"/>
        <v>1559600</v>
      </c>
      <c r="M366" s="17"/>
      <c r="N366" s="17">
        <f t="shared" ref="N366:N424" si="327">L366+M366</f>
        <v>1559600</v>
      </c>
    </row>
    <row r="367" spans="1:14" s="1" customFormat="1" hidden="1" x14ac:dyDescent="0.25">
      <c r="A367" s="44"/>
      <c r="B367" s="19" t="s">
        <v>159</v>
      </c>
      <c r="C367" s="22" t="s">
        <v>85</v>
      </c>
      <c r="D367" s="22" t="s">
        <v>372</v>
      </c>
      <c r="E367" s="22">
        <v>852</v>
      </c>
      <c r="F367" s="16" t="s">
        <v>275</v>
      </c>
      <c r="G367" s="16" t="s">
        <v>36</v>
      </c>
      <c r="H367" s="16" t="s">
        <v>311</v>
      </c>
      <c r="I367" s="16" t="s">
        <v>160</v>
      </c>
      <c r="J367" s="17">
        <f>J368</f>
        <v>4969900</v>
      </c>
      <c r="K367" s="17">
        <f t="shared" ref="K367:N367" si="328">K368</f>
        <v>0</v>
      </c>
      <c r="L367" s="17">
        <f t="shared" si="328"/>
        <v>4969900</v>
      </c>
      <c r="M367" s="17">
        <f t="shared" si="328"/>
        <v>0</v>
      </c>
      <c r="N367" s="17">
        <f t="shared" si="328"/>
        <v>4969900</v>
      </c>
    </row>
    <row r="368" spans="1:14" s="1" customFormat="1" hidden="1" x14ac:dyDescent="0.25">
      <c r="A368" s="44"/>
      <c r="B368" s="19" t="s">
        <v>302</v>
      </c>
      <c r="C368" s="22" t="s">
        <v>85</v>
      </c>
      <c r="D368" s="22" t="s">
        <v>372</v>
      </c>
      <c r="E368" s="22">
        <v>852</v>
      </c>
      <c r="F368" s="16" t="s">
        <v>275</v>
      </c>
      <c r="G368" s="16" t="s">
        <v>36</v>
      </c>
      <c r="H368" s="16" t="s">
        <v>311</v>
      </c>
      <c r="I368" s="16" t="s">
        <v>303</v>
      </c>
      <c r="J368" s="17">
        <v>4969900</v>
      </c>
      <c r="K368" s="17"/>
      <c r="L368" s="17">
        <f t="shared" si="309"/>
        <v>4969900</v>
      </c>
      <c r="M368" s="17"/>
      <c r="N368" s="17">
        <f t="shared" ref="N368:N426" si="329">L368+M368</f>
        <v>4969900</v>
      </c>
    </row>
    <row r="369" spans="1:15" s="1" customFormat="1" hidden="1" x14ac:dyDescent="0.25">
      <c r="A369" s="185" t="s">
        <v>313</v>
      </c>
      <c r="B369" s="185"/>
      <c r="C369" s="111" t="s">
        <v>85</v>
      </c>
      <c r="D369" s="22" t="s">
        <v>372</v>
      </c>
      <c r="E369" s="22">
        <v>852</v>
      </c>
      <c r="F369" s="12" t="s">
        <v>275</v>
      </c>
      <c r="G369" s="12" t="s">
        <v>49</v>
      </c>
      <c r="H369" s="12"/>
      <c r="I369" s="12"/>
      <c r="J369" s="13">
        <f>J370</f>
        <v>1004500</v>
      </c>
      <c r="K369" s="13">
        <f t="shared" ref="K369:N370" si="330">K370</f>
        <v>0</v>
      </c>
      <c r="L369" s="13">
        <f t="shared" si="330"/>
        <v>1004500</v>
      </c>
      <c r="M369" s="13">
        <f t="shared" si="330"/>
        <v>0</v>
      </c>
      <c r="N369" s="13">
        <f t="shared" si="330"/>
        <v>1004500</v>
      </c>
    </row>
    <row r="370" spans="1:15" s="14" customFormat="1" hidden="1" x14ac:dyDescent="0.25">
      <c r="A370" s="184" t="s">
        <v>69</v>
      </c>
      <c r="B370" s="184"/>
      <c r="C370" s="22" t="s">
        <v>85</v>
      </c>
      <c r="D370" s="22" t="s">
        <v>372</v>
      </c>
      <c r="E370" s="22">
        <v>852</v>
      </c>
      <c r="F370" s="16" t="s">
        <v>275</v>
      </c>
      <c r="G370" s="16" t="s">
        <v>49</v>
      </c>
      <c r="H370" s="16" t="s">
        <v>70</v>
      </c>
      <c r="I370" s="16"/>
      <c r="J370" s="17">
        <f>J371</f>
        <v>1004500</v>
      </c>
      <c r="K370" s="17">
        <f t="shared" si="330"/>
        <v>0</v>
      </c>
      <c r="L370" s="17">
        <f t="shared" si="330"/>
        <v>1004500</v>
      </c>
      <c r="M370" s="17">
        <f t="shared" si="330"/>
        <v>0</v>
      </c>
      <c r="N370" s="17">
        <f t="shared" si="330"/>
        <v>1004500</v>
      </c>
    </row>
    <row r="371" spans="1:15" s="1" customFormat="1" ht="54.75" hidden="1" customHeight="1" x14ac:dyDescent="0.25">
      <c r="A371" s="184" t="s">
        <v>71</v>
      </c>
      <c r="B371" s="184"/>
      <c r="C371" s="22" t="s">
        <v>85</v>
      </c>
      <c r="D371" s="22" t="s">
        <v>372</v>
      </c>
      <c r="E371" s="22">
        <v>852</v>
      </c>
      <c r="F371" s="22" t="s">
        <v>275</v>
      </c>
      <c r="G371" s="22" t="s">
        <v>49</v>
      </c>
      <c r="H371" s="22" t="s">
        <v>72</v>
      </c>
      <c r="I371" s="22"/>
      <c r="J371" s="17">
        <f>J372+J377</f>
        <v>1004500</v>
      </c>
      <c r="K371" s="17">
        <f t="shared" ref="K371:L371" si="331">K372+K377</f>
        <v>0</v>
      </c>
      <c r="L371" s="17">
        <f t="shared" si="331"/>
        <v>1004500</v>
      </c>
      <c r="M371" s="17">
        <f t="shared" ref="M371:N371" si="332">M372+M377</f>
        <v>0</v>
      </c>
      <c r="N371" s="17">
        <f t="shared" si="332"/>
        <v>1004500</v>
      </c>
    </row>
    <row r="372" spans="1:15" s="1" customFormat="1" ht="27.75" hidden="1" customHeight="1" x14ac:dyDescent="0.25">
      <c r="A372" s="184" t="s">
        <v>314</v>
      </c>
      <c r="B372" s="184"/>
      <c r="C372" s="111" t="s">
        <v>85</v>
      </c>
      <c r="D372" s="22" t="s">
        <v>372</v>
      </c>
      <c r="E372" s="22">
        <v>852</v>
      </c>
      <c r="F372" s="22" t="s">
        <v>275</v>
      </c>
      <c r="G372" s="22" t="s">
        <v>49</v>
      </c>
      <c r="H372" s="22" t="s">
        <v>315</v>
      </c>
      <c r="I372" s="22"/>
      <c r="J372" s="17">
        <f>J373+J375</f>
        <v>430500</v>
      </c>
      <c r="K372" s="17">
        <f t="shared" ref="K372:L372" si="333">K373+K375</f>
        <v>0</v>
      </c>
      <c r="L372" s="17">
        <f t="shared" si="333"/>
        <v>430500</v>
      </c>
      <c r="M372" s="17">
        <f t="shared" ref="M372:N372" si="334">M373+M375</f>
        <v>0</v>
      </c>
      <c r="N372" s="17">
        <f t="shared" si="334"/>
        <v>430500</v>
      </c>
    </row>
    <row r="373" spans="1:15" s="1" customFormat="1" ht="25.5" hidden="1" x14ac:dyDescent="0.25">
      <c r="A373" s="15"/>
      <c r="B373" s="15" t="s">
        <v>20</v>
      </c>
      <c r="C373" s="22" t="s">
        <v>85</v>
      </c>
      <c r="D373" s="22" t="s">
        <v>372</v>
      </c>
      <c r="E373" s="22">
        <v>852</v>
      </c>
      <c r="F373" s="22" t="s">
        <v>275</v>
      </c>
      <c r="G373" s="22" t="s">
        <v>49</v>
      </c>
      <c r="H373" s="22" t="s">
        <v>315</v>
      </c>
      <c r="I373" s="16" t="s">
        <v>22</v>
      </c>
      <c r="J373" s="17">
        <f>J374</f>
        <v>347000</v>
      </c>
      <c r="K373" s="17">
        <f t="shared" ref="K373:N373" si="335">K374</f>
        <v>0</v>
      </c>
      <c r="L373" s="17">
        <f t="shared" si="335"/>
        <v>347000</v>
      </c>
      <c r="M373" s="17">
        <f t="shared" si="335"/>
        <v>0</v>
      </c>
      <c r="N373" s="17">
        <f t="shared" si="335"/>
        <v>347000</v>
      </c>
    </row>
    <row r="374" spans="1:15" s="1" customFormat="1" hidden="1" x14ac:dyDescent="0.25">
      <c r="A374" s="18"/>
      <c r="B374" s="19" t="s">
        <v>23</v>
      </c>
      <c r="C374" s="22" t="s">
        <v>85</v>
      </c>
      <c r="D374" s="22" t="s">
        <v>372</v>
      </c>
      <c r="E374" s="22">
        <v>852</v>
      </c>
      <c r="F374" s="22" t="s">
        <v>275</v>
      </c>
      <c r="G374" s="22" t="s">
        <v>49</v>
      </c>
      <c r="H374" s="22" t="s">
        <v>315</v>
      </c>
      <c r="I374" s="16" t="s">
        <v>24</v>
      </c>
      <c r="J374" s="17">
        <v>347000</v>
      </c>
      <c r="K374" s="17"/>
      <c r="L374" s="17">
        <f t="shared" si="309"/>
        <v>347000</v>
      </c>
      <c r="M374" s="17"/>
      <c r="N374" s="17">
        <f t="shared" ref="N374:N432" si="336">L374+M374</f>
        <v>347000</v>
      </c>
    </row>
    <row r="375" spans="1:15" s="1" customFormat="1" hidden="1" x14ac:dyDescent="0.25">
      <c r="A375" s="18"/>
      <c r="B375" s="19" t="s">
        <v>25</v>
      </c>
      <c r="C375" s="22" t="s">
        <v>85</v>
      </c>
      <c r="D375" s="22" t="s">
        <v>372</v>
      </c>
      <c r="E375" s="22">
        <v>852</v>
      </c>
      <c r="F375" s="22" t="s">
        <v>275</v>
      </c>
      <c r="G375" s="22" t="s">
        <v>49</v>
      </c>
      <c r="H375" s="22" t="s">
        <v>315</v>
      </c>
      <c r="I375" s="16" t="s">
        <v>26</v>
      </c>
      <c r="J375" s="17">
        <f>J376</f>
        <v>83500</v>
      </c>
      <c r="K375" s="17">
        <f t="shared" ref="K375:N375" si="337">K376</f>
        <v>0</v>
      </c>
      <c r="L375" s="17">
        <f t="shared" si="337"/>
        <v>83500</v>
      </c>
      <c r="M375" s="17">
        <f t="shared" si="337"/>
        <v>0</v>
      </c>
      <c r="N375" s="17">
        <f t="shared" si="337"/>
        <v>83500</v>
      </c>
    </row>
    <row r="376" spans="1:15" s="1" customFormat="1" hidden="1" x14ac:dyDescent="0.25">
      <c r="A376" s="18"/>
      <c r="B376" s="15" t="s">
        <v>27</v>
      </c>
      <c r="C376" s="22" t="s">
        <v>85</v>
      </c>
      <c r="D376" s="22" t="s">
        <v>372</v>
      </c>
      <c r="E376" s="22">
        <v>852</v>
      </c>
      <c r="F376" s="22" t="s">
        <v>275</v>
      </c>
      <c r="G376" s="22" t="s">
        <v>49</v>
      </c>
      <c r="H376" s="22" t="s">
        <v>315</v>
      </c>
      <c r="I376" s="16" t="s">
        <v>28</v>
      </c>
      <c r="J376" s="17">
        <v>83500</v>
      </c>
      <c r="K376" s="17"/>
      <c r="L376" s="17">
        <f t="shared" si="309"/>
        <v>83500</v>
      </c>
      <c r="M376" s="17"/>
      <c r="N376" s="17">
        <f t="shared" ref="N376:N434" si="338">L376+M376</f>
        <v>83500</v>
      </c>
    </row>
    <row r="377" spans="1:15" s="1" customFormat="1" hidden="1" x14ac:dyDescent="0.25">
      <c r="A377" s="184" t="s">
        <v>316</v>
      </c>
      <c r="B377" s="184"/>
      <c r="C377" s="22" t="s">
        <v>85</v>
      </c>
      <c r="D377" s="22" t="s">
        <v>372</v>
      </c>
      <c r="E377" s="22">
        <v>852</v>
      </c>
      <c r="F377" s="16" t="s">
        <v>275</v>
      </c>
      <c r="G377" s="16" t="s">
        <v>49</v>
      </c>
      <c r="H377" s="16" t="s">
        <v>317</v>
      </c>
      <c r="I377" s="16"/>
      <c r="J377" s="17">
        <f>J378+J380</f>
        <v>574000</v>
      </c>
      <c r="K377" s="17">
        <f t="shared" ref="K377:L377" si="339">K378+K380</f>
        <v>0</v>
      </c>
      <c r="L377" s="17">
        <f t="shared" si="339"/>
        <v>574000</v>
      </c>
      <c r="M377" s="17">
        <f t="shared" ref="M377:N377" si="340">M378+M380</f>
        <v>0</v>
      </c>
      <c r="N377" s="17">
        <f t="shared" si="340"/>
        <v>574000</v>
      </c>
    </row>
    <row r="378" spans="1:15" s="1" customFormat="1" ht="25.5" hidden="1" x14ac:dyDescent="0.25">
      <c r="A378" s="15"/>
      <c r="B378" s="15" t="s">
        <v>20</v>
      </c>
      <c r="C378" s="22" t="s">
        <v>85</v>
      </c>
      <c r="D378" s="22" t="s">
        <v>372</v>
      </c>
      <c r="E378" s="22">
        <v>852</v>
      </c>
      <c r="F378" s="22" t="s">
        <v>275</v>
      </c>
      <c r="G378" s="22" t="s">
        <v>49</v>
      </c>
      <c r="H378" s="16" t="s">
        <v>317</v>
      </c>
      <c r="I378" s="16" t="s">
        <v>22</v>
      </c>
      <c r="J378" s="17">
        <f>J379</f>
        <v>340600</v>
      </c>
      <c r="K378" s="17">
        <f t="shared" ref="K378:N378" si="341">K379</f>
        <v>0</v>
      </c>
      <c r="L378" s="17">
        <f t="shared" si="341"/>
        <v>340600</v>
      </c>
      <c r="M378" s="17">
        <f t="shared" si="341"/>
        <v>0</v>
      </c>
      <c r="N378" s="17">
        <f t="shared" si="341"/>
        <v>340600</v>
      </c>
    </row>
    <row r="379" spans="1:15" s="1" customFormat="1" hidden="1" x14ac:dyDescent="0.25">
      <c r="A379" s="18"/>
      <c r="B379" s="19" t="s">
        <v>23</v>
      </c>
      <c r="C379" s="111" t="s">
        <v>85</v>
      </c>
      <c r="D379" s="22" t="s">
        <v>372</v>
      </c>
      <c r="E379" s="22">
        <v>852</v>
      </c>
      <c r="F379" s="22" t="s">
        <v>275</v>
      </c>
      <c r="G379" s="22" t="s">
        <v>49</v>
      </c>
      <c r="H379" s="16" t="s">
        <v>317</v>
      </c>
      <c r="I379" s="16" t="s">
        <v>24</v>
      </c>
      <c r="J379" s="17">
        <v>340600</v>
      </c>
      <c r="K379" s="17"/>
      <c r="L379" s="17">
        <f t="shared" si="309"/>
        <v>340600</v>
      </c>
      <c r="M379" s="17"/>
      <c r="N379" s="17">
        <f t="shared" ref="N379:N437" si="342">L379+M379</f>
        <v>340600</v>
      </c>
    </row>
    <row r="380" spans="1:15" s="1" customFormat="1" hidden="1" x14ac:dyDescent="0.25">
      <c r="A380" s="18"/>
      <c r="B380" s="19" t="s">
        <v>25</v>
      </c>
      <c r="C380" s="22" t="s">
        <v>85</v>
      </c>
      <c r="D380" s="22" t="s">
        <v>372</v>
      </c>
      <c r="E380" s="22">
        <v>852</v>
      </c>
      <c r="F380" s="22" t="s">
        <v>275</v>
      </c>
      <c r="G380" s="22" t="s">
        <v>49</v>
      </c>
      <c r="H380" s="16" t="s">
        <v>317</v>
      </c>
      <c r="I380" s="16" t="s">
        <v>26</v>
      </c>
      <c r="J380" s="17">
        <f>J381</f>
        <v>233400</v>
      </c>
      <c r="K380" s="17">
        <f t="shared" ref="K380:N380" si="343">K381</f>
        <v>0</v>
      </c>
      <c r="L380" s="17">
        <f t="shared" si="343"/>
        <v>233400</v>
      </c>
      <c r="M380" s="17">
        <f t="shared" si="343"/>
        <v>0</v>
      </c>
      <c r="N380" s="17">
        <f t="shared" si="343"/>
        <v>233400</v>
      </c>
    </row>
    <row r="381" spans="1:15" s="1" customFormat="1" hidden="1" x14ac:dyDescent="0.25">
      <c r="A381" s="18"/>
      <c r="B381" s="15" t="s">
        <v>27</v>
      </c>
      <c r="C381" s="22" t="s">
        <v>85</v>
      </c>
      <c r="D381" s="22" t="s">
        <v>372</v>
      </c>
      <c r="E381" s="22">
        <v>852</v>
      </c>
      <c r="F381" s="22" t="s">
        <v>275</v>
      </c>
      <c r="G381" s="22" t="s">
        <v>49</v>
      </c>
      <c r="H381" s="16" t="s">
        <v>317</v>
      </c>
      <c r="I381" s="16" t="s">
        <v>28</v>
      </c>
      <c r="J381" s="17">
        <v>233400</v>
      </c>
      <c r="K381" s="17"/>
      <c r="L381" s="17">
        <f t="shared" si="309"/>
        <v>233400</v>
      </c>
      <c r="M381" s="17"/>
      <c r="N381" s="17">
        <f t="shared" ref="N381:N439" si="344">L381+M381</f>
        <v>233400</v>
      </c>
    </row>
    <row r="382" spans="1:15" s="14" customFormat="1" ht="36.75" hidden="1" customHeight="1" x14ac:dyDescent="0.25">
      <c r="A382" s="168" t="s">
        <v>374</v>
      </c>
      <c r="B382" s="169"/>
      <c r="C382" s="41" t="s">
        <v>15</v>
      </c>
      <c r="D382" s="41"/>
      <c r="E382" s="41"/>
      <c r="F382" s="41"/>
      <c r="G382" s="41"/>
      <c r="H382" s="12"/>
      <c r="I382" s="12"/>
      <c r="J382" s="13">
        <f>J383</f>
        <v>31220400</v>
      </c>
      <c r="K382" s="13">
        <f t="shared" ref="K382:N382" si="345">K383</f>
        <v>585220</v>
      </c>
      <c r="L382" s="13">
        <f t="shared" si="345"/>
        <v>31805620</v>
      </c>
      <c r="M382" s="13">
        <f t="shared" si="345"/>
        <v>0</v>
      </c>
      <c r="N382" s="13">
        <f t="shared" si="345"/>
        <v>31805620</v>
      </c>
    </row>
    <row r="383" spans="1:15" s="1" customFormat="1" hidden="1" x14ac:dyDescent="0.25">
      <c r="A383" s="168" t="s">
        <v>349</v>
      </c>
      <c r="B383" s="169"/>
      <c r="C383" s="41" t="s">
        <v>15</v>
      </c>
      <c r="D383" s="41" t="s">
        <v>372</v>
      </c>
      <c r="E383" s="41"/>
      <c r="F383" s="12"/>
      <c r="G383" s="12"/>
      <c r="H383" s="16"/>
      <c r="I383" s="16"/>
      <c r="J383" s="13">
        <f>J384+J401+J408+J415+J429</f>
        <v>31220400</v>
      </c>
      <c r="K383" s="13">
        <f t="shared" ref="K383:L383" si="346">K384+K401+K408+K415+K429</f>
        <v>585220</v>
      </c>
      <c r="L383" s="13">
        <f t="shared" si="346"/>
        <v>31805620</v>
      </c>
      <c r="M383" s="13">
        <f t="shared" ref="M383:N383" si="347">M384+M401+M408+M415+M429</f>
        <v>0</v>
      </c>
      <c r="N383" s="13">
        <f t="shared" si="347"/>
        <v>31805620</v>
      </c>
      <c r="O383" s="61"/>
    </row>
    <row r="384" spans="1:15" s="14" customFormat="1" hidden="1" x14ac:dyDescent="0.25">
      <c r="A384" s="185" t="s">
        <v>12</v>
      </c>
      <c r="B384" s="185"/>
      <c r="C384" s="41" t="s">
        <v>15</v>
      </c>
      <c r="D384" s="41" t="s">
        <v>372</v>
      </c>
      <c r="E384" s="112">
        <v>853</v>
      </c>
      <c r="F384" s="12" t="s">
        <v>13</v>
      </c>
      <c r="G384" s="12"/>
      <c r="H384" s="12"/>
      <c r="I384" s="12"/>
      <c r="J384" s="13">
        <f>J385+J395</f>
        <v>3346500</v>
      </c>
      <c r="K384" s="13">
        <f t="shared" ref="K384:L384" si="348">K385+K395</f>
        <v>721800</v>
      </c>
      <c r="L384" s="13">
        <f t="shared" si="348"/>
        <v>4068300</v>
      </c>
      <c r="M384" s="13">
        <f t="shared" ref="M384:N384" si="349">M385+M395</f>
        <v>0</v>
      </c>
      <c r="N384" s="13">
        <f t="shared" si="349"/>
        <v>4068300</v>
      </c>
    </row>
    <row r="385" spans="1:14" s="14" customFormat="1" ht="28.5" hidden="1" customHeight="1" x14ac:dyDescent="0.25">
      <c r="A385" s="185" t="s">
        <v>48</v>
      </c>
      <c r="B385" s="185"/>
      <c r="C385" s="41" t="s">
        <v>15</v>
      </c>
      <c r="D385" s="41" t="s">
        <v>372</v>
      </c>
      <c r="E385" s="112">
        <v>853</v>
      </c>
      <c r="F385" s="12" t="s">
        <v>13</v>
      </c>
      <c r="G385" s="12" t="s">
        <v>49</v>
      </c>
      <c r="H385" s="12"/>
      <c r="I385" s="12"/>
      <c r="J385" s="13">
        <f>J386</f>
        <v>3346300</v>
      </c>
      <c r="K385" s="13">
        <f t="shared" ref="K385:N386" si="350">K386</f>
        <v>721800</v>
      </c>
      <c r="L385" s="13">
        <f t="shared" si="350"/>
        <v>4068100</v>
      </c>
      <c r="M385" s="13">
        <f t="shared" si="350"/>
        <v>0</v>
      </c>
      <c r="N385" s="13">
        <f t="shared" si="350"/>
        <v>4068100</v>
      </c>
    </row>
    <row r="386" spans="1:14" s="1" customFormat="1" ht="28.5" hidden="1" customHeight="1" x14ac:dyDescent="0.25">
      <c r="A386" s="184" t="s">
        <v>16</v>
      </c>
      <c r="B386" s="184"/>
      <c r="C386" s="22" t="s">
        <v>15</v>
      </c>
      <c r="D386" s="22" t="s">
        <v>372</v>
      </c>
      <c r="E386" s="113">
        <v>853</v>
      </c>
      <c r="F386" s="16" t="s">
        <v>13</v>
      </c>
      <c r="G386" s="16" t="s">
        <v>49</v>
      </c>
      <c r="H386" s="16" t="s">
        <v>37</v>
      </c>
      <c r="I386" s="16"/>
      <c r="J386" s="17">
        <f>J387</f>
        <v>3346300</v>
      </c>
      <c r="K386" s="17">
        <f t="shared" si="350"/>
        <v>721800</v>
      </c>
      <c r="L386" s="17">
        <f t="shared" si="350"/>
        <v>4068100</v>
      </c>
      <c r="M386" s="17">
        <f t="shared" si="350"/>
        <v>0</v>
      </c>
      <c r="N386" s="17">
        <f t="shared" si="350"/>
        <v>4068100</v>
      </c>
    </row>
    <row r="387" spans="1:14" s="1" customFormat="1" hidden="1" x14ac:dyDescent="0.25">
      <c r="A387" s="184" t="s">
        <v>18</v>
      </c>
      <c r="B387" s="184"/>
      <c r="C387" s="22" t="s">
        <v>15</v>
      </c>
      <c r="D387" s="22" t="s">
        <v>372</v>
      </c>
      <c r="E387" s="113">
        <v>853</v>
      </c>
      <c r="F387" s="16" t="s">
        <v>13</v>
      </c>
      <c r="G387" s="16" t="s">
        <v>49</v>
      </c>
      <c r="H387" s="16" t="s">
        <v>19</v>
      </c>
      <c r="I387" s="16"/>
      <c r="J387" s="17">
        <f>J388+J390+J392</f>
        <v>3346300</v>
      </c>
      <c r="K387" s="17">
        <f t="shared" ref="K387:L387" si="351">K388+K390+K392</f>
        <v>721800</v>
      </c>
      <c r="L387" s="17">
        <f t="shared" si="351"/>
        <v>4068100</v>
      </c>
      <c r="M387" s="17">
        <f t="shared" ref="M387:N387" si="352">M388+M390+M392</f>
        <v>0</v>
      </c>
      <c r="N387" s="17">
        <f t="shared" si="352"/>
        <v>4068100</v>
      </c>
    </row>
    <row r="388" spans="1:14" s="1" customFormat="1" ht="25.5" hidden="1" x14ac:dyDescent="0.25">
      <c r="A388" s="15"/>
      <c r="B388" s="15" t="s">
        <v>20</v>
      </c>
      <c r="C388" s="22" t="s">
        <v>15</v>
      </c>
      <c r="D388" s="22" t="s">
        <v>372</v>
      </c>
      <c r="E388" s="113">
        <v>853</v>
      </c>
      <c r="F388" s="16" t="s">
        <v>21</v>
      </c>
      <c r="G388" s="16" t="s">
        <v>49</v>
      </c>
      <c r="H388" s="16" t="s">
        <v>19</v>
      </c>
      <c r="I388" s="16" t="s">
        <v>22</v>
      </c>
      <c r="J388" s="17">
        <f>J389</f>
        <v>2954700</v>
      </c>
      <c r="K388" s="17">
        <f t="shared" ref="K388:N388" si="353">K389</f>
        <v>630300</v>
      </c>
      <c r="L388" s="17">
        <f t="shared" si="353"/>
        <v>3585000</v>
      </c>
      <c r="M388" s="17">
        <f t="shared" si="353"/>
        <v>0</v>
      </c>
      <c r="N388" s="17">
        <f t="shared" si="353"/>
        <v>3585000</v>
      </c>
    </row>
    <row r="389" spans="1:14" s="1" customFormat="1" hidden="1" x14ac:dyDescent="0.25">
      <c r="A389" s="18"/>
      <c r="B389" s="19" t="s">
        <v>23</v>
      </c>
      <c r="C389" s="22" t="s">
        <v>15</v>
      </c>
      <c r="D389" s="22" t="s">
        <v>372</v>
      </c>
      <c r="E389" s="113">
        <v>853</v>
      </c>
      <c r="F389" s="16" t="s">
        <v>13</v>
      </c>
      <c r="G389" s="16" t="s">
        <v>49</v>
      </c>
      <c r="H389" s="16" t="s">
        <v>19</v>
      </c>
      <c r="I389" s="16" t="s">
        <v>24</v>
      </c>
      <c r="J389" s="17">
        <v>2954700</v>
      </c>
      <c r="K389" s="17">
        <v>630300</v>
      </c>
      <c r="L389" s="17">
        <f t="shared" si="309"/>
        <v>3585000</v>
      </c>
      <c r="M389" s="17"/>
      <c r="N389" s="17">
        <f t="shared" ref="N389:N447" si="354">L389+M389</f>
        <v>3585000</v>
      </c>
    </row>
    <row r="390" spans="1:14" s="1" customFormat="1" hidden="1" x14ac:dyDescent="0.25">
      <c r="A390" s="18"/>
      <c r="B390" s="19" t="s">
        <v>25</v>
      </c>
      <c r="C390" s="22" t="s">
        <v>15</v>
      </c>
      <c r="D390" s="22" t="s">
        <v>372</v>
      </c>
      <c r="E390" s="113">
        <v>853</v>
      </c>
      <c r="F390" s="16" t="s">
        <v>13</v>
      </c>
      <c r="G390" s="16" t="s">
        <v>49</v>
      </c>
      <c r="H390" s="16" t="s">
        <v>19</v>
      </c>
      <c r="I390" s="16" t="s">
        <v>26</v>
      </c>
      <c r="J390" s="17">
        <f>J391</f>
        <v>384000</v>
      </c>
      <c r="K390" s="17">
        <f t="shared" ref="K390:N390" si="355">K391</f>
        <v>91500</v>
      </c>
      <c r="L390" s="17">
        <f t="shared" si="355"/>
        <v>475500</v>
      </c>
      <c r="M390" s="17">
        <f t="shared" si="355"/>
        <v>0</v>
      </c>
      <c r="N390" s="17">
        <f t="shared" si="355"/>
        <v>475500</v>
      </c>
    </row>
    <row r="391" spans="1:14" s="1" customFormat="1" hidden="1" x14ac:dyDescent="0.25">
      <c r="A391" s="18"/>
      <c r="B391" s="15" t="s">
        <v>27</v>
      </c>
      <c r="C391" s="22" t="s">
        <v>15</v>
      </c>
      <c r="D391" s="22" t="s">
        <v>372</v>
      </c>
      <c r="E391" s="113">
        <v>853</v>
      </c>
      <c r="F391" s="16" t="s">
        <v>13</v>
      </c>
      <c r="G391" s="16" t="s">
        <v>49</v>
      </c>
      <c r="H391" s="16" t="s">
        <v>19</v>
      </c>
      <c r="I391" s="16" t="s">
        <v>28</v>
      </c>
      <c r="J391" s="17">
        <v>384000</v>
      </c>
      <c r="K391" s="17">
        <v>91500</v>
      </c>
      <c r="L391" s="17">
        <f t="shared" si="309"/>
        <v>475500</v>
      </c>
      <c r="M391" s="17"/>
      <c r="N391" s="17">
        <f t="shared" ref="N391:N449" si="356">L391+M391</f>
        <v>475500</v>
      </c>
    </row>
    <row r="392" spans="1:14" s="1" customFormat="1" hidden="1" x14ac:dyDescent="0.25">
      <c r="A392" s="18"/>
      <c r="B392" s="15" t="s">
        <v>29</v>
      </c>
      <c r="C392" s="22" t="s">
        <v>15</v>
      </c>
      <c r="D392" s="22" t="s">
        <v>372</v>
      </c>
      <c r="E392" s="113">
        <v>853</v>
      </c>
      <c r="F392" s="16" t="s">
        <v>13</v>
      </c>
      <c r="G392" s="16" t="s">
        <v>49</v>
      </c>
      <c r="H392" s="16" t="s">
        <v>19</v>
      </c>
      <c r="I392" s="16" t="s">
        <v>30</v>
      </c>
      <c r="J392" s="17">
        <f>J393+J394</f>
        <v>7600</v>
      </c>
      <c r="K392" s="17">
        <f t="shared" ref="K392:L392" si="357">K393+K394</f>
        <v>0</v>
      </c>
      <c r="L392" s="17">
        <f t="shared" si="357"/>
        <v>7600</v>
      </c>
      <c r="M392" s="17">
        <f t="shared" ref="M392:N392" si="358">M393+M394</f>
        <v>0</v>
      </c>
      <c r="N392" s="17">
        <f t="shared" si="358"/>
        <v>7600</v>
      </c>
    </row>
    <row r="393" spans="1:14" s="1" customFormat="1" hidden="1" x14ac:dyDescent="0.25">
      <c r="A393" s="18"/>
      <c r="B393" s="15" t="s">
        <v>31</v>
      </c>
      <c r="C393" s="22" t="s">
        <v>15</v>
      </c>
      <c r="D393" s="22" t="s">
        <v>372</v>
      </c>
      <c r="E393" s="113">
        <v>853</v>
      </c>
      <c r="F393" s="16" t="s">
        <v>13</v>
      </c>
      <c r="G393" s="16" t="s">
        <v>49</v>
      </c>
      <c r="H393" s="16" t="s">
        <v>19</v>
      </c>
      <c r="I393" s="16" t="s">
        <v>32</v>
      </c>
      <c r="J393" s="17">
        <v>6000</v>
      </c>
      <c r="K393" s="17"/>
      <c r="L393" s="17">
        <f t="shared" si="309"/>
        <v>6000</v>
      </c>
      <c r="M393" s="17"/>
      <c r="N393" s="17">
        <f t="shared" ref="N393:N451" si="359">L393+M393</f>
        <v>6000</v>
      </c>
    </row>
    <row r="394" spans="1:14" s="1" customFormat="1" hidden="1" x14ac:dyDescent="0.25">
      <c r="A394" s="18"/>
      <c r="B394" s="15" t="s">
        <v>33</v>
      </c>
      <c r="C394" s="22" t="s">
        <v>15</v>
      </c>
      <c r="D394" s="22" t="s">
        <v>372</v>
      </c>
      <c r="E394" s="113">
        <v>853</v>
      </c>
      <c r="F394" s="16" t="s">
        <v>13</v>
      </c>
      <c r="G394" s="16" t="s">
        <v>49</v>
      </c>
      <c r="H394" s="16" t="s">
        <v>19</v>
      </c>
      <c r="I394" s="16" t="s">
        <v>34</v>
      </c>
      <c r="J394" s="17">
        <v>1600</v>
      </c>
      <c r="K394" s="17"/>
      <c r="L394" s="17">
        <f t="shared" si="309"/>
        <v>1600</v>
      </c>
      <c r="M394" s="17"/>
      <c r="N394" s="17">
        <f t="shared" si="359"/>
        <v>1600</v>
      </c>
    </row>
    <row r="395" spans="1:14" s="14" customFormat="1" hidden="1" x14ac:dyDescent="0.25">
      <c r="A395" s="185" t="s">
        <v>61</v>
      </c>
      <c r="B395" s="185"/>
      <c r="C395" s="22" t="s">
        <v>15</v>
      </c>
      <c r="D395" s="22" t="s">
        <v>372</v>
      </c>
      <c r="E395" s="113">
        <v>853</v>
      </c>
      <c r="F395" s="12" t="s">
        <v>13</v>
      </c>
      <c r="G395" s="12" t="s">
        <v>62</v>
      </c>
      <c r="H395" s="12"/>
      <c r="I395" s="12"/>
      <c r="J395" s="13">
        <f>J396</f>
        <v>200</v>
      </c>
      <c r="K395" s="13">
        <f t="shared" ref="K395:N397" si="360">K396</f>
        <v>0</v>
      </c>
      <c r="L395" s="13">
        <f t="shared" si="360"/>
        <v>200</v>
      </c>
      <c r="M395" s="13">
        <f t="shared" si="360"/>
        <v>0</v>
      </c>
      <c r="N395" s="13">
        <f t="shared" si="360"/>
        <v>200</v>
      </c>
    </row>
    <row r="396" spans="1:14" s="21" customFormat="1" hidden="1" x14ac:dyDescent="0.25">
      <c r="A396" s="184" t="s">
        <v>69</v>
      </c>
      <c r="B396" s="184"/>
      <c r="C396" s="22" t="s">
        <v>15</v>
      </c>
      <c r="D396" s="22" t="s">
        <v>372</v>
      </c>
      <c r="E396" s="113">
        <v>853</v>
      </c>
      <c r="F396" s="16" t="s">
        <v>13</v>
      </c>
      <c r="G396" s="16" t="s">
        <v>62</v>
      </c>
      <c r="H396" s="16" t="s">
        <v>70</v>
      </c>
      <c r="I396" s="6"/>
      <c r="J396" s="17">
        <f>J397</f>
        <v>200</v>
      </c>
      <c r="K396" s="17">
        <f t="shared" si="360"/>
        <v>0</v>
      </c>
      <c r="L396" s="17">
        <f t="shared" si="360"/>
        <v>200</v>
      </c>
      <c r="M396" s="17">
        <f t="shared" si="360"/>
        <v>0</v>
      </c>
      <c r="N396" s="17">
        <f t="shared" si="360"/>
        <v>200</v>
      </c>
    </row>
    <row r="397" spans="1:14" s="1" customFormat="1" ht="53.25" hidden="1" customHeight="1" x14ac:dyDescent="0.25">
      <c r="A397" s="184" t="s">
        <v>71</v>
      </c>
      <c r="B397" s="184"/>
      <c r="C397" s="22" t="s">
        <v>15</v>
      </c>
      <c r="D397" s="22" t="s">
        <v>372</v>
      </c>
      <c r="E397" s="113">
        <v>853</v>
      </c>
      <c r="F397" s="22" t="s">
        <v>13</v>
      </c>
      <c r="G397" s="22" t="s">
        <v>62</v>
      </c>
      <c r="H397" s="22" t="s">
        <v>72</v>
      </c>
      <c r="I397" s="23"/>
      <c r="J397" s="17">
        <f>J398</f>
        <v>200</v>
      </c>
      <c r="K397" s="17">
        <f t="shared" si="360"/>
        <v>0</v>
      </c>
      <c r="L397" s="17">
        <f t="shared" si="360"/>
        <v>200</v>
      </c>
      <c r="M397" s="17">
        <f t="shared" si="360"/>
        <v>0</v>
      </c>
      <c r="N397" s="17">
        <f t="shared" si="360"/>
        <v>200</v>
      </c>
    </row>
    <row r="398" spans="1:14" s="2" customFormat="1" ht="66.75" hidden="1" customHeight="1" x14ac:dyDescent="0.25">
      <c r="A398" s="184" t="s">
        <v>75</v>
      </c>
      <c r="B398" s="184"/>
      <c r="C398" s="22" t="s">
        <v>15</v>
      </c>
      <c r="D398" s="22" t="s">
        <v>372</v>
      </c>
      <c r="E398" s="113">
        <v>853</v>
      </c>
      <c r="F398" s="22" t="s">
        <v>13</v>
      </c>
      <c r="G398" s="22" t="s">
        <v>62</v>
      </c>
      <c r="H398" s="22" t="s">
        <v>76</v>
      </c>
      <c r="I398" s="22"/>
      <c r="J398" s="24">
        <f t="shared" ref="J398:N399" si="361">J399</f>
        <v>200</v>
      </c>
      <c r="K398" s="24">
        <f t="shared" si="361"/>
        <v>0</v>
      </c>
      <c r="L398" s="24">
        <f t="shared" si="361"/>
        <v>200</v>
      </c>
      <c r="M398" s="24">
        <f t="shared" si="361"/>
        <v>0</v>
      </c>
      <c r="N398" s="24">
        <f t="shared" si="361"/>
        <v>200</v>
      </c>
    </row>
    <row r="399" spans="1:14" s="1" customFormat="1" hidden="1" x14ac:dyDescent="0.25">
      <c r="A399" s="18"/>
      <c r="B399" s="19" t="s">
        <v>69</v>
      </c>
      <c r="C399" s="22" t="s">
        <v>15</v>
      </c>
      <c r="D399" s="22" t="s">
        <v>372</v>
      </c>
      <c r="E399" s="113">
        <v>853</v>
      </c>
      <c r="F399" s="16" t="s">
        <v>13</v>
      </c>
      <c r="G399" s="22" t="s">
        <v>62</v>
      </c>
      <c r="H399" s="22" t="s">
        <v>76</v>
      </c>
      <c r="I399" s="16" t="s">
        <v>77</v>
      </c>
      <c r="J399" s="17">
        <f t="shared" si="361"/>
        <v>200</v>
      </c>
      <c r="K399" s="17">
        <f t="shared" si="361"/>
        <v>0</v>
      </c>
      <c r="L399" s="17">
        <f t="shared" si="361"/>
        <v>200</v>
      </c>
      <c r="M399" s="17">
        <f t="shared" si="361"/>
        <v>0</v>
      </c>
      <c r="N399" s="17">
        <f t="shared" si="361"/>
        <v>200</v>
      </c>
    </row>
    <row r="400" spans="1:14" s="1" customFormat="1" hidden="1" x14ac:dyDescent="0.25">
      <c r="A400" s="18"/>
      <c r="B400" s="19" t="s">
        <v>78</v>
      </c>
      <c r="C400" s="22" t="s">
        <v>15</v>
      </c>
      <c r="D400" s="22" t="s">
        <v>372</v>
      </c>
      <c r="E400" s="113">
        <v>853</v>
      </c>
      <c r="F400" s="16" t="s">
        <v>13</v>
      </c>
      <c r="G400" s="22" t="s">
        <v>62</v>
      </c>
      <c r="H400" s="22" t="s">
        <v>76</v>
      </c>
      <c r="I400" s="16" t="s">
        <v>79</v>
      </c>
      <c r="J400" s="17">
        <v>200</v>
      </c>
      <c r="K400" s="17"/>
      <c r="L400" s="17">
        <f t="shared" si="309"/>
        <v>200</v>
      </c>
      <c r="M400" s="17"/>
      <c r="N400" s="17">
        <f t="shared" ref="N400:N458" si="362">L400+M400</f>
        <v>200</v>
      </c>
    </row>
    <row r="401" spans="1:14" s="10" customFormat="1" hidden="1" x14ac:dyDescent="0.25">
      <c r="A401" s="190" t="s">
        <v>84</v>
      </c>
      <c r="B401" s="190"/>
      <c r="C401" s="22" t="s">
        <v>15</v>
      </c>
      <c r="D401" s="22" t="s">
        <v>372</v>
      </c>
      <c r="E401" s="113">
        <v>853</v>
      </c>
      <c r="F401" s="8" t="s">
        <v>85</v>
      </c>
      <c r="G401" s="8"/>
      <c r="H401" s="8"/>
      <c r="I401" s="8"/>
      <c r="J401" s="9">
        <f t="shared" ref="J401:N406" si="363">J402</f>
        <v>708500</v>
      </c>
      <c r="K401" s="9">
        <f t="shared" si="363"/>
        <v>0</v>
      </c>
      <c r="L401" s="9">
        <f t="shared" si="363"/>
        <v>708500</v>
      </c>
      <c r="M401" s="9">
        <f t="shared" si="363"/>
        <v>0</v>
      </c>
      <c r="N401" s="9">
        <f t="shared" si="363"/>
        <v>708500</v>
      </c>
    </row>
    <row r="402" spans="1:14" s="27" customFormat="1" hidden="1" x14ac:dyDescent="0.25">
      <c r="A402" s="191" t="s">
        <v>86</v>
      </c>
      <c r="B402" s="191"/>
      <c r="C402" s="22" t="s">
        <v>15</v>
      </c>
      <c r="D402" s="22" t="s">
        <v>372</v>
      </c>
      <c r="E402" s="113">
        <v>853</v>
      </c>
      <c r="F402" s="12" t="s">
        <v>85</v>
      </c>
      <c r="G402" s="12" t="s">
        <v>15</v>
      </c>
      <c r="H402" s="12"/>
      <c r="I402" s="12"/>
      <c r="J402" s="13">
        <f t="shared" si="363"/>
        <v>708500</v>
      </c>
      <c r="K402" s="13">
        <f t="shared" si="363"/>
        <v>0</v>
      </c>
      <c r="L402" s="13">
        <f t="shared" si="363"/>
        <v>708500</v>
      </c>
      <c r="M402" s="13">
        <f t="shared" si="363"/>
        <v>0</v>
      </c>
      <c r="N402" s="13">
        <f t="shared" si="363"/>
        <v>708500</v>
      </c>
    </row>
    <row r="403" spans="1:14" s="28" customFormat="1" hidden="1" x14ac:dyDescent="0.25">
      <c r="A403" s="184" t="s">
        <v>87</v>
      </c>
      <c r="B403" s="184"/>
      <c r="C403" s="22" t="s">
        <v>15</v>
      </c>
      <c r="D403" s="22" t="s">
        <v>372</v>
      </c>
      <c r="E403" s="113">
        <v>853</v>
      </c>
      <c r="F403" s="16" t="s">
        <v>85</v>
      </c>
      <c r="G403" s="16" t="s">
        <v>15</v>
      </c>
      <c r="H403" s="16" t="s">
        <v>88</v>
      </c>
      <c r="I403" s="16"/>
      <c r="J403" s="17">
        <f t="shared" si="363"/>
        <v>708500</v>
      </c>
      <c r="K403" s="17">
        <f t="shared" si="363"/>
        <v>0</v>
      </c>
      <c r="L403" s="17">
        <f t="shared" si="363"/>
        <v>708500</v>
      </c>
      <c r="M403" s="17">
        <f t="shared" si="363"/>
        <v>0</v>
      </c>
      <c r="N403" s="17">
        <f t="shared" si="363"/>
        <v>708500</v>
      </c>
    </row>
    <row r="404" spans="1:14" s="1" customFormat="1" ht="26.25" hidden="1" customHeight="1" x14ac:dyDescent="0.25">
      <c r="A404" s="184" t="s">
        <v>89</v>
      </c>
      <c r="B404" s="184"/>
      <c r="C404" s="22" t="s">
        <v>15</v>
      </c>
      <c r="D404" s="22" t="s">
        <v>372</v>
      </c>
      <c r="E404" s="113">
        <v>853</v>
      </c>
      <c r="F404" s="16" t="s">
        <v>85</v>
      </c>
      <c r="G404" s="16" t="s">
        <v>15</v>
      </c>
      <c r="H404" s="16" t="s">
        <v>90</v>
      </c>
      <c r="I404" s="16"/>
      <c r="J404" s="29">
        <f t="shared" si="363"/>
        <v>708500</v>
      </c>
      <c r="K404" s="29">
        <f t="shared" si="363"/>
        <v>0</v>
      </c>
      <c r="L404" s="29">
        <f t="shared" si="363"/>
        <v>708500</v>
      </c>
      <c r="M404" s="29">
        <f t="shared" si="363"/>
        <v>0</v>
      </c>
      <c r="N404" s="29">
        <f t="shared" si="363"/>
        <v>708500</v>
      </c>
    </row>
    <row r="405" spans="1:14" s="1" customFormat="1" ht="52.5" hidden="1" customHeight="1" x14ac:dyDescent="0.25">
      <c r="A405" s="186" t="s">
        <v>91</v>
      </c>
      <c r="B405" s="186"/>
      <c r="C405" s="22" t="s">
        <v>15</v>
      </c>
      <c r="D405" s="22" t="s">
        <v>372</v>
      </c>
      <c r="E405" s="113">
        <v>853</v>
      </c>
      <c r="F405" s="16" t="s">
        <v>85</v>
      </c>
      <c r="G405" s="16" t="s">
        <v>15</v>
      </c>
      <c r="H405" s="16" t="s">
        <v>92</v>
      </c>
      <c r="I405" s="16"/>
      <c r="J405" s="29">
        <f t="shared" si="363"/>
        <v>708500</v>
      </c>
      <c r="K405" s="29">
        <f t="shared" si="363"/>
        <v>0</v>
      </c>
      <c r="L405" s="29">
        <f t="shared" si="363"/>
        <v>708500</v>
      </c>
      <c r="M405" s="29">
        <f t="shared" si="363"/>
        <v>0</v>
      </c>
      <c r="N405" s="29">
        <f t="shared" si="363"/>
        <v>708500</v>
      </c>
    </row>
    <row r="406" spans="1:14" s="1" customFormat="1" hidden="1" x14ac:dyDescent="0.25">
      <c r="A406" s="19"/>
      <c r="B406" s="15" t="s">
        <v>69</v>
      </c>
      <c r="C406" s="22" t="s">
        <v>15</v>
      </c>
      <c r="D406" s="22" t="s">
        <v>372</v>
      </c>
      <c r="E406" s="113">
        <v>853</v>
      </c>
      <c r="F406" s="16" t="s">
        <v>85</v>
      </c>
      <c r="G406" s="16" t="s">
        <v>15</v>
      </c>
      <c r="H406" s="16" t="s">
        <v>93</v>
      </c>
      <c r="I406" s="16" t="s">
        <v>77</v>
      </c>
      <c r="J406" s="17">
        <f>J407</f>
        <v>708500</v>
      </c>
      <c r="K406" s="17">
        <f t="shared" si="363"/>
        <v>0</v>
      </c>
      <c r="L406" s="17">
        <f t="shared" si="363"/>
        <v>708500</v>
      </c>
      <c r="M406" s="17">
        <f t="shared" si="363"/>
        <v>0</v>
      </c>
      <c r="N406" s="17">
        <f t="shared" si="363"/>
        <v>708500</v>
      </c>
    </row>
    <row r="407" spans="1:14" s="1" customFormat="1" hidden="1" x14ac:dyDescent="0.25">
      <c r="A407" s="19"/>
      <c r="B407" s="15" t="s">
        <v>78</v>
      </c>
      <c r="C407" s="22" t="s">
        <v>15</v>
      </c>
      <c r="D407" s="22" t="s">
        <v>372</v>
      </c>
      <c r="E407" s="113">
        <v>853</v>
      </c>
      <c r="F407" s="16" t="s">
        <v>85</v>
      </c>
      <c r="G407" s="16" t="s">
        <v>15</v>
      </c>
      <c r="H407" s="16" t="s">
        <v>93</v>
      </c>
      <c r="I407" s="16" t="s">
        <v>79</v>
      </c>
      <c r="J407" s="17">
        <v>708500</v>
      </c>
      <c r="K407" s="17"/>
      <c r="L407" s="17">
        <f t="shared" si="309"/>
        <v>708500</v>
      </c>
      <c r="M407" s="17"/>
      <c r="N407" s="17">
        <f t="shared" ref="N407:N465" si="364">L407+M407</f>
        <v>708500</v>
      </c>
    </row>
    <row r="408" spans="1:14" s="10" customFormat="1" hidden="1" x14ac:dyDescent="0.25">
      <c r="A408" s="190" t="s">
        <v>107</v>
      </c>
      <c r="B408" s="190"/>
      <c r="C408" s="22" t="s">
        <v>15</v>
      </c>
      <c r="D408" s="22" t="s">
        <v>372</v>
      </c>
      <c r="E408" s="113">
        <v>853</v>
      </c>
      <c r="F408" s="8" t="s">
        <v>36</v>
      </c>
      <c r="G408" s="8"/>
      <c r="H408" s="8"/>
      <c r="I408" s="8"/>
      <c r="J408" s="9">
        <f>J409</f>
        <v>4433800</v>
      </c>
      <c r="K408" s="9">
        <f t="shared" ref="K408:N408" si="365">K409</f>
        <v>0</v>
      </c>
      <c r="L408" s="9">
        <f t="shared" si="365"/>
        <v>4433800</v>
      </c>
      <c r="M408" s="9">
        <f t="shared" si="365"/>
        <v>0</v>
      </c>
      <c r="N408" s="9">
        <f t="shared" si="365"/>
        <v>4433800</v>
      </c>
    </row>
    <row r="409" spans="1:14" s="14" customFormat="1" hidden="1" x14ac:dyDescent="0.25">
      <c r="A409" s="168" t="s">
        <v>116</v>
      </c>
      <c r="B409" s="169"/>
      <c r="C409" s="22" t="s">
        <v>15</v>
      </c>
      <c r="D409" s="22" t="s">
        <v>372</v>
      </c>
      <c r="E409" s="113">
        <v>853</v>
      </c>
      <c r="F409" s="12" t="s">
        <v>36</v>
      </c>
      <c r="G409" s="12" t="s">
        <v>96</v>
      </c>
      <c r="H409" s="12"/>
      <c r="I409" s="12"/>
      <c r="J409" s="13">
        <f t="shared" ref="J409:N413" si="366">J410</f>
        <v>4433800</v>
      </c>
      <c r="K409" s="13">
        <f t="shared" si="366"/>
        <v>0</v>
      </c>
      <c r="L409" s="13">
        <f t="shared" si="366"/>
        <v>4433800</v>
      </c>
      <c r="M409" s="13">
        <f t="shared" si="366"/>
        <v>0</v>
      </c>
      <c r="N409" s="13">
        <f t="shared" si="366"/>
        <v>4433800</v>
      </c>
    </row>
    <row r="410" spans="1:14" s="1" customFormat="1" hidden="1" x14ac:dyDescent="0.25">
      <c r="A410" s="184" t="s">
        <v>69</v>
      </c>
      <c r="B410" s="184"/>
      <c r="C410" s="22" t="s">
        <v>15</v>
      </c>
      <c r="D410" s="22" t="s">
        <v>372</v>
      </c>
      <c r="E410" s="113">
        <v>853</v>
      </c>
      <c r="F410" s="16" t="s">
        <v>36</v>
      </c>
      <c r="G410" s="16" t="s">
        <v>96</v>
      </c>
      <c r="H410" s="16" t="s">
        <v>70</v>
      </c>
      <c r="I410" s="16"/>
      <c r="J410" s="17">
        <f>J411</f>
        <v>4433800</v>
      </c>
      <c r="K410" s="17">
        <f t="shared" si="366"/>
        <v>0</v>
      </c>
      <c r="L410" s="17">
        <f t="shared" si="366"/>
        <v>4433800</v>
      </c>
      <c r="M410" s="17">
        <f t="shared" si="366"/>
        <v>0</v>
      </c>
      <c r="N410" s="17">
        <f t="shared" si="366"/>
        <v>4433800</v>
      </c>
    </row>
    <row r="411" spans="1:14" s="1" customFormat="1" ht="55.5" hidden="1" customHeight="1" x14ac:dyDescent="0.25">
      <c r="A411" s="184" t="s">
        <v>71</v>
      </c>
      <c r="B411" s="184"/>
      <c r="C411" s="22" t="s">
        <v>15</v>
      </c>
      <c r="D411" s="22" t="s">
        <v>372</v>
      </c>
      <c r="E411" s="113">
        <v>853</v>
      </c>
      <c r="F411" s="16" t="s">
        <v>36</v>
      </c>
      <c r="G411" s="16" t="s">
        <v>96</v>
      </c>
      <c r="H411" s="16" t="s">
        <v>72</v>
      </c>
      <c r="I411" s="16"/>
      <c r="J411" s="17">
        <f>J412</f>
        <v>4433800</v>
      </c>
      <c r="K411" s="17">
        <f t="shared" si="366"/>
        <v>0</v>
      </c>
      <c r="L411" s="17">
        <f t="shared" si="366"/>
        <v>4433800</v>
      </c>
      <c r="M411" s="17">
        <f t="shared" si="366"/>
        <v>0</v>
      </c>
      <c r="N411" s="17">
        <f t="shared" si="366"/>
        <v>4433800</v>
      </c>
    </row>
    <row r="412" spans="1:14" s="1" customFormat="1" ht="26.25" hidden="1" customHeight="1" x14ac:dyDescent="0.25">
      <c r="A412" s="159" t="s">
        <v>117</v>
      </c>
      <c r="B412" s="160"/>
      <c r="C412" s="22" t="s">
        <v>15</v>
      </c>
      <c r="D412" s="22" t="s">
        <v>372</v>
      </c>
      <c r="E412" s="113">
        <v>853</v>
      </c>
      <c r="F412" s="16" t="s">
        <v>36</v>
      </c>
      <c r="G412" s="16" t="s">
        <v>96</v>
      </c>
      <c r="H412" s="16" t="s">
        <v>118</v>
      </c>
      <c r="I412" s="16"/>
      <c r="J412" s="17">
        <f>J413</f>
        <v>4433800</v>
      </c>
      <c r="K412" s="17">
        <f t="shared" si="366"/>
        <v>0</v>
      </c>
      <c r="L412" s="17">
        <f t="shared" si="366"/>
        <v>4433800</v>
      </c>
      <c r="M412" s="17">
        <f t="shared" si="366"/>
        <v>0</v>
      </c>
      <c r="N412" s="17">
        <f t="shared" si="366"/>
        <v>4433800</v>
      </c>
    </row>
    <row r="413" spans="1:14" s="1" customFormat="1" hidden="1" x14ac:dyDescent="0.25">
      <c r="A413" s="15"/>
      <c r="B413" s="15" t="s">
        <v>69</v>
      </c>
      <c r="C413" s="22" t="s">
        <v>15</v>
      </c>
      <c r="D413" s="22" t="s">
        <v>372</v>
      </c>
      <c r="E413" s="113">
        <v>853</v>
      </c>
      <c r="F413" s="16" t="s">
        <v>36</v>
      </c>
      <c r="G413" s="16" t="s">
        <v>96</v>
      </c>
      <c r="H413" s="16" t="s">
        <v>118</v>
      </c>
      <c r="I413" s="16" t="s">
        <v>77</v>
      </c>
      <c r="J413" s="17">
        <f>J414</f>
        <v>4433800</v>
      </c>
      <c r="K413" s="17">
        <f t="shared" si="366"/>
        <v>0</v>
      </c>
      <c r="L413" s="17">
        <f t="shared" si="366"/>
        <v>4433800</v>
      </c>
      <c r="M413" s="17">
        <f t="shared" si="366"/>
        <v>0</v>
      </c>
      <c r="N413" s="17">
        <f t="shared" si="366"/>
        <v>4433800</v>
      </c>
    </row>
    <row r="414" spans="1:14" s="1" customFormat="1" hidden="1" x14ac:dyDescent="0.25">
      <c r="A414" s="38"/>
      <c r="B414" s="20" t="s">
        <v>78</v>
      </c>
      <c r="C414" s="22" t="s">
        <v>15</v>
      </c>
      <c r="D414" s="22" t="s">
        <v>372</v>
      </c>
      <c r="E414" s="113">
        <v>853</v>
      </c>
      <c r="F414" s="16" t="s">
        <v>36</v>
      </c>
      <c r="G414" s="16" t="s">
        <v>96</v>
      </c>
      <c r="H414" s="16" t="s">
        <v>118</v>
      </c>
      <c r="I414" s="16" t="s">
        <v>79</v>
      </c>
      <c r="J414" s="17">
        <v>4433800</v>
      </c>
      <c r="K414" s="17"/>
      <c r="L414" s="17">
        <f t="shared" ref="L414:L463" si="367">J414+K414</f>
        <v>4433800</v>
      </c>
      <c r="M414" s="17"/>
      <c r="N414" s="17">
        <f t="shared" ref="N414:N463" si="368">L414+M414</f>
        <v>4433800</v>
      </c>
    </row>
    <row r="415" spans="1:14" s="1" customFormat="1" hidden="1" x14ac:dyDescent="0.25">
      <c r="A415" s="190" t="s">
        <v>238</v>
      </c>
      <c r="B415" s="190"/>
      <c r="C415" s="22" t="s">
        <v>15</v>
      </c>
      <c r="D415" s="22" t="s">
        <v>372</v>
      </c>
      <c r="E415" s="113">
        <v>853</v>
      </c>
      <c r="F415" s="8" t="s">
        <v>239</v>
      </c>
      <c r="G415" s="8"/>
      <c r="H415" s="8"/>
      <c r="I415" s="8"/>
      <c r="J415" s="9">
        <f>J416</f>
        <v>260600</v>
      </c>
      <c r="K415" s="9">
        <f t="shared" ref="K415:N416" si="369">K416</f>
        <v>-136580</v>
      </c>
      <c r="L415" s="9">
        <f t="shared" si="369"/>
        <v>124020</v>
      </c>
      <c r="M415" s="9">
        <f t="shared" si="369"/>
        <v>0</v>
      </c>
      <c r="N415" s="9">
        <f t="shared" si="369"/>
        <v>124020</v>
      </c>
    </row>
    <row r="416" spans="1:14" s="1" customFormat="1" hidden="1" x14ac:dyDescent="0.25">
      <c r="A416" s="185" t="s">
        <v>265</v>
      </c>
      <c r="B416" s="185"/>
      <c r="C416" s="22" t="s">
        <v>15</v>
      </c>
      <c r="D416" s="22" t="s">
        <v>372</v>
      </c>
      <c r="E416" s="113">
        <v>853</v>
      </c>
      <c r="F416" s="12" t="s">
        <v>239</v>
      </c>
      <c r="G416" s="12" t="s">
        <v>36</v>
      </c>
      <c r="H416" s="12"/>
      <c r="I416" s="12"/>
      <c r="J416" s="43">
        <f>J417</f>
        <v>260600</v>
      </c>
      <c r="K416" s="43">
        <f t="shared" si="369"/>
        <v>-136580</v>
      </c>
      <c r="L416" s="43">
        <f t="shared" si="369"/>
        <v>124020</v>
      </c>
      <c r="M416" s="43">
        <f t="shared" si="369"/>
        <v>0</v>
      </c>
      <c r="N416" s="43">
        <f t="shared" si="369"/>
        <v>124020</v>
      </c>
    </row>
    <row r="417" spans="1:14" s="1" customFormat="1" hidden="1" x14ac:dyDescent="0.25">
      <c r="A417" s="184" t="s">
        <v>69</v>
      </c>
      <c r="B417" s="184"/>
      <c r="C417" s="22" t="s">
        <v>15</v>
      </c>
      <c r="D417" s="22" t="s">
        <v>372</v>
      </c>
      <c r="E417" s="113">
        <v>853</v>
      </c>
      <c r="F417" s="22" t="s">
        <v>239</v>
      </c>
      <c r="G417" s="22" t="s">
        <v>36</v>
      </c>
      <c r="H417" s="22" t="s">
        <v>70</v>
      </c>
      <c r="I417" s="22"/>
      <c r="J417" s="24">
        <f>J418+J425</f>
        <v>260600</v>
      </c>
      <c r="K417" s="24">
        <f t="shared" ref="K417" si="370">K418+K425</f>
        <v>-136580</v>
      </c>
      <c r="L417" s="24">
        <f>L418+L425</f>
        <v>124020</v>
      </c>
      <c r="M417" s="24"/>
      <c r="N417" s="24">
        <f>N418+N425</f>
        <v>124020</v>
      </c>
    </row>
    <row r="418" spans="1:14" s="1" customFormat="1" ht="52.5" hidden="1" customHeight="1" x14ac:dyDescent="0.25">
      <c r="A418" s="184" t="s">
        <v>71</v>
      </c>
      <c r="B418" s="184"/>
      <c r="C418" s="22" t="s">
        <v>15</v>
      </c>
      <c r="D418" s="22" t="s">
        <v>372</v>
      </c>
      <c r="E418" s="113">
        <v>853</v>
      </c>
      <c r="F418" s="16" t="s">
        <v>239</v>
      </c>
      <c r="G418" s="16" t="s">
        <v>36</v>
      </c>
      <c r="H418" s="16" t="s">
        <v>72</v>
      </c>
      <c r="I418" s="16"/>
      <c r="J418" s="17">
        <f>J419+J422</f>
        <v>127200</v>
      </c>
      <c r="K418" s="17">
        <f t="shared" ref="K418" si="371">K419+K422</f>
        <v>-3180</v>
      </c>
      <c r="L418" s="17">
        <f>L419+L422</f>
        <v>124020</v>
      </c>
      <c r="M418" s="17"/>
      <c r="N418" s="17">
        <f t="shared" ref="N418" si="372">N419+N422</f>
        <v>124020</v>
      </c>
    </row>
    <row r="419" spans="1:14" s="1" customFormat="1" hidden="1" x14ac:dyDescent="0.25">
      <c r="A419" s="184" t="s">
        <v>255</v>
      </c>
      <c r="B419" s="184"/>
      <c r="C419" s="22" t="s">
        <v>15</v>
      </c>
      <c r="D419" s="22" t="s">
        <v>372</v>
      </c>
      <c r="E419" s="66">
        <v>853</v>
      </c>
      <c r="F419" s="16" t="s">
        <v>239</v>
      </c>
      <c r="G419" s="16" t="s">
        <v>36</v>
      </c>
      <c r="H419" s="16" t="s">
        <v>256</v>
      </c>
      <c r="I419" s="16"/>
      <c r="J419" s="17">
        <f>J421</f>
        <v>3180</v>
      </c>
      <c r="K419" s="17">
        <f t="shared" ref="K419:L419" si="373">K421</f>
        <v>-3180</v>
      </c>
      <c r="L419" s="17">
        <f t="shared" si="373"/>
        <v>0</v>
      </c>
      <c r="M419" s="17">
        <f t="shared" ref="M419:N419" si="374">M421</f>
        <v>0</v>
      </c>
      <c r="N419" s="17">
        <f t="shared" si="374"/>
        <v>0</v>
      </c>
    </row>
    <row r="420" spans="1:14" s="1" customFormat="1" hidden="1" x14ac:dyDescent="0.25">
      <c r="A420" s="18"/>
      <c r="B420" s="15" t="s">
        <v>69</v>
      </c>
      <c r="C420" s="22" t="s">
        <v>15</v>
      </c>
      <c r="D420" s="22" t="s">
        <v>372</v>
      </c>
      <c r="E420" s="66">
        <v>853</v>
      </c>
      <c r="F420" s="16" t="s">
        <v>239</v>
      </c>
      <c r="G420" s="16" t="s">
        <v>36</v>
      </c>
      <c r="H420" s="16" t="s">
        <v>256</v>
      </c>
      <c r="I420" s="16" t="s">
        <v>77</v>
      </c>
      <c r="J420" s="17">
        <f>J421</f>
        <v>3180</v>
      </c>
      <c r="K420" s="17">
        <f t="shared" ref="K420:N420" si="375">K421</f>
        <v>-3180</v>
      </c>
      <c r="L420" s="17">
        <f t="shared" si="375"/>
        <v>0</v>
      </c>
      <c r="M420" s="17">
        <f t="shared" si="375"/>
        <v>0</v>
      </c>
      <c r="N420" s="17">
        <f t="shared" si="375"/>
        <v>0</v>
      </c>
    </row>
    <row r="421" spans="1:14" s="1" customFormat="1" hidden="1" x14ac:dyDescent="0.25">
      <c r="A421" s="30"/>
      <c r="B421" s="15" t="s">
        <v>78</v>
      </c>
      <c r="C421" s="22" t="s">
        <v>15</v>
      </c>
      <c r="D421" s="22" t="s">
        <v>372</v>
      </c>
      <c r="E421" s="66">
        <v>853</v>
      </c>
      <c r="F421" s="16" t="s">
        <v>239</v>
      </c>
      <c r="G421" s="16" t="s">
        <v>36</v>
      </c>
      <c r="H421" s="16" t="s">
        <v>256</v>
      </c>
      <c r="I421" s="16" t="s">
        <v>79</v>
      </c>
      <c r="J421" s="17">
        <v>3180</v>
      </c>
      <c r="K421" s="17">
        <v>-3180</v>
      </c>
      <c r="L421" s="17">
        <f t="shared" si="367"/>
        <v>0</v>
      </c>
      <c r="M421" s="17"/>
      <c r="N421" s="17">
        <f t="shared" ref="N421:N470" si="376">L421+M421</f>
        <v>0</v>
      </c>
    </row>
    <row r="422" spans="1:14" s="1" customFormat="1" ht="53.25" hidden="1" customHeight="1" x14ac:dyDescent="0.25">
      <c r="A422" s="184" t="s">
        <v>266</v>
      </c>
      <c r="B422" s="184"/>
      <c r="C422" s="22" t="s">
        <v>15</v>
      </c>
      <c r="D422" s="22" t="s">
        <v>372</v>
      </c>
      <c r="E422" s="113">
        <v>853</v>
      </c>
      <c r="F422" s="16" t="s">
        <v>239</v>
      </c>
      <c r="G422" s="16" t="s">
        <v>36</v>
      </c>
      <c r="H422" s="16" t="s">
        <v>267</v>
      </c>
      <c r="I422" s="16"/>
      <c r="J422" s="17">
        <f t="shared" ref="J422:N423" si="377">J423</f>
        <v>124020</v>
      </c>
      <c r="K422" s="17">
        <f t="shared" si="377"/>
        <v>0</v>
      </c>
      <c r="L422" s="17">
        <f t="shared" si="377"/>
        <v>124020</v>
      </c>
      <c r="M422" s="17">
        <f t="shared" si="377"/>
        <v>0</v>
      </c>
      <c r="N422" s="17">
        <f t="shared" si="377"/>
        <v>124020</v>
      </c>
    </row>
    <row r="423" spans="1:14" s="1" customFormat="1" hidden="1" x14ac:dyDescent="0.25">
      <c r="A423" s="15"/>
      <c r="B423" s="15" t="s">
        <v>69</v>
      </c>
      <c r="C423" s="22" t="s">
        <v>15</v>
      </c>
      <c r="D423" s="22" t="s">
        <v>372</v>
      </c>
      <c r="E423" s="113">
        <v>853</v>
      </c>
      <c r="F423" s="16" t="s">
        <v>239</v>
      </c>
      <c r="G423" s="16" t="s">
        <v>36</v>
      </c>
      <c r="H423" s="16" t="s">
        <v>267</v>
      </c>
      <c r="I423" s="16" t="s">
        <v>77</v>
      </c>
      <c r="J423" s="17">
        <f>J424</f>
        <v>124020</v>
      </c>
      <c r="K423" s="17">
        <f t="shared" si="377"/>
        <v>0</v>
      </c>
      <c r="L423" s="17">
        <f t="shared" si="377"/>
        <v>124020</v>
      </c>
      <c r="M423" s="17">
        <f t="shared" si="377"/>
        <v>0</v>
      </c>
      <c r="N423" s="17">
        <f t="shared" si="377"/>
        <v>124020</v>
      </c>
    </row>
    <row r="424" spans="1:14" s="1" customFormat="1" hidden="1" x14ac:dyDescent="0.25">
      <c r="A424" s="15"/>
      <c r="B424" s="15" t="s">
        <v>78</v>
      </c>
      <c r="C424" s="22" t="s">
        <v>15</v>
      </c>
      <c r="D424" s="22" t="s">
        <v>372</v>
      </c>
      <c r="E424" s="113">
        <v>853</v>
      </c>
      <c r="F424" s="16" t="s">
        <v>239</v>
      </c>
      <c r="G424" s="16" t="s">
        <v>36</v>
      </c>
      <c r="H424" s="16" t="s">
        <v>267</v>
      </c>
      <c r="I424" s="16" t="s">
        <v>79</v>
      </c>
      <c r="J424" s="17">
        <v>124020</v>
      </c>
      <c r="K424" s="17"/>
      <c r="L424" s="17">
        <f t="shared" si="367"/>
        <v>124020</v>
      </c>
      <c r="M424" s="17"/>
      <c r="N424" s="17">
        <f t="shared" ref="N424:N473" si="378">L424+M424</f>
        <v>124020</v>
      </c>
    </row>
    <row r="425" spans="1:14" s="1" customFormat="1" hidden="1" x14ac:dyDescent="0.25">
      <c r="A425" s="159" t="s">
        <v>268</v>
      </c>
      <c r="B425" s="160"/>
      <c r="C425" s="22" t="s">
        <v>15</v>
      </c>
      <c r="D425" s="22" t="s">
        <v>372</v>
      </c>
      <c r="E425" s="113">
        <v>853</v>
      </c>
      <c r="F425" s="16" t="s">
        <v>239</v>
      </c>
      <c r="G425" s="16" t="s">
        <v>36</v>
      </c>
      <c r="H425" s="16" t="s">
        <v>269</v>
      </c>
      <c r="I425" s="16"/>
      <c r="J425" s="17">
        <f t="shared" ref="J425:N427" si="379">J426</f>
        <v>133400</v>
      </c>
      <c r="K425" s="17">
        <f t="shared" si="379"/>
        <v>-133400</v>
      </c>
      <c r="L425" s="17">
        <f t="shared" si="379"/>
        <v>0</v>
      </c>
      <c r="M425" s="17">
        <f t="shared" si="379"/>
        <v>0</v>
      </c>
      <c r="N425" s="17">
        <f t="shared" si="379"/>
        <v>0</v>
      </c>
    </row>
    <row r="426" spans="1:14" s="1" customFormat="1" hidden="1" x14ac:dyDescent="0.25">
      <c r="A426" s="159" t="s">
        <v>270</v>
      </c>
      <c r="B426" s="160"/>
      <c r="C426" s="22" t="s">
        <v>15</v>
      </c>
      <c r="D426" s="22" t="s">
        <v>372</v>
      </c>
      <c r="E426" s="113">
        <v>853</v>
      </c>
      <c r="F426" s="16" t="s">
        <v>239</v>
      </c>
      <c r="G426" s="16" t="s">
        <v>36</v>
      </c>
      <c r="H426" s="16" t="s">
        <v>271</v>
      </c>
      <c r="I426" s="16"/>
      <c r="J426" s="17">
        <f t="shared" si="379"/>
        <v>133400</v>
      </c>
      <c r="K426" s="17">
        <f t="shared" si="379"/>
        <v>-133400</v>
      </c>
      <c r="L426" s="17">
        <f t="shared" si="379"/>
        <v>0</v>
      </c>
      <c r="M426" s="17">
        <f t="shared" si="379"/>
        <v>0</v>
      </c>
      <c r="N426" s="17">
        <f t="shared" si="379"/>
        <v>0</v>
      </c>
    </row>
    <row r="427" spans="1:14" s="1" customFormat="1" hidden="1" x14ac:dyDescent="0.25">
      <c r="A427" s="15"/>
      <c r="B427" s="15" t="s">
        <v>69</v>
      </c>
      <c r="C427" s="22" t="s">
        <v>15</v>
      </c>
      <c r="D427" s="22" t="s">
        <v>372</v>
      </c>
      <c r="E427" s="113">
        <v>853</v>
      </c>
      <c r="F427" s="16" t="s">
        <v>239</v>
      </c>
      <c r="G427" s="16" t="s">
        <v>36</v>
      </c>
      <c r="H427" s="16" t="s">
        <v>271</v>
      </c>
      <c r="I427" s="16" t="s">
        <v>77</v>
      </c>
      <c r="J427" s="17">
        <f t="shared" si="379"/>
        <v>133400</v>
      </c>
      <c r="K427" s="17">
        <f t="shared" si="379"/>
        <v>-133400</v>
      </c>
      <c r="L427" s="17">
        <f t="shared" si="379"/>
        <v>0</v>
      </c>
      <c r="M427" s="17">
        <f t="shared" si="379"/>
        <v>0</v>
      </c>
      <c r="N427" s="17">
        <f t="shared" si="379"/>
        <v>0</v>
      </c>
    </row>
    <row r="428" spans="1:14" s="1" customFormat="1" hidden="1" x14ac:dyDescent="0.25">
      <c r="A428" s="18"/>
      <c r="B428" s="15" t="s">
        <v>78</v>
      </c>
      <c r="C428" s="22" t="s">
        <v>15</v>
      </c>
      <c r="D428" s="22" t="s">
        <v>372</v>
      </c>
      <c r="E428" s="113">
        <v>853</v>
      </c>
      <c r="F428" s="16" t="s">
        <v>239</v>
      </c>
      <c r="G428" s="16" t="s">
        <v>36</v>
      </c>
      <c r="H428" s="16" t="s">
        <v>271</v>
      </c>
      <c r="I428" s="16" t="s">
        <v>79</v>
      </c>
      <c r="J428" s="17">
        <v>133400</v>
      </c>
      <c r="K428" s="17">
        <v>-133400</v>
      </c>
      <c r="L428" s="17">
        <f t="shared" si="367"/>
        <v>0</v>
      </c>
      <c r="M428" s="17"/>
      <c r="N428" s="17">
        <f t="shared" ref="N428:N477" si="380">L428+M428</f>
        <v>0</v>
      </c>
    </row>
    <row r="429" spans="1:14" s="1" customFormat="1" ht="27.75" hidden="1" customHeight="1" x14ac:dyDescent="0.25">
      <c r="A429" s="190" t="s">
        <v>326</v>
      </c>
      <c r="B429" s="190"/>
      <c r="C429" s="22" t="s">
        <v>15</v>
      </c>
      <c r="D429" s="22" t="s">
        <v>372</v>
      </c>
      <c r="E429" s="113">
        <v>853</v>
      </c>
      <c r="F429" s="46" t="s">
        <v>327</v>
      </c>
      <c r="G429" s="46"/>
      <c r="H429" s="46"/>
      <c r="I429" s="46"/>
      <c r="J429" s="47">
        <f>J430+J436</f>
        <v>22471000</v>
      </c>
      <c r="K429" s="47">
        <f t="shared" ref="K429:L429" si="381">K430+K436</f>
        <v>0</v>
      </c>
      <c r="L429" s="47">
        <f t="shared" si="381"/>
        <v>22471000</v>
      </c>
      <c r="M429" s="47">
        <f t="shared" ref="M429:N429" si="382">M430+M436</f>
        <v>0</v>
      </c>
      <c r="N429" s="47">
        <f t="shared" si="382"/>
        <v>22471000</v>
      </c>
    </row>
    <row r="430" spans="1:14" s="1" customFormat="1" ht="27.75" hidden="1" customHeight="1" x14ac:dyDescent="0.25">
      <c r="A430" s="185" t="s">
        <v>328</v>
      </c>
      <c r="B430" s="185"/>
      <c r="C430" s="22" t="s">
        <v>15</v>
      </c>
      <c r="D430" s="22" t="s">
        <v>372</v>
      </c>
      <c r="E430" s="113">
        <v>853</v>
      </c>
      <c r="F430" s="41" t="s">
        <v>327</v>
      </c>
      <c r="G430" s="41" t="s">
        <v>13</v>
      </c>
      <c r="H430" s="48"/>
      <c r="I430" s="41"/>
      <c r="J430" s="49">
        <f t="shared" ref="J430:N434" si="383">J431</f>
        <v>8781000</v>
      </c>
      <c r="K430" s="49">
        <f t="shared" si="383"/>
        <v>0</v>
      </c>
      <c r="L430" s="49">
        <f t="shared" si="383"/>
        <v>8781000</v>
      </c>
      <c r="M430" s="49">
        <f t="shared" si="383"/>
        <v>0</v>
      </c>
      <c r="N430" s="49">
        <f t="shared" si="383"/>
        <v>8781000</v>
      </c>
    </row>
    <row r="431" spans="1:14" s="1" customFormat="1" hidden="1" x14ac:dyDescent="0.25">
      <c r="A431" s="184" t="s">
        <v>69</v>
      </c>
      <c r="B431" s="184"/>
      <c r="C431" s="22" t="s">
        <v>15</v>
      </c>
      <c r="D431" s="22" t="s">
        <v>372</v>
      </c>
      <c r="E431" s="113">
        <v>853</v>
      </c>
      <c r="F431" s="16" t="s">
        <v>327</v>
      </c>
      <c r="G431" s="16" t="s">
        <v>13</v>
      </c>
      <c r="H431" s="16" t="s">
        <v>70</v>
      </c>
      <c r="I431" s="16"/>
      <c r="J431" s="17">
        <f t="shared" si="383"/>
        <v>8781000</v>
      </c>
      <c r="K431" s="17">
        <f t="shared" si="383"/>
        <v>0</v>
      </c>
      <c r="L431" s="17">
        <f t="shared" si="383"/>
        <v>8781000</v>
      </c>
      <c r="M431" s="17">
        <f t="shared" si="383"/>
        <v>0</v>
      </c>
      <c r="N431" s="17">
        <f t="shared" si="383"/>
        <v>8781000</v>
      </c>
    </row>
    <row r="432" spans="1:14" s="1" customFormat="1" ht="52.5" hidden="1" customHeight="1" x14ac:dyDescent="0.25">
      <c r="A432" s="184" t="s">
        <v>71</v>
      </c>
      <c r="B432" s="184"/>
      <c r="C432" s="22" t="s">
        <v>15</v>
      </c>
      <c r="D432" s="22" t="s">
        <v>372</v>
      </c>
      <c r="E432" s="113">
        <v>853</v>
      </c>
      <c r="F432" s="16" t="s">
        <v>327</v>
      </c>
      <c r="G432" s="16" t="s">
        <v>13</v>
      </c>
      <c r="H432" s="16" t="s">
        <v>72</v>
      </c>
      <c r="I432" s="16"/>
      <c r="J432" s="17">
        <f t="shared" si="383"/>
        <v>8781000</v>
      </c>
      <c r="K432" s="17">
        <f t="shared" si="383"/>
        <v>0</v>
      </c>
      <c r="L432" s="17">
        <f t="shared" si="383"/>
        <v>8781000</v>
      </c>
      <c r="M432" s="17">
        <f t="shared" si="383"/>
        <v>0</v>
      </c>
      <c r="N432" s="17">
        <f t="shared" si="383"/>
        <v>8781000</v>
      </c>
    </row>
    <row r="433" spans="1:14" s="1" customFormat="1" ht="39" hidden="1" customHeight="1" x14ac:dyDescent="0.25">
      <c r="A433" s="186" t="s">
        <v>329</v>
      </c>
      <c r="B433" s="186"/>
      <c r="C433" s="22" t="s">
        <v>15</v>
      </c>
      <c r="D433" s="22" t="s">
        <v>372</v>
      </c>
      <c r="E433" s="113">
        <v>853</v>
      </c>
      <c r="F433" s="16" t="s">
        <v>327</v>
      </c>
      <c r="G433" s="16" t="s">
        <v>13</v>
      </c>
      <c r="H433" s="16" t="s">
        <v>330</v>
      </c>
      <c r="I433" s="16"/>
      <c r="J433" s="17">
        <f t="shared" si="383"/>
        <v>8781000</v>
      </c>
      <c r="K433" s="17">
        <f t="shared" si="383"/>
        <v>0</v>
      </c>
      <c r="L433" s="17">
        <f t="shared" si="383"/>
        <v>8781000</v>
      </c>
      <c r="M433" s="17">
        <f t="shared" si="383"/>
        <v>0</v>
      </c>
      <c r="N433" s="17">
        <f t="shared" si="383"/>
        <v>8781000</v>
      </c>
    </row>
    <row r="434" spans="1:14" s="1" customFormat="1" hidden="1" x14ac:dyDescent="0.25">
      <c r="A434" s="18"/>
      <c r="B434" s="19" t="s">
        <v>69</v>
      </c>
      <c r="C434" s="22" t="s">
        <v>15</v>
      </c>
      <c r="D434" s="22" t="s">
        <v>372</v>
      </c>
      <c r="E434" s="113">
        <v>853</v>
      </c>
      <c r="F434" s="16" t="s">
        <v>327</v>
      </c>
      <c r="G434" s="16" t="s">
        <v>13</v>
      </c>
      <c r="H434" s="16" t="s">
        <v>330</v>
      </c>
      <c r="I434" s="16" t="s">
        <v>77</v>
      </c>
      <c r="J434" s="17">
        <f t="shared" si="383"/>
        <v>8781000</v>
      </c>
      <c r="K434" s="17">
        <f t="shared" si="383"/>
        <v>0</v>
      </c>
      <c r="L434" s="17">
        <f t="shared" si="383"/>
        <v>8781000</v>
      </c>
      <c r="M434" s="17">
        <f t="shared" si="383"/>
        <v>0</v>
      </c>
      <c r="N434" s="17">
        <f t="shared" si="383"/>
        <v>8781000</v>
      </c>
    </row>
    <row r="435" spans="1:14" s="1" customFormat="1" hidden="1" x14ac:dyDescent="0.25">
      <c r="A435" s="18"/>
      <c r="B435" s="15" t="s">
        <v>331</v>
      </c>
      <c r="C435" s="22" t="s">
        <v>15</v>
      </c>
      <c r="D435" s="22" t="s">
        <v>372</v>
      </c>
      <c r="E435" s="113">
        <v>853</v>
      </c>
      <c r="F435" s="16" t="s">
        <v>327</v>
      </c>
      <c r="G435" s="16" t="s">
        <v>13</v>
      </c>
      <c r="H435" s="16" t="s">
        <v>330</v>
      </c>
      <c r="I435" s="16" t="s">
        <v>332</v>
      </c>
      <c r="J435" s="17">
        <v>8781000</v>
      </c>
      <c r="K435" s="17"/>
      <c r="L435" s="17">
        <f t="shared" si="367"/>
        <v>8781000</v>
      </c>
      <c r="M435" s="17"/>
      <c r="N435" s="17">
        <f t="shared" ref="N435:N484" si="384">L435+M435</f>
        <v>8781000</v>
      </c>
    </row>
    <row r="436" spans="1:14" s="1" customFormat="1" hidden="1" x14ac:dyDescent="0.25">
      <c r="A436" s="187" t="s">
        <v>333</v>
      </c>
      <c r="B436" s="187"/>
      <c r="C436" s="22" t="s">
        <v>15</v>
      </c>
      <c r="D436" s="22" t="s">
        <v>372</v>
      </c>
      <c r="E436" s="113">
        <v>853</v>
      </c>
      <c r="F436" s="12" t="s">
        <v>327</v>
      </c>
      <c r="G436" s="12" t="s">
        <v>85</v>
      </c>
      <c r="H436" s="12"/>
      <c r="I436" s="12"/>
      <c r="J436" s="13">
        <f t="shared" ref="J436:N440" si="385">J437</f>
        <v>13690000</v>
      </c>
      <c r="K436" s="13">
        <f t="shared" si="385"/>
        <v>0</v>
      </c>
      <c r="L436" s="13">
        <f t="shared" si="385"/>
        <v>13690000</v>
      </c>
      <c r="M436" s="13">
        <f t="shared" si="385"/>
        <v>0</v>
      </c>
      <c r="N436" s="13">
        <f t="shared" si="385"/>
        <v>13690000</v>
      </c>
    </row>
    <row r="437" spans="1:14" s="45" customFormat="1" hidden="1" x14ac:dyDescent="0.25">
      <c r="A437" s="184" t="s">
        <v>69</v>
      </c>
      <c r="B437" s="184"/>
      <c r="C437" s="22" t="s">
        <v>15</v>
      </c>
      <c r="D437" s="22" t="s">
        <v>372</v>
      </c>
      <c r="E437" s="113">
        <v>853</v>
      </c>
      <c r="F437" s="16" t="s">
        <v>327</v>
      </c>
      <c r="G437" s="16" t="s">
        <v>85</v>
      </c>
      <c r="H437" s="16" t="s">
        <v>70</v>
      </c>
      <c r="I437" s="16"/>
      <c r="J437" s="17">
        <f t="shared" si="385"/>
        <v>13690000</v>
      </c>
      <c r="K437" s="17">
        <f t="shared" si="385"/>
        <v>0</v>
      </c>
      <c r="L437" s="17">
        <f t="shared" si="385"/>
        <v>13690000</v>
      </c>
      <c r="M437" s="17">
        <f t="shared" si="385"/>
        <v>0</v>
      </c>
      <c r="N437" s="17">
        <f t="shared" si="385"/>
        <v>13690000</v>
      </c>
    </row>
    <row r="438" spans="1:14" s="14" customFormat="1" ht="51.75" hidden="1" customHeight="1" x14ac:dyDescent="0.25">
      <c r="A438" s="184" t="s">
        <v>71</v>
      </c>
      <c r="B438" s="184"/>
      <c r="C438" s="22" t="s">
        <v>15</v>
      </c>
      <c r="D438" s="22" t="s">
        <v>372</v>
      </c>
      <c r="E438" s="113">
        <v>853</v>
      </c>
      <c r="F438" s="16" t="s">
        <v>327</v>
      </c>
      <c r="G438" s="16" t="s">
        <v>85</v>
      </c>
      <c r="H438" s="16" t="s">
        <v>72</v>
      </c>
      <c r="I438" s="16"/>
      <c r="J438" s="17">
        <f t="shared" si="385"/>
        <v>13690000</v>
      </c>
      <c r="K438" s="17">
        <f t="shared" si="385"/>
        <v>0</v>
      </c>
      <c r="L438" s="17">
        <f t="shared" si="385"/>
        <v>13690000</v>
      </c>
      <c r="M438" s="17">
        <f t="shared" si="385"/>
        <v>0</v>
      </c>
      <c r="N438" s="17">
        <f t="shared" si="385"/>
        <v>13690000</v>
      </c>
    </row>
    <row r="439" spans="1:14" s="1" customFormat="1" hidden="1" x14ac:dyDescent="0.25">
      <c r="A439" s="186" t="s">
        <v>340</v>
      </c>
      <c r="B439" s="186"/>
      <c r="C439" s="22" t="s">
        <v>15</v>
      </c>
      <c r="D439" s="22" t="s">
        <v>372</v>
      </c>
      <c r="E439" s="113">
        <v>853</v>
      </c>
      <c r="F439" s="16" t="s">
        <v>327</v>
      </c>
      <c r="G439" s="16" t="s">
        <v>85</v>
      </c>
      <c r="H439" s="16" t="s">
        <v>341</v>
      </c>
      <c r="I439" s="16"/>
      <c r="J439" s="17">
        <f t="shared" si="385"/>
        <v>13690000</v>
      </c>
      <c r="K439" s="17">
        <f t="shared" si="385"/>
        <v>0</v>
      </c>
      <c r="L439" s="17">
        <f t="shared" si="385"/>
        <v>13690000</v>
      </c>
      <c r="M439" s="17">
        <f t="shared" si="385"/>
        <v>0</v>
      </c>
      <c r="N439" s="17">
        <f t="shared" si="385"/>
        <v>13690000</v>
      </c>
    </row>
    <row r="440" spans="1:14" s="1" customFormat="1" hidden="1" x14ac:dyDescent="0.25">
      <c r="A440" s="18"/>
      <c r="B440" s="19" t="s">
        <v>69</v>
      </c>
      <c r="C440" s="22" t="s">
        <v>15</v>
      </c>
      <c r="D440" s="22" t="s">
        <v>372</v>
      </c>
      <c r="E440" s="113">
        <v>853</v>
      </c>
      <c r="F440" s="16" t="s">
        <v>327</v>
      </c>
      <c r="G440" s="16" t="s">
        <v>85</v>
      </c>
      <c r="H440" s="16" t="s">
        <v>341</v>
      </c>
      <c r="I440" s="16" t="s">
        <v>77</v>
      </c>
      <c r="J440" s="17">
        <f t="shared" si="385"/>
        <v>13690000</v>
      </c>
      <c r="K440" s="17">
        <f t="shared" si="385"/>
        <v>0</v>
      </c>
      <c r="L440" s="17">
        <f t="shared" si="385"/>
        <v>13690000</v>
      </c>
      <c r="M440" s="17">
        <f t="shared" si="385"/>
        <v>0</v>
      </c>
      <c r="N440" s="17">
        <f t="shared" si="385"/>
        <v>13690000</v>
      </c>
    </row>
    <row r="441" spans="1:14" s="1" customFormat="1" hidden="1" x14ac:dyDescent="0.25">
      <c r="A441" s="18"/>
      <c r="B441" s="15" t="s">
        <v>331</v>
      </c>
      <c r="C441" s="22" t="s">
        <v>15</v>
      </c>
      <c r="D441" s="22" t="s">
        <v>372</v>
      </c>
      <c r="E441" s="113">
        <v>853</v>
      </c>
      <c r="F441" s="16" t="s">
        <v>327</v>
      </c>
      <c r="G441" s="16" t="s">
        <v>85</v>
      </c>
      <c r="H441" s="16" t="s">
        <v>341</v>
      </c>
      <c r="I441" s="16" t="s">
        <v>332</v>
      </c>
      <c r="J441" s="17">
        <v>13690000</v>
      </c>
      <c r="K441" s="17"/>
      <c r="L441" s="17">
        <f t="shared" si="367"/>
        <v>13690000</v>
      </c>
      <c r="M441" s="17"/>
      <c r="N441" s="17">
        <f t="shared" ref="N441:N490" si="386">L441+M441</f>
        <v>13690000</v>
      </c>
    </row>
    <row r="442" spans="1:14" s="1" customFormat="1" x14ac:dyDescent="0.25">
      <c r="A442" s="170" t="s">
        <v>375</v>
      </c>
      <c r="B442" s="204"/>
      <c r="C442" s="41" t="s">
        <v>376</v>
      </c>
      <c r="D442" s="41" t="s">
        <v>372</v>
      </c>
      <c r="E442" s="112"/>
      <c r="F442" s="114"/>
      <c r="G442" s="16"/>
      <c r="H442" s="16"/>
      <c r="I442" s="16"/>
      <c r="J442" s="13">
        <f>J443+J448</f>
        <v>1021000</v>
      </c>
      <c r="K442" s="13">
        <f t="shared" ref="K442:L442" si="387">K443+K448</f>
        <v>70200</v>
      </c>
      <c r="L442" s="13">
        <f t="shared" si="387"/>
        <v>1091200</v>
      </c>
      <c r="M442" s="13">
        <f t="shared" ref="M442:N442" si="388">M443+M448</f>
        <v>-4000</v>
      </c>
      <c r="N442" s="13">
        <f t="shared" si="388"/>
        <v>1087200</v>
      </c>
    </row>
    <row r="443" spans="1:14" s="14" customFormat="1" x14ac:dyDescent="0.25">
      <c r="A443" s="185" t="s">
        <v>54</v>
      </c>
      <c r="B443" s="185"/>
      <c r="C443" s="41" t="s">
        <v>376</v>
      </c>
      <c r="D443" s="41" t="s">
        <v>372</v>
      </c>
      <c r="E443" s="41">
        <v>851</v>
      </c>
      <c r="F443" s="12" t="s">
        <v>13</v>
      </c>
      <c r="G443" s="12" t="s">
        <v>55</v>
      </c>
      <c r="H443" s="12"/>
      <c r="I443" s="12"/>
      <c r="J443" s="13">
        <f t="shared" ref="J443:N446" si="389">J444</f>
        <v>100000</v>
      </c>
      <c r="K443" s="13">
        <f t="shared" si="389"/>
        <v>0</v>
      </c>
      <c r="L443" s="13">
        <f t="shared" si="389"/>
        <v>100000</v>
      </c>
      <c r="M443" s="13">
        <f t="shared" si="389"/>
        <v>-4000</v>
      </c>
      <c r="N443" s="13">
        <f t="shared" si="389"/>
        <v>96000</v>
      </c>
    </row>
    <row r="444" spans="1:14" s="1" customFormat="1" x14ac:dyDescent="0.25">
      <c r="A444" s="184" t="s">
        <v>54</v>
      </c>
      <c r="B444" s="184"/>
      <c r="C444" s="22" t="s">
        <v>376</v>
      </c>
      <c r="D444" s="22" t="s">
        <v>372</v>
      </c>
      <c r="E444" s="22">
        <v>851</v>
      </c>
      <c r="F444" s="16" t="s">
        <v>13</v>
      </c>
      <c r="G444" s="16" t="s">
        <v>55</v>
      </c>
      <c r="H444" s="16" t="s">
        <v>56</v>
      </c>
      <c r="I444" s="16"/>
      <c r="J444" s="17">
        <f t="shared" si="389"/>
        <v>100000</v>
      </c>
      <c r="K444" s="17">
        <f t="shared" si="389"/>
        <v>0</v>
      </c>
      <c r="L444" s="17">
        <f t="shared" si="389"/>
        <v>100000</v>
      </c>
      <c r="M444" s="17">
        <f t="shared" si="389"/>
        <v>-4000</v>
      </c>
      <c r="N444" s="17">
        <f t="shared" si="389"/>
        <v>96000</v>
      </c>
    </row>
    <row r="445" spans="1:14" s="1" customFormat="1" x14ac:dyDescent="0.25">
      <c r="A445" s="184" t="s">
        <v>57</v>
      </c>
      <c r="B445" s="184"/>
      <c r="C445" s="22" t="s">
        <v>376</v>
      </c>
      <c r="D445" s="22" t="s">
        <v>372</v>
      </c>
      <c r="E445" s="22">
        <v>851</v>
      </c>
      <c r="F445" s="16" t="s">
        <v>13</v>
      </c>
      <c r="G445" s="16" t="s">
        <v>55</v>
      </c>
      <c r="H445" s="16" t="s">
        <v>58</v>
      </c>
      <c r="I445" s="16"/>
      <c r="J445" s="17">
        <f t="shared" si="389"/>
        <v>100000</v>
      </c>
      <c r="K445" s="17">
        <f t="shared" si="389"/>
        <v>0</v>
      </c>
      <c r="L445" s="17">
        <f t="shared" si="389"/>
        <v>100000</v>
      </c>
      <c r="M445" s="17">
        <f t="shared" si="389"/>
        <v>-4000</v>
      </c>
      <c r="N445" s="17">
        <f t="shared" si="389"/>
        <v>96000</v>
      </c>
    </row>
    <row r="446" spans="1:14" s="1" customFormat="1" x14ac:dyDescent="0.25">
      <c r="A446" s="18"/>
      <c r="B446" s="15" t="s">
        <v>29</v>
      </c>
      <c r="C446" s="22" t="s">
        <v>376</v>
      </c>
      <c r="D446" s="22" t="s">
        <v>372</v>
      </c>
      <c r="E446" s="22">
        <v>851</v>
      </c>
      <c r="F446" s="16" t="s">
        <v>13</v>
      </c>
      <c r="G446" s="16" t="s">
        <v>55</v>
      </c>
      <c r="H446" s="16" t="s">
        <v>58</v>
      </c>
      <c r="I446" s="16" t="s">
        <v>30</v>
      </c>
      <c r="J446" s="17">
        <f t="shared" si="389"/>
        <v>100000</v>
      </c>
      <c r="K446" s="17">
        <f t="shared" si="389"/>
        <v>0</v>
      </c>
      <c r="L446" s="17">
        <f t="shared" si="389"/>
        <v>100000</v>
      </c>
      <c r="M446" s="17">
        <f t="shared" si="389"/>
        <v>-4000</v>
      </c>
      <c r="N446" s="17">
        <f t="shared" si="389"/>
        <v>96000</v>
      </c>
    </row>
    <row r="447" spans="1:14" s="1" customFormat="1" x14ac:dyDescent="0.25">
      <c r="A447" s="18"/>
      <c r="B447" s="19" t="s">
        <v>59</v>
      </c>
      <c r="C447" s="22" t="s">
        <v>376</v>
      </c>
      <c r="D447" s="22" t="s">
        <v>372</v>
      </c>
      <c r="E447" s="22">
        <v>851</v>
      </c>
      <c r="F447" s="16" t="s">
        <v>13</v>
      </c>
      <c r="G447" s="16" t="s">
        <v>55</v>
      </c>
      <c r="H447" s="16" t="s">
        <v>58</v>
      </c>
      <c r="I447" s="16" t="s">
        <v>60</v>
      </c>
      <c r="J447" s="17">
        <v>100000</v>
      </c>
      <c r="K447" s="17"/>
      <c r="L447" s="17">
        <f t="shared" si="367"/>
        <v>100000</v>
      </c>
      <c r="M447" s="17">
        <v>-4000</v>
      </c>
      <c r="N447" s="17">
        <f t="shared" ref="N447:N496" si="390">L447+M447</f>
        <v>96000</v>
      </c>
    </row>
    <row r="448" spans="1:14" s="14" customFormat="1" hidden="1" x14ac:dyDescent="0.25">
      <c r="A448" s="168" t="s">
        <v>350</v>
      </c>
      <c r="B448" s="169"/>
      <c r="C448" s="41" t="s">
        <v>376</v>
      </c>
      <c r="D448" s="41" t="s">
        <v>372</v>
      </c>
      <c r="E448" s="112">
        <v>854</v>
      </c>
      <c r="F448" s="114"/>
      <c r="G448" s="12"/>
      <c r="H448" s="12"/>
      <c r="I448" s="12"/>
      <c r="J448" s="13">
        <f>J449</f>
        <v>921000</v>
      </c>
      <c r="K448" s="13">
        <f t="shared" ref="K448:N448" si="391">K449</f>
        <v>70200</v>
      </c>
      <c r="L448" s="13">
        <f t="shared" si="391"/>
        <v>991200</v>
      </c>
      <c r="M448" s="13">
        <f t="shared" si="391"/>
        <v>0</v>
      </c>
      <c r="N448" s="13">
        <f t="shared" si="391"/>
        <v>991200</v>
      </c>
    </row>
    <row r="449" spans="1:14" s="14" customFormat="1" hidden="1" x14ac:dyDescent="0.25">
      <c r="A449" s="185" t="s">
        <v>12</v>
      </c>
      <c r="B449" s="185"/>
      <c r="C449" s="41" t="s">
        <v>376</v>
      </c>
      <c r="D449" s="41" t="s">
        <v>372</v>
      </c>
      <c r="E449" s="41">
        <v>854</v>
      </c>
      <c r="F449" s="12" t="s">
        <v>13</v>
      </c>
      <c r="G449" s="12"/>
      <c r="H449" s="12"/>
      <c r="I449" s="12"/>
      <c r="J449" s="13">
        <f>J450+J459</f>
        <v>921000</v>
      </c>
      <c r="K449" s="13">
        <f t="shared" ref="K449:L449" si="392">K450+K459</f>
        <v>70200</v>
      </c>
      <c r="L449" s="13">
        <f t="shared" si="392"/>
        <v>991200</v>
      </c>
      <c r="M449" s="13">
        <f t="shared" ref="M449:N449" si="393">M450+M459</f>
        <v>0</v>
      </c>
      <c r="N449" s="13">
        <f t="shared" si="393"/>
        <v>991200</v>
      </c>
    </row>
    <row r="450" spans="1:14" s="14" customFormat="1" ht="41.25" hidden="1" customHeight="1" x14ac:dyDescent="0.25">
      <c r="A450" s="185" t="s">
        <v>14</v>
      </c>
      <c r="B450" s="185"/>
      <c r="C450" s="41" t="s">
        <v>376</v>
      </c>
      <c r="D450" s="41" t="s">
        <v>372</v>
      </c>
      <c r="E450" s="41">
        <v>854</v>
      </c>
      <c r="F450" s="12" t="s">
        <v>13</v>
      </c>
      <c r="G450" s="12" t="s">
        <v>15</v>
      </c>
      <c r="H450" s="12"/>
      <c r="I450" s="12"/>
      <c r="J450" s="13">
        <f>J451</f>
        <v>604700</v>
      </c>
      <c r="K450" s="13">
        <f t="shared" ref="K450:N451" si="394">K451</f>
        <v>0</v>
      </c>
      <c r="L450" s="13">
        <f t="shared" si="394"/>
        <v>604700</v>
      </c>
      <c r="M450" s="13">
        <f t="shared" si="394"/>
        <v>0</v>
      </c>
      <c r="N450" s="13">
        <f t="shared" si="394"/>
        <v>604700</v>
      </c>
    </row>
    <row r="451" spans="1:14" s="1" customFormat="1" ht="30.75" hidden="1" customHeight="1" x14ac:dyDescent="0.25">
      <c r="A451" s="184" t="s">
        <v>16</v>
      </c>
      <c r="B451" s="184"/>
      <c r="C451" s="22" t="s">
        <v>376</v>
      </c>
      <c r="D451" s="22" t="s">
        <v>372</v>
      </c>
      <c r="E451" s="22">
        <v>854</v>
      </c>
      <c r="F451" s="16" t="s">
        <v>13</v>
      </c>
      <c r="G451" s="16" t="s">
        <v>15</v>
      </c>
      <c r="H451" s="16" t="s">
        <v>17</v>
      </c>
      <c r="I451" s="16"/>
      <c r="J451" s="17">
        <f>J452</f>
        <v>604700</v>
      </c>
      <c r="K451" s="17">
        <f t="shared" si="394"/>
        <v>0</v>
      </c>
      <c r="L451" s="17">
        <f t="shared" si="394"/>
        <v>604700</v>
      </c>
      <c r="M451" s="17">
        <f t="shared" si="394"/>
        <v>0</v>
      </c>
      <c r="N451" s="17">
        <f t="shared" si="394"/>
        <v>604700</v>
      </c>
    </row>
    <row r="452" spans="1:14" s="1" customFormat="1" hidden="1" x14ac:dyDescent="0.25">
      <c r="A452" s="184" t="s">
        <v>18</v>
      </c>
      <c r="B452" s="184"/>
      <c r="C452" s="22" t="s">
        <v>376</v>
      </c>
      <c r="D452" s="22" t="s">
        <v>372</v>
      </c>
      <c r="E452" s="22">
        <v>854</v>
      </c>
      <c r="F452" s="16" t="s">
        <v>13</v>
      </c>
      <c r="G452" s="16" t="s">
        <v>15</v>
      </c>
      <c r="H452" s="16" t="s">
        <v>19</v>
      </c>
      <c r="I452" s="16"/>
      <c r="J452" s="17">
        <f>J453+J455+J457</f>
        <v>604700</v>
      </c>
      <c r="K452" s="17">
        <f t="shared" ref="K452:L452" si="395">K453+K455+K457</f>
        <v>0</v>
      </c>
      <c r="L452" s="17">
        <f t="shared" si="395"/>
        <v>604700</v>
      </c>
      <c r="M452" s="17">
        <f t="shared" ref="M452:N452" si="396">M453+M455+M457</f>
        <v>0</v>
      </c>
      <c r="N452" s="17">
        <f t="shared" si="396"/>
        <v>604700</v>
      </c>
    </row>
    <row r="453" spans="1:14" s="1" customFormat="1" ht="25.5" hidden="1" x14ac:dyDescent="0.25">
      <c r="A453" s="15"/>
      <c r="B453" s="15" t="s">
        <v>20</v>
      </c>
      <c r="C453" s="22" t="s">
        <v>376</v>
      </c>
      <c r="D453" s="22" t="s">
        <v>372</v>
      </c>
      <c r="E453" s="22">
        <v>854</v>
      </c>
      <c r="F453" s="16" t="s">
        <v>21</v>
      </c>
      <c r="G453" s="16" t="s">
        <v>15</v>
      </c>
      <c r="H453" s="16" t="s">
        <v>19</v>
      </c>
      <c r="I453" s="16" t="s">
        <v>22</v>
      </c>
      <c r="J453" s="17">
        <f>J454</f>
        <v>432300</v>
      </c>
      <c r="K453" s="17">
        <f t="shared" ref="K453:N453" si="397">K454</f>
        <v>0</v>
      </c>
      <c r="L453" s="17">
        <f t="shared" si="397"/>
        <v>432300</v>
      </c>
      <c r="M453" s="17">
        <f t="shared" si="397"/>
        <v>0</v>
      </c>
      <c r="N453" s="17">
        <f t="shared" si="397"/>
        <v>432300</v>
      </c>
    </row>
    <row r="454" spans="1:14" s="1" customFormat="1" hidden="1" x14ac:dyDescent="0.25">
      <c r="A454" s="18"/>
      <c r="B454" s="19" t="s">
        <v>23</v>
      </c>
      <c r="C454" s="22" t="s">
        <v>376</v>
      </c>
      <c r="D454" s="22" t="s">
        <v>372</v>
      </c>
      <c r="E454" s="22">
        <v>854</v>
      </c>
      <c r="F454" s="16" t="s">
        <v>13</v>
      </c>
      <c r="G454" s="16" t="s">
        <v>15</v>
      </c>
      <c r="H454" s="16" t="s">
        <v>19</v>
      </c>
      <c r="I454" s="16" t="s">
        <v>24</v>
      </c>
      <c r="J454" s="17">
        <v>432300</v>
      </c>
      <c r="K454" s="17"/>
      <c r="L454" s="17">
        <f t="shared" si="367"/>
        <v>432300</v>
      </c>
      <c r="M454" s="17"/>
      <c r="N454" s="17">
        <f t="shared" ref="N454:N503" si="398">L454+M454</f>
        <v>432300</v>
      </c>
    </row>
    <row r="455" spans="1:14" s="1" customFormat="1" hidden="1" x14ac:dyDescent="0.25">
      <c r="A455" s="18"/>
      <c r="B455" s="19" t="s">
        <v>25</v>
      </c>
      <c r="C455" s="22" t="s">
        <v>376</v>
      </c>
      <c r="D455" s="22" t="s">
        <v>372</v>
      </c>
      <c r="E455" s="22">
        <v>854</v>
      </c>
      <c r="F455" s="16" t="s">
        <v>13</v>
      </c>
      <c r="G455" s="16" t="s">
        <v>15</v>
      </c>
      <c r="H455" s="16" t="s">
        <v>19</v>
      </c>
      <c r="I455" s="16" t="s">
        <v>26</v>
      </c>
      <c r="J455" s="17">
        <f>J456</f>
        <v>171700</v>
      </c>
      <c r="K455" s="17">
        <f t="shared" ref="K455:N455" si="399">K456</f>
        <v>0</v>
      </c>
      <c r="L455" s="17">
        <f t="shared" si="399"/>
        <v>171700</v>
      </c>
      <c r="M455" s="17">
        <f t="shared" si="399"/>
        <v>0</v>
      </c>
      <c r="N455" s="17">
        <f t="shared" si="399"/>
        <v>171700</v>
      </c>
    </row>
    <row r="456" spans="1:14" s="1" customFormat="1" hidden="1" x14ac:dyDescent="0.25">
      <c r="A456" s="18"/>
      <c r="B456" s="15" t="s">
        <v>27</v>
      </c>
      <c r="C456" s="22" t="s">
        <v>376</v>
      </c>
      <c r="D456" s="22" t="s">
        <v>372</v>
      </c>
      <c r="E456" s="22">
        <v>854</v>
      </c>
      <c r="F456" s="16" t="s">
        <v>13</v>
      </c>
      <c r="G456" s="16" t="s">
        <v>15</v>
      </c>
      <c r="H456" s="16" t="s">
        <v>19</v>
      </c>
      <c r="I456" s="16" t="s">
        <v>28</v>
      </c>
      <c r="J456" s="17">
        <v>171700</v>
      </c>
      <c r="K456" s="17"/>
      <c r="L456" s="17">
        <f t="shared" si="367"/>
        <v>171700</v>
      </c>
      <c r="M456" s="17"/>
      <c r="N456" s="17">
        <f t="shared" ref="N456:N505" si="400">L456+M456</f>
        <v>171700</v>
      </c>
    </row>
    <row r="457" spans="1:14" s="1" customFormat="1" hidden="1" x14ac:dyDescent="0.25">
      <c r="A457" s="18"/>
      <c r="B457" s="15" t="s">
        <v>29</v>
      </c>
      <c r="C457" s="22" t="s">
        <v>376</v>
      </c>
      <c r="D457" s="22" t="s">
        <v>372</v>
      </c>
      <c r="E457" s="22">
        <v>854</v>
      </c>
      <c r="F457" s="16" t="s">
        <v>13</v>
      </c>
      <c r="G457" s="16" t="s">
        <v>15</v>
      </c>
      <c r="H457" s="16" t="s">
        <v>19</v>
      </c>
      <c r="I457" s="16" t="s">
        <v>30</v>
      </c>
      <c r="J457" s="17">
        <f>J458</f>
        <v>700</v>
      </c>
      <c r="K457" s="17">
        <f t="shared" ref="K457:N457" si="401">K458</f>
        <v>0</v>
      </c>
      <c r="L457" s="17">
        <f t="shared" si="401"/>
        <v>700</v>
      </c>
      <c r="M457" s="17">
        <f t="shared" si="401"/>
        <v>0</v>
      </c>
      <c r="N457" s="17">
        <f t="shared" si="401"/>
        <v>700</v>
      </c>
    </row>
    <row r="458" spans="1:14" s="1" customFormat="1" hidden="1" x14ac:dyDescent="0.25">
      <c r="A458" s="18"/>
      <c r="B458" s="15" t="s">
        <v>33</v>
      </c>
      <c r="C458" s="22" t="s">
        <v>376</v>
      </c>
      <c r="D458" s="22" t="s">
        <v>372</v>
      </c>
      <c r="E458" s="22">
        <v>854</v>
      </c>
      <c r="F458" s="16" t="s">
        <v>13</v>
      </c>
      <c r="G458" s="16" t="s">
        <v>15</v>
      </c>
      <c r="H458" s="16" t="s">
        <v>19</v>
      </c>
      <c r="I458" s="16" t="s">
        <v>34</v>
      </c>
      <c r="J458" s="17">
        <v>700</v>
      </c>
      <c r="K458" s="17"/>
      <c r="L458" s="17">
        <f t="shared" si="367"/>
        <v>700</v>
      </c>
      <c r="M458" s="17"/>
      <c r="N458" s="17">
        <f t="shared" ref="N458:N507" si="402">L458+M458</f>
        <v>700</v>
      </c>
    </row>
    <row r="459" spans="1:14" s="14" customFormat="1" ht="28.5" hidden="1" customHeight="1" x14ac:dyDescent="0.25">
      <c r="A459" s="185" t="s">
        <v>48</v>
      </c>
      <c r="B459" s="185"/>
      <c r="C459" s="22" t="s">
        <v>376</v>
      </c>
      <c r="D459" s="22" t="s">
        <v>372</v>
      </c>
      <c r="E459" s="22">
        <v>854</v>
      </c>
      <c r="F459" s="12" t="s">
        <v>13</v>
      </c>
      <c r="G459" s="12" t="s">
        <v>49</v>
      </c>
      <c r="H459" s="12"/>
      <c r="I459" s="12"/>
      <c r="J459" s="13">
        <f>J460+J464</f>
        <v>316300</v>
      </c>
      <c r="K459" s="13">
        <f t="shared" ref="K459:L459" si="403">K460+K464</f>
        <v>70200</v>
      </c>
      <c r="L459" s="13">
        <f t="shared" si="403"/>
        <v>386500</v>
      </c>
      <c r="M459" s="13">
        <f t="shared" ref="M459:N459" si="404">M460+M464</f>
        <v>0</v>
      </c>
      <c r="N459" s="13">
        <f t="shared" si="404"/>
        <v>386500</v>
      </c>
    </row>
    <row r="460" spans="1:14" s="1" customFormat="1" ht="39" hidden="1" customHeight="1" x14ac:dyDescent="0.25">
      <c r="A460" s="184" t="s">
        <v>16</v>
      </c>
      <c r="B460" s="184"/>
      <c r="C460" s="22" t="s">
        <v>376</v>
      </c>
      <c r="D460" s="22" t="s">
        <v>372</v>
      </c>
      <c r="E460" s="22">
        <v>854</v>
      </c>
      <c r="F460" s="16" t="s">
        <v>13</v>
      </c>
      <c r="G460" s="16" t="s">
        <v>49</v>
      </c>
      <c r="H460" s="16" t="s">
        <v>37</v>
      </c>
      <c r="I460" s="16"/>
      <c r="J460" s="17">
        <f>J461</f>
        <v>298300</v>
      </c>
      <c r="K460" s="17">
        <f t="shared" ref="K460:N460" si="405">K461</f>
        <v>70200</v>
      </c>
      <c r="L460" s="17">
        <f t="shared" si="405"/>
        <v>368500</v>
      </c>
      <c r="M460" s="17">
        <f t="shared" si="405"/>
        <v>0</v>
      </c>
      <c r="N460" s="17">
        <f t="shared" si="405"/>
        <v>368500</v>
      </c>
    </row>
    <row r="461" spans="1:14" s="1" customFormat="1" hidden="1" x14ac:dyDescent="0.25">
      <c r="A461" s="184" t="s">
        <v>50</v>
      </c>
      <c r="B461" s="184"/>
      <c r="C461" s="22" t="s">
        <v>376</v>
      </c>
      <c r="D461" s="22" t="s">
        <v>372</v>
      </c>
      <c r="E461" s="22">
        <v>854</v>
      </c>
      <c r="F461" s="16" t="s">
        <v>13</v>
      </c>
      <c r="G461" s="16" t="s">
        <v>49</v>
      </c>
      <c r="H461" s="16" t="s">
        <v>51</v>
      </c>
      <c r="I461" s="16"/>
      <c r="J461" s="17">
        <f t="shared" ref="J461:N462" si="406">J462</f>
        <v>298300</v>
      </c>
      <c r="K461" s="17">
        <f t="shared" si="406"/>
        <v>70200</v>
      </c>
      <c r="L461" s="17">
        <f t="shared" si="406"/>
        <v>368500</v>
      </c>
      <c r="M461" s="17">
        <f t="shared" si="406"/>
        <v>0</v>
      </c>
      <c r="N461" s="17">
        <f t="shared" si="406"/>
        <v>368500</v>
      </c>
    </row>
    <row r="462" spans="1:14" s="1" customFormat="1" ht="25.5" hidden="1" x14ac:dyDescent="0.25">
      <c r="A462" s="15"/>
      <c r="B462" s="15" t="s">
        <v>20</v>
      </c>
      <c r="C462" s="22" t="s">
        <v>376</v>
      </c>
      <c r="D462" s="22" t="s">
        <v>372</v>
      </c>
      <c r="E462" s="22">
        <v>854</v>
      </c>
      <c r="F462" s="16" t="s">
        <v>21</v>
      </c>
      <c r="G462" s="16" t="s">
        <v>49</v>
      </c>
      <c r="H462" s="16" t="s">
        <v>51</v>
      </c>
      <c r="I462" s="16" t="s">
        <v>22</v>
      </c>
      <c r="J462" s="17">
        <f t="shared" si="406"/>
        <v>298300</v>
      </c>
      <c r="K462" s="17">
        <f t="shared" si="406"/>
        <v>70200</v>
      </c>
      <c r="L462" s="17">
        <f t="shared" si="406"/>
        <v>368500</v>
      </c>
      <c r="M462" s="17">
        <f t="shared" si="406"/>
        <v>0</v>
      </c>
      <c r="N462" s="17">
        <f t="shared" si="406"/>
        <v>368500</v>
      </c>
    </row>
    <row r="463" spans="1:14" s="1" customFormat="1" hidden="1" x14ac:dyDescent="0.25">
      <c r="A463" s="18"/>
      <c r="B463" s="19" t="s">
        <v>23</v>
      </c>
      <c r="C463" s="22" t="s">
        <v>376</v>
      </c>
      <c r="D463" s="22" t="s">
        <v>372</v>
      </c>
      <c r="E463" s="22">
        <v>854</v>
      </c>
      <c r="F463" s="16" t="s">
        <v>13</v>
      </c>
      <c r="G463" s="16" t="s">
        <v>49</v>
      </c>
      <c r="H463" s="16" t="s">
        <v>51</v>
      </c>
      <c r="I463" s="16" t="s">
        <v>24</v>
      </c>
      <c r="J463" s="17">
        <v>298300</v>
      </c>
      <c r="K463" s="17">
        <v>70200</v>
      </c>
      <c r="L463" s="17">
        <f t="shared" si="367"/>
        <v>368500</v>
      </c>
      <c r="M463" s="17"/>
      <c r="N463" s="17">
        <f t="shared" ref="N463:N512" si="407">L463+M463</f>
        <v>368500</v>
      </c>
    </row>
    <row r="464" spans="1:14" s="1" customFormat="1" ht="26.25" hidden="1" customHeight="1" x14ac:dyDescent="0.25">
      <c r="A464" s="184" t="s">
        <v>40</v>
      </c>
      <c r="B464" s="184"/>
      <c r="C464" s="22" t="s">
        <v>376</v>
      </c>
      <c r="D464" s="22" t="s">
        <v>372</v>
      </c>
      <c r="E464" s="32">
        <v>854</v>
      </c>
      <c r="F464" s="16" t="s">
        <v>13</v>
      </c>
      <c r="G464" s="16" t="s">
        <v>49</v>
      </c>
      <c r="H464" s="16" t="s">
        <v>41</v>
      </c>
      <c r="I464" s="16"/>
      <c r="J464" s="17">
        <f>J465</f>
        <v>18000</v>
      </c>
      <c r="K464" s="17">
        <f t="shared" ref="K464:N467" si="408">K465</f>
        <v>0</v>
      </c>
      <c r="L464" s="17">
        <f t="shared" si="408"/>
        <v>18000</v>
      </c>
      <c r="M464" s="17">
        <f t="shared" si="408"/>
        <v>0</v>
      </c>
      <c r="N464" s="17">
        <f t="shared" si="408"/>
        <v>18000</v>
      </c>
    </row>
    <row r="465" spans="1:14" s="1" customFormat="1" ht="39.75" hidden="1" customHeight="1" x14ac:dyDescent="0.25">
      <c r="A465" s="159" t="s">
        <v>42</v>
      </c>
      <c r="B465" s="160"/>
      <c r="C465" s="22" t="s">
        <v>376</v>
      </c>
      <c r="D465" s="22" t="s">
        <v>372</v>
      </c>
      <c r="E465" s="32">
        <v>854</v>
      </c>
      <c r="F465" s="16" t="s">
        <v>13</v>
      </c>
      <c r="G465" s="16" t="s">
        <v>49</v>
      </c>
      <c r="H465" s="16" t="s">
        <v>43</v>
      </c>
      <c r="I465" s="16"/>
      <c r="J465" s="17">
        <f>J466</f>
        <v>18000</v>
      </c>
      <c r="K465" s="17">
        <f t="shared" si="408"/>
        <v>0</v>
      </c>
      <c r="L465" s="17">
        <f t="shared" si="408"/>
        <v>18000</v>
      </c>
      <c r="M465" s="17">
        <f t="shared" si="408"/>
        <v>0</v>
      </c>
      <c r="N465" s="17">
        <f t="shared" si="408"/>
        <v>18000</v>
      </c>
    </row>
    <row r="466" spans="1:14" s="1" customFormat="1" ht="26.25" hidden="1" customHeight="1" x14ac:dyDescent="0.25">
      <c r="A466" s="184" t="s">
        <v>52</v>
      </c>
      <c r="B466" s="184"/>
      <c r="C466" s="22" t="s">
        <v>376</v>
      </c>
      <c r="D466" s="22" t="s">
        <v>372</v>
      </c>
      <c r="E466" s="32">
        <v>854</v>
      </c>
      <c r="F466" s="16" t="s">
        <v>21</v>
      </c>
      <c r="G466" s="16" t="s">
        <v>49</v>
      </c>
      <c r="H466" s="16" t="s">
        <v>53</v>
      </c>
      <c r="I466" s="16"/>
      <c r="J466" s="17">
        <f>J467</f>
        <v>18000</v>
      </c>
      <c r="K466" s="17">
        <f t="shared" si="408"/>
        <v>0</v>
      </c>
      <c r="L466" s="17">
        <f t="shared" si="408"/>
        <v>18000</v>
      </c>
      <c r="M466" s="17">
        <f t="shared" si="408"/>
        <v>0</v>
      </c>
      <c r="N466" s="17">
        <f t="shared" si="408"/>
        <v>18000</v>
      </c>
    </row>
    <row r="467" spans="1:14" s="1" customFormat="1" hidden="1" x14ac:dyDescent="0.25">
      <c r="A467" s="18"/>
      <c r="B467" s="19" t="s">
        <v>25</v>
      </c>
      <c r="C467" s="22" t="s">
        <v>376</v>
      </c>
      <c r="D467" s="22" t="s">
        <v>372</v>
      </c>
      <c r="E467" s="32">
        <v>854</v>
      </c>
      <c r="F467" s="16" t="s">
        <v>13</v>
      </c>
      <c r="G467" s="16" t="s">
        <v>49</v>
      </c>
      <c r="H467" s="16" t="s">
        <v>53</v>
      </c>
      <c r="I467" s="16" t="s">
        <v>26</v>
      </c>
      <c r="J467" s="17">
        <f>J468</f>
        <v>18000</v>
      </c>
      <c r="K467" s="17">
        <f t="shared" si="408"/>
        <v>0</v>
      </c>
      <c r="L467" s="17">
        <f t="shared" si="408"/>
        <v>18000</v>
      </c>
      <c r="M467" s="17">
        <f t="shared" si="408"/>
        <v>0</v>
      </c>
      <c r="N467" s="17">
        <f t="shared" si="408"/>
        <v>18000</v>
      </c>
    </row>
    <row r="468" spans="1:14" s="1" customFormat="1" hidden="1" x14ac:dyDescent="0.25">
      <c r="A468" s="18"/>
      <c r="B468" s="15" t="s">
        <v>27</v>
      </c>
      <c r="C468" s="22" t="s">
        <v>376</v>
      </c>
      <c r="D468" s="22" t="s">
        <v>372</v>
      </c>
      <c r="E468" s="32">
        <v>854</v>
      </c>
      <c r="F468" s="16" t="s">
        <v>13</v>
      </c>
      <c r="G468" s="16" t="s">
        <v>49</v>
      </c>
      <c r="H468" s="16" t="s">
        <v>53</v>
      </c>
      <c r="I468" s="16" t="s">
        <v>28</v>
      </c>
      <c r="J468" s="17">
        <v>18000</v>
      </c>
      <c r="K468" s="18"/>
      <c r="L468" s="17">
        <f t="shared" ref="L468" si="409">J468+K468</f>
        <v>18000</v>
      </c>
      <c r="M468" s="18"/>
      <c r="N468" s="17">
        <f t="shared" ref="N468" si="410">L468+M468</f>
        <v>18000</v>
      </c>
    </row>
    <row r="469" spans="1:14" s="1" customFormat="1" x14ac:dyDescent="0.25">
      <c r="A469" s="40"/>
      <c r="B469" s="26" t="s">
        <v>342</v>
      </c>
      <c r="C469" s="115"/>
      <c r="D469" s="115"/>
      <c r="E469" s="41"/>
      <c r="F469" s="12"/>
      <c r="G469" s="12"/>
      <c r="H469" s="12"/>
      <c r="I469" s="12"/>
      <c r="J469" s="13">
        <f>J9+J204+J382+J442</f>
        <v>188253289.22999999</v>
      </c>
      <c r="K469" s="13">
        <f>K9+K204+K382+K442</f>
        <v>12956061</v>
      </c>
      <c r="L469" s="13">
        <f>L9+L204+L382+L442</f>
        <v>201209350.22999999</v>
      </c>
      <c r="M469" s="13">
        <f>M9+M204+M382+M442</f>
        <v>0</v>
      </c>
      <c r="N469" s="13">
        <f>N9+N204+N382+N442</f>
        <v>201209350.22999999</v>
      </c>
    </row>
    <row r="470" spans="1:14" s="116" customFormat="1" ht="15" x14ac:dyDescent="0.25">
      <c r="C470" s="117"/>
      <c r="D470" s="117"/>
      <c r="E470" s="118"/>
      <c r="H470" s="119"/>
      <c r="J470" s="76"/>
      <c r="K470" s="120"/>
      <c r="L470" s="120"/>
      <c r="M470" s="120"/>
      <c r="N470" s="120"/>
    </row>
    <row r="471" spans="1:14" s="116" customFormat="1" ht="15" x14ac:dyDescent="0.25">
      <c r="C471" s="117"/>
      <c r="D471" s="117"/>
      <c r="E471" s="118"/>
      <c r="H471" s="119"/>
      <c r="J471" s="76"/>
      <c r="K471" s="120"/>
      <c r="L471" s="120"/>
      <c r="M471" s="120"/>
      <c r="N471" s="120"/>
    </row>
    <row r="472" spans="1:14" s="116" customFormat="1" ht="15" x14ac:dyDescent="0.25">
      <c r="C472" s="117"/>
      <c r="D472" s="117"/>
      <c r="E472" s="118"/>
      <c r="H472" s="119"/>
      <c r="J472" s="74"/>
    </row>
    <row r="473" spans="1:14" s="121" customFormat="1" ht="15" x14ac:dyDescent="0.25">
      <c r="C473" s="122"/>
      <c r="D473" s="122"/>
      <c r="E473" s="123"/>
      <c r="F473" s="122"/>
      <c r="G473" s="122"/>
      <c r="H473" s="123"/>
      <c r="I473" s="122"/>
      <c r="J473" s="76"/>
    </row>
    <row r="474" spans="1:14" s="121" customFormat="1" ht="15" x14ac:dyDescent="0.25">
      <c r="C474" s="122"/>
      <c r="D474" s="122"/>
      <c r="E474" s="123"/>
      <c r="F474" s="122"/>
      <c r="G474" s="122"/>
      <c r="H474" s="123"/>
      <c r="I474" s="123"/>
      <c r="J474" s="76"/>
      <c r="K474" s="124"/>
      <c r="L474" s="124"/>
      <c r="M474" s="124"/>
      <c r="N474" s="124"/>
    </row>
    <row r="475" spans="1:14" s="121" customFormat="1" ht="15" x14ac:dyDescent="0.25">
      <c r="C475" s="122"/>
      <c r="D475" s="122"/>
      <c r="E475" s="123"/>
      <c r="F475" s="122"/>
      <c r="G475" s="122"/>
      <c r="H475" s="123"/>
      <c r="I475" s="123"/>
      <c r="J475" s="76"/>
      <c r="K475" s="124"/>
      <c r="L475" s="124"/>
      <c r="M475" s="124"/>
      <c r="N475" s="124"/>
    </row>
    <row r="476" spans="1:14" s="121" customFormat="1" ht="15" x14ac:dyDescent="0.25">
      <c r="C476" s="122"/>
      <c r="D476" s="122"/>
      <c r="E476" s="123"/>
      <c r="F476" s="122"/>
      <c r="G476" s="122"/>
      <c r="H476" s="123"/>
      <c r="I476" s="123"/>
      <c r="J476" s="124"/>
      <c r="K476" s="124"/>
      <c r="L476" s="124"/>
      <c r="M476" s="124"/>
      <c r="N476" s="124"/>
    </row>
    <row r="477" spans="1:14" s="121" customFormat="1" ht="15" x14ac:dyDescent="0.25">
      <c r="C477" s="122"/>
      <c r="D477" s="122"/>
      <c r="E477" s="123"/>
      <c r="F477" s="122"/>
      <c r="G477" s="122"/>
      <c r="H477" s="123"/>
      <c r="I477" s="123"/>
      <c r="J477" s="124"/>
      <c r="K477" s="124"/>
      <c r="L477" s="124"/>
      <c r="M477" s="124"/>
      <c r="N477" s="124"/>
    </row>
    <row r="478" spans="1:14" s="121" customFormat="1" ht="15" x14ac:dyDescent="0.25">
      <c r="C478" s="122"/>
      <c r="D478" s="122"/>
      <c r="E478" s="123"/>
      <c r="F478" s="122"/>
      <c r="G478" s="122"/>
      <c r="H478" s="123"/>
      <c r="I478" s="123"/>
      <c r="J478" s="124"/>
      <c r="K478" s="124"/>
      <c r="L478" s="124"/>
      <c r="M478" s="124"/>
      <c r="N478" s="124"/>
    </row>
    <row r="479" spans="1:14" s="121" customFormat="1" ht="15" x14ac:dyDescent="0.25">
      <c r="C479" s="122"/>
      <c r="D479" s="122"/>
      <c r="E479" s="123"/>
      <c r="F479" s="122"/>
      <c r="G479" s="122"/>
      <c r="H479" s="123"/>
      <c r="I479" s="123"/>
      <c r="J479" s="124"/>
      <c r="K479" s="124"/>
      <c r="L479" s="124"/>
      <c r="M479" s="124"/>
      <c r="N479" s="124"/>
    </row>
    <row r="480" spans="1:14" s="121" customFormat="1" ht="15" x14ac:dyDescent="0.25">
      <c r="C480" s="122"/>
      <c r="D480" s="122"/>
      <c r="E480" s="123"/>
      <c r="F480" s="122"/>
      <c r="G480" s="122"/>
      <c r="H480" s="123"/>
      <c r="I480" s="123"/>
      <c r="J480" s="124"/>
      <c r="K480" s="124"/>
      <c r="L480" s="124"/>
      <c r="M480" s="124"/>
      <c r="N480" s="124"/>
    </row>
    <row r="481" spans="3:14" s="121" customFormat="1" ht="15" x14ac:dyDescent="0.25">
      <c r="C481" s="122"/>
      <c r="D481" s="122"/>
      <c r="E481" s="123"/>
      <c r="F481" s="122"/>
      <c r="G481" s="122"/>
      <c r="H481" s="123"/>
      <c r="I481" s="123"/>
    </row>
    <row r="482" spans="3:14" s="121" customFormat="1" ht="15" x14ac:dyDescent="0.25">
      <c r="C482" s="122"/>
      <c r="D482" s="122"/>
      <c r="E482" s="123"/>
      <c r="F482" s="122"/>
      <c r="G482" s="122"/>
      <c r="H482" s="123"/>
      <c r="I482" s="123"/>
      <c r="J482" s="124"/>
      <c r="K482" s="124"/>
      <c r="L482" s="124"/>
      <c r="M482" s="124"/>
      <c r="N482" s="124"/>
    </row>
    <row r="483" spans="3:14" s="121" customFormat="1" ht="15" x14ac:dyDescent="0.25">
      <c r="C483" s="122"/>
      <c r="D483" s="122"/>
      <c r="E483" s="123"/>
      <c r="F483" s="122"/>
      <c r="G483" s="122"/>
      <c r="H483" s="123"/>
      <c r="I483" s="122"/>
    </row>
    <row r="484" spans="3:14" s="121" customFormat="1" ht="15" x14ac:dyDescent="0.25">
      <c r="C484" s="122"/>
      <c r="D484" s="122"/>
      <c r="E484" s="123"/>
      <c r="F484" s="122"/>
      <c r="G484" s="122"/>
      <c r="H484" s="123"/>
      <c r="I484" s="122"/>
      <c r="J484" s="124"/>
      <c r="K484" s="124"/>
      <c r="L484" s="124"/>
      <c r="M484" s="124"/>
      <c r="N484" s="124"/>
    </row>
    <row r="485" spans="3:14" s="121" customFormat="1" ht="15" x14ac:dyDescent="0.25">
      <c r="C485" s="122"/>
      <c r="D485" s="122"/>
      <c r="E485" s="123"/>
      <c r="F485" s="122"/>
      <c r="G485" s="122"/>
      <c r="H485" s="123"/>
      <c r="I485" s="122"/>
    </row>
    <row r="486" spans="3:14" s="121" customFormat="1" ht="15" x14ac:dyDescent="0.25">
      <c r="C486" s="122"/>
      <c r="D486" s="122"/>
      <c r="E486" s="123"/>
      <c r="F486" s="122"/>
      <c r="G486" s="122"/>
      <c r="H486" s="123"/>
      <c r="I486" s="122"/>
    </row>
    <row r="487" spans="3:14" s="121" customFormat="1" ht="15" x14ac:dyDescent="0.25">
      <c r="C487" s="122"/>
      <c r="D487" s="122"/>
      <c r="E487" s="123"/>
      <c r="F487" s="122"/>
      <c r="G487" s="122"/>
      <c r="H487" s="123"/>
      <c r="I487" s="122"/>
    </row>
    <row r="488" spans="3:14" s="121" customFormat="1" ht="15" x14ac:dyDescent="0.25">
      <c r="C488" s="122"/>
      <c r="D488" s="122"/>
      <c r="E488" s="123"/>
      <c r="F488" s="122"/>
      <c r="G488" s="122"/>
      <c r="H488" s="123"/>
      <c r="I488" s="122"/>
    </row>
    <row r="489" spans="3:14" s="121" customFormat="1" ht="15" x14ac:dyDescent="0.25">
      <c r="C489" s="122"/>
      <c r="D489" s="122"/>
      <c r="E489" s="123"/>
      <c r="F489" s="123"/>
      <c r="G489" s="123"/>
      <c r="H489" s="123"/>
      <c r="I489" s="122"/>
    </row>
    <row r="490" spans="3:14" s="121" customFormat="1" ht="15" x14ac:dyDescent="0.25">
      <c r="C490" s="122"/>
      <c r="D490" s="122"/>
      <c r="E490" s="123"/>
      <c r="F490" s="123"/>
      <c r="G490" s="123"/>
      <c r="H490" s="123"/>
      <c r="I490" s="122"/>
    </row>
    <row r="491" spans="3:14" s="121" customFormat="1" ht="15" x14ac:dyDescent="0.25">
      <c r="C491" s="122"/>
      <c r="D491" s="122"/>
      <c r="E491" s="123"/>
      <c r="F491" s="123"/>
      <c r="G491" s="123"/>
      <c r="H491" s="123"/>
      <c r="I491" s="122"/>
    </row>
    <row r="492" spans="3:14" s="121" customFormat="1" ht="15" x14ac:dyDescent="0.25">
      <c r="C492" s="122"/>
      <c r="D492" s="122"/>
      <c r="E492" s="123"/>
      <c r="F492" s="123"/>
      <c r="G492" s="123"/>
      <c r="H492" s="123"/>
      <c r="I492" s="122"/>
    </row>
    <row r="493" spans="3:14" s="121" customFormat="1" ht="15" x14ac:dyDescent="0.25">
      <c r="C493" s="122"/>
      <c r="D493" s="122"/>
      <c r="E493" s="123"/>
      <c r="F493" s="123"/>
      <c r="G493" s="123"/>
      <c r="H493" s="123"/>
      <c r="I493" s="122"/>
    </row>
    <row r="494" spans="3:14" s="121" customFormat="1" ht="15" x14ac:dyDescent="0.25">
      <c r="C494" s="122"/>
      <c r="D494" s="122"/>
      <c r="E494" s="123"/>
      <c r="F494" s="125"/>
      <c r="G494" s="125"/>
      <c r="H494" s="125"/>
    </row>
    <row r="495" spans="3:14" s="121" customFormat="1" ht="15" x14ac:dyDescent="0.25">
      <c r="C495" s="122"/>
      <c r="D495" s="122"/>
      <c r="E495" s="123"/>
      <c r="F495" s="125"/>
      <c r="G495" s="125"/>
      <c r="H495" s="125"/>
    </row>
    <row r="496" spans="3:14" s="121" customFormat="1" ht="15" x14ac:dyDescent="0.25">
      <c r="C496" s="122"/>
      <c r="D496" s="122"/>
      <c r="E496" s="123"/>
      <c r="H496" s="125"/>
    </row>
    <row r="497" spans="3:8" s="121" customFormat="1" ht="15" x14ac:dyDescent="0.25">
      <c r="C497" s="122"/>
      <c r="D497" s="122"/>
      <c r="E497" s="123"/>
      <c r="H497" s="125"/>
    </row>
    <row r="498" spans="3:8" s="121" customFormat="1" ht="15" x14ac:dyDescent="0.25">
      <c r="C498" s="122"/>
      <c r="D498" s="122"/>
      <c r="E498" s="123"/>
      <c r="H498" s="125"/>
    </row>
    <row r="499" spans="3:8" s="121" customFormat="1" ht="15" x14ac:dyDescent="0.25">
      <c r="C499" s="122"/>
      <c r="D499" s="122"/>
      <c r="E499" s="123"/>
      <c r="H499" s="125"/>
    </row>
    <row r="500" spans="3:8" s="121" customFormat="1" ht="15" x14ac:dyDescent="0.25">
      <c r="C500" s="122"/>
      <c r="D500" s="122"/>
      <c r="E500" s="123"/>
      <c r="H500" s="125"/>
    </row>
    <row r="501" spans="3:8" s="121" customFormat="1" ht="15" x14ac:dyDescent="0.25">
      <c r="C501" s="122"/>
      <c r="D501" s="122"/>
      <c r="E501" s="123"/>
      <c r="H501" s="125"/>
    </row>
    <row r="502" spans="3:8" s="121" customFormat="1" ht="15" x14ac:dyDescent="0.25">
      <c r="C502" s="122"/>
      <c r="D502" s="122"/>
      <c r="E502" s="123"/>
      <c r="H502" s="125"/>
    </row>
    <row r="503" spans="3:8" s="121" customFormat="1" ht="15" x14ac:dyDescent="0.25">
      <c r="C503" s="122"/>
      <c r="D503" s="122"/>
      <c r="E503" s="123"/>
      <c r="H503" s="125"/>
    </row>
    <row r="504" spans="3:8" s="121" customFormat="1" ht="15" x14ac:dyDescent="0.25">
      <c r="C504" s="122"/>
      <c r="D504" s="122"/>
      <c r="E504" s="123"/>
      <c r="H504" s="125"/>
    </row>
    <row r="505" spans="3:8" s="121" customFormat="1" ht="15" x14ac:dyDescent="0.25">
      <c r="C505" s="122"/>
      <c r="D505" s="122"/>
      <c r="E505" s="123"/>
      <c r="H505" s="125"/>
    </row>
    <row r="506" spans="3:8" s="121" customFormat="1" ht="15" x14ac:dyDescent="0.25">
      <c r="C506" s="122"/>
      <c r="D506" s="122"/>
      <c r="E506" s="123"/>
      <c r="H506" s="125"/>
    </row>
    <row r="507" spans="3:8" s="121" customFormat="1" ht="15" x14ac:dyDescent="0.25">
      <c r="C507" s="122"/>
      <c r="D507" s="122"/>
      <c r="E507" s="123"/>
      <c r="H507" s="125"/>
    </row>
    <row r="508" spans="3:8" s="121" customFormat="1" ht="15" x14ac:dyDescent="0.25">
      <c r="C508" s="122"/>
      <c r="D508" s="122"/>
      <c r="E508" s="123"/>
      <c r="H508" s="125"/>
    </row>
    <row r="509" spans="3:8" s="121" customFormat="1" ht="15" x14ac:dyDescent="0.25">
      <c r="C509" s="122"/>
      <c r="D509" s="122"/>
      <c r="E509" s="123"/>
      <c r="H509" s="125"/>
    </row>
    <row r="510" spans="3:8" s="121" customFormat="1" ht="15" x14ac:dyDescent="0.25">
      <c r="C510" s="122"/>
      <c r="D510" s="122"/>
      <c r="E510" s="123"/>
      <c r="H510" s="125"/>
    </row>
    <row r="511" spans="3:8" s="121" customFormat="1" ht="15" x14ac:dyDescent="0.25">
      <c r="C511" s="122"/>
      <c r="D511" s="122"/>
      <c r="E511" s="123"/>
      <c r="H511" s="125"/>
    </row>
    <row r="512" spans="3:8" s="121" customFormat="1" ht="15" x14ac:dyDescent="0.25">
      <c r="C512" s="122"/>
      <c r="D512" s="122"/>
      <c r="E512" s="123"/>
      <c r="H512" s="125"/>
    </row>
    <row r="513" spans="3:8" s="121" customFormat="1" ht="15" x14ac:dyDescent="0.25">
      <c r="C513" s="122"/>
      <c r="D513" s="122"/>
      <c r="E513" s="123"/>
      <c r="H513" s="125"/>
    </row>
    <row r="514" spans="3:8" s="121" customFormat="1" ht="15" x14ac:dyDescent="0.25">
      <c r="C514" s="122"/>
      <c r="D514" s="122"/>
      <c r="E514" s="123"/>
      <c r="F514" s="125"/>
      <c r="G514" s="125"/>
      <c r="H514" s="125"/>
    </row>
    <row r="515" spans="3:8" s="121" customFormat="1" ht="15" x14ac:dyDescent="0.25">
      <c r="C515" s="122"/>
      <c r="D515" s="122"/>
      <c r="E515" s="123"/>
      <c r="F515" s="125"/>
      <c r="G515" s="125"/>
      <c r="H515" s="125"/>
    </row>
    <row r="516" spans="3:8" s="121" customFormat="1" ht="15" x14ac:dyDescent="0.25">
      <c r="C516" s="122"/>
      <c r="D516" s="122"/>
      <c r="E516" s="123"/>
      <c r="F516" s="125"/>
      <c r="G516" s="125"/>
      <c r="H516" s="125"/>
    </row>
    <row r="517" spans="3:8" s="121" customFormat="1" ht="15" x14ac:dyDescent="0.25">
      <c r="C517" s="122"/>
      <c r="D517" s="122"/>
      <c r="E517" s="123"/>
      <c r="F517" s="125"/>
      <c r="G517" s="125"/>
      <c r="H517" s="125"/>
    </row>
    <row r="518" spans="3:8" s="121" customFormat="1" ht="15" x14ac:dyDescent="0.25">
      <c r="C518" s="122"/>
      <c r="D518" s="122"/>
      <c r="E518" s="123"/>
      <c r="F518" s="125"/>
      <c r="G518" s="125"/>
      <c r="H518" s="125"/>
    </row>
    <row r="519" spans="3:8" s="121" customFormat="1" ht="15" x14ac:dyDescent="0.25">
      <c r="C519" s="122"/>
      <c r="D519" s="122"/>
      <c r="E519" s="123"/>
      <c r="F519" s="125"/>
      <c r="G519" s="125"/>
      <c r="H519" s="125"/>
    </row>
    <row r="520" spans="3:8" s="121" customFormat="1" ht="15" x14ac:dyDescent="0.25">
      <c r="C520" s="122"/>
      <c r="D520" s="122"/>
      <c r="E520" s="123"/>
      <c r="F520" s="125"/>
      <c r="G520" s="125"/>
      <c r="H520" s="125"/>
    </row>
    <row r="521" spans="3:8" s="121" customFormat="1" ht="15" x14ac:dyDescent="0.25">
      <c r="C521" s="122"/>
      <c r="D521" s="122"/>
      <c r="E521" s="123"/>
      <c r="F521" s="125"/>
      <c r="G521" s="125"/>
      <c r="H521" s="125"/>
    </row>
    <row r="522" spans="3:8" s="121" customFormat="1" ht="15" x14ac:dyDescent="0.25">
      <c r="C522" s="122"/>
      <c r="D522" s="122"/>
      <c r="E522" s="123"/>
      <c r="H522" s="125"/>
    </row>
    <row r="523" spans="3:8" s="121" customFormat="1" ht="15" x14ac:dyDescent="0.25">
      <c r="C523" s="122"/>
      <c r="D523" s="122"/>
      <c r="E523" s="123"/>
      <c r="H523" s="125"/>
    </row>
    <row r="524" spans="3:8" s="121" customFormat="1" ht="15" x14ac:dyDescent="0.25">
      <c r="C524" s="122"/>
      <c r="D524" s="122"/>
      <c r="E524" s="123"/>
      <c r="H524" s="125"/>
    </row>
    <row r="525" spans="3:8" s="121" customFormat="1" ht="15" x14ac:dyDescent="0.25">
      <c r="C525" s="122"/>
      <c r="D525" s="122"/>
      <c r="E525" s="123"/>
      <c r="H525" s="125"/>
    </row>
    <row r="526" spans="3:8" s="121" customFormat="1" ht="15" x14ac:dyDescent="0.25">
      <c r="C526" s="122"/>
      <c r="D526" s="122"/>
      <c r="E526" s="123"/>
      <c r="H526" s="125"/>
    </row>
    <row r="527" spans="3:8" s="121" customFormat="1" ht="15" x14ac:dyDescent="0.25">
      <c r="C527" s="122"/>
      <c r="D527" s="122"/>
      <c r="E527" s="123"/>
      <c r="H527" s="125"/>
    </row>
    <row r="528" spans="3:8" s="121" customFormat="1" ht="15" x14ac:dyDescent="0.25">
      <c r="C528" s="122"/>
      <c r="D528" s="122"/>
      <c r="E528" s="123"/>
      <c r="F528" s="125"/>
      <c r="G528" s="125"/>
      <c r="H528" s="125"/>
    </row>
    <row r="529" spans="3:8" s="121" customFormat="1" ht="15" x14ac:dyDescent="0.25">
      <c r="C529" s="122"/>
      <c r="D529" s="122"/>
      <c r="E529" s="123"/>
      <c r="H529" s="125"/>
    </row>
    <row r="530" spans="3:8" s="121" customFormat="1" ht="15" x14ac:dyDescent="0.25">
      <c r="C530" s="122"/>
      <c r="D530" s="122"/>
      <c r="E530" s="123"/>
      <c r="F530" s="125"/>
      <c r="G530" s="125"/>
      <c r="H530" s="125"/>
    </row>
    <row r="531" spans="3:8" s="121" customFormat="1" ht="15" x14ac:dyDescent="0.25">
      <c r="C531" s="122"/>
      <c r="D531" s="122"/>
      <c r="E531" s="123"/>
      <c r="F531" s="125"/>
      <c r="G531" s="125"/>
      <c r="H531" s="125"/>
    </row>
    <row r="532" spans="3:8" s="121" customFormat="1" ht="15" x14ac:dyDescent="0.25">
      <c r="C532" s="122"/>
      <c r="D532" s="122"/>
      <c r="E532" s="123"/>
      <c r="H532" s="125"/>
    </row>
    <row r="533" spans="3:8" s="121" customFormat="1" ht="15" x14ac:dyDescent="0.25">
      <c r="C533" s="122"/>
      <c r="D533" s="122"/>
      <c r="E533" s="123"/>
      <c r="F533" s="125"/>
      <c r="G533" s="125"/>
      <c r="H533" s="125"/>
    </row>
    <row r="534" spans="3:8" s="121" customFormat="1" ht="15" x14ac:dyDescent="0.25">
      <c r="C534" s="122"/>
      <c r="D534" s="122"/>
      <c r="E534" s="123"/>
      <c r="H534" s="125"/>
    </row>
    <row r="535" spans="3:8" s="121" customFormat="1" ht="15" x14ac:dyDescent="0.25">
      <c r="C535" s="122"/>
      <c r="D535" s="122"/>
      <c r="E535" s="123"/>
      <c r="F535" s="125"/>
      <c r="G535" s="125"/>
      <c r="H535" s="125"/>
    </row>
    <row r="536" spans="3:8" s="121" customFormat="1" ht="15" x14ac:dyDescent="0.25">
      <c r="C536" s="122"/>
      <c r="D536" s="122"/>
      <c r="E536" s="123"/>
      <c r="H536" s="125"/>
    </row>
    <row r="537" spans="3:8" s="121" customFormat="1" ht="15" x14ac:dyDescent="0.25">
      <c r="C537" s="122"/>
      <c r="D537" s="122"/>
      <c r="E537" s="123"/>
      <c r="F537" s="125"/>
      <c r="G537" s="125"/>
      <c r="H537" s="125"/>
    </row>
    <row r="538" spans="3:8" s="121" customFormat="1" ht="15" x14ac:dyDescent="0.25">
      <c r="C538" s="122"/>
      <c r="D538" s="122"/>
      <c r="E538" s="123"/>
      <c r="F538" s="125"/>
      <c r="G538" s="125"/>
      <c r="H538" s="125"/>
    </row>
    <row r="539" spans="3:8" s="121" customFormat="1" ht="15" x14ac:dyDescent="0.25">
      <c r="C539" s="122"/>
      <c r="D539" s="122"/>
      <c r="E539" s="123"/>
      <c r="F539" s="125"/>
      <c r="G539" s="125"/>
      <c r="H539" s="125"/>
    </row>
    <row r="540" spans="3:8" s="121" customFormat="1" ht="15" x14ac:dyDescent="0.25">
      <c r="C540" s="122"/>
      <c r="D540" s="122"/>
      <c r="E540" s="123"/>
      <c r="F540" s="125"/>
      <c r="G540" s="125"/>
      <c r="H540" s="125"/>
    </row>
    <row r="541" spans="3:8" s="121" customFormat="1" ht="15" x14ac:dyDescent="0.25">
      <c r="C541" s="122"/>
      <c r="D541" s="122"/>
      <c r="E541" s="123"/>
      <c r="F541" s="125"/>
      <c r="G541" s="125"/>
      <c r="H541" s="125"/>
    </row>
    <row r="542" spans="3:8" s="121" customFormat="1" ht="15" x14ac:dyDescent="0.25">
      <c r="C542" s="122"/>
      <c r="D542" s="122"/>
      <c r="E542" s="123"/>
      <c r="F542" s="125"/>
      <c r="G542" s="125"/>
      <c r="H542" s="125"/>
    </row>
    <row r="543" spans="3:8" s="121" customFormat="1" ht="15" x14ac:dyDescent="0.25">
      <c r="C543" s="122"/>
      <c r="D543" s="122"/>
      <c r="E543" s="123"/>
      <c r="H543" s="125"/>
    </row>
    <row r="544" spans="3:8" s="121" customFormat="1" ht="15" x14ac:dyDescent="0.25">
      <c r="C544" s="122"/>
      <c r="D544" s="122"/>
      <c r="E544" s="123"/>
      <c r="F544" s="125"/>
      <c r="G544" s="125"/>
      <c r="H544" s="125"/>
    </row>
    <row r="545" spans="3:8" s="121" customFormat="1" ht="15" x14ac:dyDescent="0.25">
      <c r="C545" s="122"/>
      <c r="D545" s="122"/>
      <c r="E545" s="123"/>
      <c r="F545" s="125"/>
      <c r="G545" s="125"/>
      <c r="H545" s="125"/>
    </row>
    <row r="546" spans="3:8" s="121" customFormat="1" ht="15" x14ac:dyDescent="0.25">
      <c r="C546" s="122"/>
      <c r="D546" s="122"/>
      <c r="E546" s="123"/>
      <c r="F546" s="125"/>
      <c r="G546" s="125"/>
      <c r="H546" s="125"/>
    </row>
    <row r="547" spans="3:8" s="121" customFormat="1" ht="15" x14ac:dyDescent="0.25">
      <c r="C547" s="122"/>
      <c r="D547" s="122"/>
      <c r="E547" s="123"/>
      <c r="F547" s="125"/>
      <c r="G547" s="125"/>
      <c r="H547" s="125"/>
    </row>
    <row r="548" spans="3:8" s="121" customFormat="1" ht="15" x14ac:dyDescent="0.25">
      <c r="C548" s="122"/>
      <c r="D548" s="122"/>
      <c r="E548" s="123"/>
      <c r="F548" s="125"/>
      <c r="G548" s="125"/>
      <c r="H548" s="125"/>
    </row>
    <row r="549" spans="3:8" s="121" customFormat="1" ht="15" x14ac:dyDescent="0.25">
      <c r="C549" s="122"/>
      <c r="D549" s="122"/>
      <c r="E549" s="123"/>
      <c r="F549" s="125"/>
      <c r="G549" s="125"/>
      <c r="H549" s="125"/>
    </row>
    <row r="550" spans="3:8" s="121" customFormat="1" ht="15" x14ac:dyDescent="0.25">
      <c r="C550" s="122"/>
      <c r="D550" s="122"/>
      <c r="E550" s="123"/>
      <c r="F550" s="125"/>
      <c r="G550" s="125"/>
      <c r="H550" s="125"/>
    </row>
    <row r="551" spans="3:8" s="121" customFormat="1" ht="15" x14ac:dyDescent="0.25">
      <c r="C551" s="122"/>
      <c r="D551" s="122"/>
      <c r="E551" s="123"/>
      <c r="F551" s="125"/>
      <c r="G551" s="125"/>
    </row>
    <row r="552" spans="3:8" s="121" customFormat="1" ht="15" x14ac:dyDescent="0.25">
      <c r="C552" s="122"/>
      <c r="D552" s="122"/>
      <c r="E552" s="123"/>
      <c r="F552" s="125"/>
      <c r="G552" s="125"/>
    </row>
  </sheetData>
  <mergeCells count="230">
    <mergeCell ref="A7:B7"/>
    <mergeCell ref="A8:B8"/>
    <mergeCell ref="A9:B9"/>
    <mergeCell ref="A10:B10"/>
    <mergeCell ref="A11:B11"/>
    <mergeCell ref="A12:B12"/>
    <mergeCell ref="A5:M5"/>
    <mergeCell ref="C4:M4"/>
    <mergeCell ref="C3:M3"/>
    <mergeCell ref="C2:M2"/>
    <mergeCell ref="C1:M1"/>
    <mergeCell ref="A28:B28"/>
    <mergeCell ref="A31:B31"/>
    <mergeCell ref="A34:B34"/>
    <mergeCell ref="A35:B35"/>
    <mergeCell ref="A36:B36"/>
    <mergeCell ref="A39:B39"/>
    <mergeCell ref="A13:B13"/>
    <mergeCell ref="A14:B14"/>
    <mergeCell ref="A15:B15"/>
    <mergeCell ref="A23:B23"/>
    <mergeCell ref="A26:B26"/>
    <mergeCell ref="A27:B27"/>
    <mergeCell ref="A56:B56"/>
    <mergeCell ref="A57:B57"/>
    <mergeCell ref="A58:B58"/>
    <mergeCell ref="A64:B64"/>
    <mergeCell ref="A65:B65"/>
    <mergeCell ref="A66:B66"/>
    <mergeCell ref="A42:B42"/>
    <mergeCell ref="A43:B43"/>
    <mergeCell ref="A44:B44"/>
    <mergeCell ref="A49:B49"/>
    <mergeCell ref="A52:B52"/>
    <mergeCell ref="A55:B55"/>
    <mergeCell ref="A79:B79"/>
    <mergeCell ref="A80:B80"/>
    <mergeCell ref="A85:B85"/>
    <mergeCell ref="A86:B86"/>
    <mergeCell ref="A87:B87"/>
    <mergeCell ref="A90:B90"/>
    <mergeCell ref="A69:B69"/>
    <mergeCell ref="A70:B70"/>
    <mergeCell ref="A71:B71"/>
    <mergeCell ref="A74:B74"/>
    <mergeCell ref="A77:B77"/>
    <mergeCell ref="A78:B78"/>
    <mergeCell ref="A106:B106"/>
    <mergeCell ref="A107:B107"/>
    <mergeCell ref="A110:B110"/>
    <mergeCell ref="A113:B113"/>
    <mergeCell ref="A114:B114"/>
    <mergeCell ref="A115:B115"/>
    <mergeCell ref="A94:B94"/>
    <mergeCell ref="A95:B95"/>
    <mergeCell ref="A99:B99"/>
    <mergeCell ref="A103:B103"/>
    <mergeCell ref="A104:B104"/>
    <mergeCell ref="A105:B105"/>
    <mergeCell ref="A132:B132"/>
    <mergeCell ref="A137:B137"/>
    <mergeCell ref="A140:B140"/>
    <mergeCell ref="A143:B143"/>
    <mergeCell ref="A144:B144"/>
    <mergeCell ref="A147:B147"/>
    <mergeCell ref="A120:B120"/>
    <mergeCell ref="A123:B123"/>
    <mergeCell ref="A124:B124"/>
    <mergeCell ref="A125:B125"/>
    <mergeCell ref="A130:B130"/>
    <mergeCell ref="A131:B131"/>
    <mergeCell ref="A162:B162"/>
    <mergeCell ref="A163:B163"/>
    <mergeCell ref="A164:B164"/>
    <mergeCell ref="A165:B165"/>
    <mergeCell ref="A170:B170"/>
    <mergeCell ref="A171:B171"/>
    <mergeCell ref="A148:B148"/>
    <mergeCell ref="A149:B149"/>
    <mergeCell ref="A150:B150"/>
    <mergeCell ref="A151:B151"/>
    <mergeCell ref="A154:B154"/>
    <mergeCell ref="A159:B159"/>
    <mergeCell ref="A155:B155"/>
    <mergeCell ref="A156:B156"/>
    <mergeCell ref="A167:B167"/>
    <mergeCell ref="A168:B168"/>
    <mergeCell ref="A184:B184"/>
    <mergeCell ref="A185:B185"/>
    <mergeCell ref="A186:B186"/>
    <mergeCell ref="A189:B189"/>
    <mergeCell ref="A192:B192"/>
    <mergeCell ref="A193:B193"/>
    <mergeCell ref="A176:B176"/>
    <mergeCell ref="A177:B177"/>
    <mergeCell ref="A178:B178"/>
    <mergeCell ref="A179:B179"/>
    <mergeCell ref="A182:B182"/>
    <mergeCell ref="A183:B183"/>
    <mergeCell ref="A207:B207"/>
    <mergeCell ref="A208:B208"/>
    <mergeCell ref="A209:B209"/>
    <mergeCell ref="A210:B210"/>
    <mergeCell ref="A213:B213"/>
    <mergeCell ref="A216:B216"/>
    <mergeCell ref="A197:B197"/>
    <mergeCell ref="A200:B200"/>
    <mergeCell ref="A201:B201"/>
    <mergeCell ref="A204:B204"/>
    <mergeCell ref="A205:B205"/>
    <mergeCell ref="A206:B206"/>
    <mergeCell ref="A237:B237"/>
    <mergeCell ref="A240:B240"/>
    <mergeCell ref="A243:B243"/>
    <mergeCell ref="A246:B246"/>
    <mergeCell ref="A249:B249"/>
    <mergeCell ref="A252:B252"/>
    <mergeCell ref="A217:B217"/>
    <mergeCell ref="A218:B218"/>
    <mergeCell ref="A223:B223"/>
    <mergeCell ref="A234:B234"/>
    <mergeCell ref="A235:B235"/>
    <mergeCell ref="A236:B236"/>
    <mergeCell ref="A228:B228"/>
    <mergeCell ref="A231:B231"/>
    <mergeCell ref="A269:B269"/>
    <mergeCell ref="A272:B272"/>
    <mergeCell ref="A273:B273"/>
    <mergeCell ref="A276:B276"/>
    <mergeCell ref="A277:B277"/>
    <mergeCell ref="A278:B278"/>
    <mergeCell ref="A255:B255"/>
    <mergeCell ref="A258:B258"/>
    <mergeCell ref="A261:B261"/>
    <mergeCell ref="A262:B262"/>
    <mergeCell ref="A263:B263"/>
    <mergeCell ref="A266:B266"/>
    <mergeCell ref="A303:B303"/>
    <mergeCell ref="A306:B306"/>
    <mergeCell ref="A309:B309"/>
    <mergeCell ref="A310:B310"/>
    <mergeCell ref="A313:B313"/>
    <mergeCell ref="A314:B314"/>
    <mergeCell ref="A281:B281"/>
    <mergeCell ref="A286:B286"/>
    <mergeCell ref="A297:B297"/>
    <mergeCell ref="A298:B298"/>
    <mergeCell ref="A301:B301"/>
    <mergeCell ref="A302:B302"/>
    <mergeCell ref="A291:B291"/>
    <mergeCell ref="A294:B294"/>
    <mergeCell ref="A332:B332"/>
    <mergeCell ref="A333:B333"/>
    <mergeCell ref="A338:B338"/>
    <mergeCell ref="A341:B341"/>
    <mergeCell ref="A344:B344"/>
    <mergeCell ref="A345:B345"/>
    <mergeCell ref="A315:B315"/>
    <mergeCell ref="A318:B318"/>
    <mergeCell ref="A319:B319"/>
    <mergeCell ref="A320:B320"/>
    <mergeCell ref="A323:B323"/>
    <mergeCell ref="A331:B331"/>
    <mergeCell ref="A356:B356"/>
    <mergeCell ref="A359:B359"/>
    <mergeCell ref="A360:B360"/>
    <mergeCell ref="A364:B364"/>
    <mergeCell ref="A369:B369"/>
    <mergeCell ref="A370:B370"/>
    <mergeCell ref="A346:B346"/>
    <mergeCell ref="A347:B347"/>
    <mergeCell ref="A350:B350"/>
    <mergeCell ref="A353:B353"/>
    <mergeCell ref="A354:B354"/>
    <mergeCell ref="A355:B355"/>
    <mergeCell ref="A385:B385"/>
    <mergeCell ref="A386:B386"/>
    <mergeCell ref="A387:B387"/>
    <mergeCell ref="A395:B395"/>
    <mergeCell ref="A396:B396"/>
    <mergeCell ref="A397:B397"/>
    <mergeCell ref="A371:B371"/>
    <mergeCell ref="A372:B372"/>
    <mergeCell ref="A377:B377"/>
    <mergeCell ref="A382:B382"/>
    <mergeCell ref="A383:B383"/>
    <mergeCell ref="A384:B384"/>
    <mergeCell ref="A408:B408"/>
    <mergeCell ref="A409:B409"/>
    <mergeCell ref="A410:B410"/>
    <mergeCell ref="A411:B411"/>
    <mergeCell ref="A412:B412"/>
    <mergeCell ref="A415:B415"/>
    <mergeCell ref="A398:B398"/>
    <mergeCell ref="A401:B401"/>
    <mergeCell ref="A402:B402"/>
    <mergeCell ref="A403:B403"/>
    <mergeCell ref="A404:B404"/>
    <mergeCell ref="A405:B405"/>
    <mergeCell ref="A430:B430"/>
    <mergeCell ref="A431:B431"/>
    <mergeCell ref="A432:B432"/>
    <mergeCell ref="A433:B433"/>
    <mergeCell ref="A416:B416"/>
    <mergeCell ref="A417:B417"/>
    <mergeCell ref="A418:B418"/>
    <mergeCell ref="A419:B419"/>
    <mergeCell ref="A422:B422"/>
    <mergeCell ref="A425:B425"/>
    <mergeCell ref="A466:B466"/>
    <mergeCell ref="A452:B452"/>
    <mergeCell ref="A459:B459"/>
    <mergeCell ref="A460:B460"/>
    <mergeCell ref="A461:B461"/>
    <mergeCell ref="A464:B464"/>
    <mergeCell ref="A465:B465"/>
    <mergeCell ref="A444:B444"/>
    <mergeCell ref="A445:B445"/>
    <mergeCell ref="A448:B448"/>
    <mergeCell ref="A449:B449"/>
    <mergeCell ref="A450:B450"/>
    <mergeCell ref="A451:B451"/>
    <mergeCell ref="A436:B436"/>
    <mergeCell ref="A437:B437"/>
    <mergeCell ref="A438:B438"/>
    <mergeCell ref="A439:B439"/>
    <mergeCell ref="A442:B442"/>
    <mergeCell ref="A443:B443"/>
    <mergeCell ref="A426:B426"/>
    <mergeCell ref="A429:B429"/>
  </mergeCells>
  <pageMargins left="0.70866141732283472" right="0.51181102362204722" top="0.19685039370078741" bottom="0.15748031496062992"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1.Функц.</vt:lpstr>
      <vt:lpstr>2.Вед.</vt:lpstr>
      <vt:lpstr>4.ПП</vt:lpstr>
      <vt:lpstr>'2.Вед.'!Заголовки_для_печати</vt:lpstr>
      <vt:lpstr>'4.ПП'!Заголовки_для_печати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2013-03-21T07:52:07Z</dcterms:modified>
</cp:coreProperties>
</file>