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05" windowWidth="14805" windowHeight="7410" firstSheet="9" activeTab="21"/>
  </bookViews>
  <sheets>
    <sheet name=" Дох.15" sheetId="2" r:id="rId1"/>
    <sheet name="1 Норм" sheetId="22" r:id="rId2"/>
    <sheet name="2 Адм.дох" sheetId="23" r:id="rId3"/>
    <sheet name="3 Ист.дох" sheetId="21" r:id="rId4"/>
    <sheet name="4 Адм.ОГВ" sheetId="20" r:id="rId5"/>
    <sheet name="5.Адм.ист." sheetId="24" r:id="rId6"/>
    <sheet name="Функц." sheetId="4" state="hidden" r:id="rId7"/>
    <sheet name="6 Вед15" sheetId="15" r:id="rId8"/>
    <sheet name="7 Вед.15-16" sheetId="17" state="hidden" r:id="rId9"/>
    <sheet name="8 МП15" sheetId="16" r:id="rId10"/>
    <sheet name="9 МП15-16" sheetId="5" state="hidden" r:id="rId11"/>
    <sheet name="10.1 Выр.15" sheetId="6" r:id="rId12"/>
    <sheet name="10.2 Сб 15" sheetId="38" r:id="rId13"/>
    <sheet name="10.3 Ком.15" sheetId="9" r:id="rId14"/>
    <sheet name="10.4 В.уч15" sheetId="10" r:id="rId15"/>
    <sheet name="10.5 Прот.15" sheetId="19" r:id="rId16"/>
    <sheet name="11.1 Выр.16-17" sheetId="11" state="hidden" r:id="rId17"/>
    <sheet name="11.2 СБ.16-17" sheetId="12" state="hidden" r:id="rId18"/>
    <sheet name="11.3 Ком.16-17" sheetId="13" state="hidden" r:id="rId19"/>
    <sheet name="11.4 В.уч.16-17" sheetId="14" state="hidden" r:id="rId20"/>
    <sheet name="11.5 Прот.16-17" sheetId="8" state="hidden" r:id="rId21"/>
    <sheet name="12 Ист.15" sheetId="25" r:id="rId22"/>
    <sheet name="13 Ист.15-16" sheetId="26" state="hidden" r:id="rId23"/>
  </sheets>
  <definedNames>
    <definedName name="_xlnm.Print_Titles" localSheetId="0">' Дох.15'!$5:$5</definedName>
    <definedName name="_xlnm.Print_Titles" localSheetId="7">'6 Вед15'!$7:$7</definedName>
    <definedName name="_xlnm.Print_Titles" localSheetId="8">'7 Вед.15-16'!$5:$5</definedName>
    <definedName name="_xlnm.Print_Titles" localSheetId="9">'8 МП15'!$7:$7</definedName>
    <definedName name="_xlnm.Print_Titles" localSheetId="10">'9 МП15-16'!$5:$5</definedName>
    <definedName name="_xlnm.Print_Titles" localSheetId="6">Функц.!$5:$5</definedName>
  </definedNames>
  <calcPr calcId="145621"/>
</workbook>
</file>

<file path=xl/calcChain.xml><?xml version="1.0" encoding="utf-8"?>
<calcChain xmlns="http://schemas.openxmlformats.org/spreadsheetml/2006/main">
  <c r="K303" i="15" l="1"/>
  <c r="K302" i="15" s="1"/>
  <c r="J303" i="15"/>
  <c r="J302" i="15" s="1"/>
  <c r="M203" i="4"/>
  <c r="N203" i="4"/>
  <c r="M287" i="4"/>
  <c r="N287" i="4"/>
  <c r="K254" i="16"/>
  <c r="L254" i="16"/>
  <c r="K295" i="4"/>
  <c r="L295" i="4" s="1"/>
  <c r="L304" i="15"/>
  <c r="M254" i="16" s="1"/>
  <c r="K145" i="15" l="1"/>
  <c r="K207" i="15"/>
  <c r="E10" i="25" l="1"/>
  <c r="E9" i="25" s="1"/>
  <c r="E8" i="25" s="1"/>
  <c r="E7" i="25" s="1"/>
  <c r="L76" i="16"/>
  <c r="L75" i="16" s="1"/>
  <c r="L74" i="16" s="1"/>
  <c r="K75" i="16"/>
  <c r="K74" i="16" s="1"/>
  <c r="L27" i="16"/>
  <c r="M27" i="16" s="1"/>
  <c r="M26" i="16" s="1"/>
  <c r="M25" i="16" s="1"/>
  <c r="K26" i="16"/>
  <c r="K25" i="16" s="1"/>
  <c r="M102" i="4"/>
  <c r="N102" i="4"/>
  <c r="M76" i="16" l="1"/>
  <c r="M75" i="16" s="1"/>
  <c r="M74" i="16" s="1"/>
  <c r="L26" i="16"/>
  <c r="L25" i="16" s="1"/>
  <c r="L111" i="4"/>
  <c r="L110" i="4" s="1"/>
  <c r="L109" i="4" s="1"/>
  <c r="K110" i="4"/>
  <c r="K109" i="4" s="1"/>
  <c r="J110" i="4"/>
  <c r="J109" i="4"/>
  <c r="K126" i="16"/>
  <c r="K125" i="16" s="1"/>
  <c r="L127" i="16"/>
  <c r="M127" i="16" s="1"/>
  <c r="M126" i="16" s="1"/>
  <c r="M125" i="16" s="1"/>
  <c r="L93" i="16"/>
  <c r="L166" i="4"/>
  <c r="K165" i="4"/>
  <c r="K164" i="4" s="1"/>
  <c r="J165" i="4"/>
  <c r="L142" i="4"/>
  <c r="K141" i="4"/>
  <c r="K140" i="4" s="1"/>
  <c r="J141" i="4"/>
  <c r="J140" i="4" s="1"/>
  <c r="L165" i="4" l="1"/>
  <c r="L164" i="4" s="1"/>
  <c r="L141" i="4"/>
  <c r="L140" i="4" s="1"/>
  <c r="L126" i="16"/>
  <c r="L125" i="16" s="1"/>
  <c r="J164" i="4"/>
  <c r="L112" i="15"/>
  <c r="K111" i="15"/>
  <c r="K110" i="15" s="1"/>
  <c r="K50" i="15"/>
  <c r="J111" i="15" l="1"/>
  <c r="L111" i="15" l="1"/>
  <c r="L110" i="15" s="1"/>
  <c r="J110" i="15"/>
  <c r="L133" i="4"/>
  <c r="K132" i="4"/>
  <c r="J132" i="4"/>
  <c r="K131" i="4"/>
  <c r="J131" i="4"/>
  <c r="L101" i="16"/>
  <c r="L100" i="16" s="1"/>
  <c r="L99" i="16" s="1"/>
  <c r="K100" i="16"/>
  <c r="K99" i="16" s="1"/>
  <c r="L288" i="15"/>
  <c r="K287" i="15"/>
  <c r="K286" i="15" s="1"/>
  <c r="K285" i="15" s="1"/>
  <c r="J287" i="15"/>
  <c r="L287" i="15" s="1"/>
  <c r="L132" i="4" l="1"/>
  <c r="J286" i="15"/>
  <c r="L286" i="15" s="1"/>
  <c r="L285" i="15" s="1"/>
  <c r="L131" i="4"/>
  <c r="M101" i="16"/>
  <c r="M100" i="16" s="1"/>
  <c r="M99" i="16" s="1"/>
  <c r="J285" i="15" l="1"/>
  <c r="J119" i="15"/>
  <c r="L119" i="15" s="1"/>
  <c r="K118" i="15"/>
  <c r="L117" i="15"/>
  <c r="K116" i="15"/>
  <c r="J116" i="15"/>
  <c r="J115" i="15" s="1"/>
  <c r="L103" i="15"/>
  <c r="K102" i="15"/>
  <c r="J102" i="15"/>
  <c r="L102" i="15" s="1"/>
  <c r="K101" i="15"/>
  <c r="J101" i="15"/>
  <c r="D69" i="2"/>
  <c r="E69" i="2"/>
  <c r="F69" i="2"/>
  <c r="G82" i="2"/>
  <c r="D81" i="2"/>
  <c r="D80" i="2" s="1"/>
  <c r="D75" i="2" s="1"/>
  <c r="E81" i="2"/>
  <c r="E80" i="2" s="1"/>
  <c r="E75" i="2" s="1"/>
  <c r="F81" i="2"/>
  <c r="F80" i="2" s="1"/>
  <c r="F75" i="2" s="1"/>
  <c r="G83" i="2"/>
  <c r="G81" i="2" s="1"/>
  <c r="G80" i="2" s="1"/>
  <c r="G75" i="2" s="1"/>
  <c r="C75" i="2"/>
  <c r="C80" i="2"/>
  <c r="C81" i="2"/>
  <c r="J118" i="15" l="1"/>
  <c r="J114" i="15" s="1"/>
  <c r="L116" i="15"/>
  <c r="L115" i="15" s="1"/>
  <c r="L101" i="15"/>
  <c r="K115" i="15"/>
  <c r="K114" i="15" s="1"/>
  <c r="L118" i="15"/>
  <c r="L114" i="15" s="1"/>
  <c r="M93" i="16" l="1"/>
  <c r="M92" i="16" s="1"/>
  <c r="M91" i="16" s="1"/>
  <c r="L92" i="16"/>
  <c r="L91" i="16" s="1"/>
  <c r="K92" i="16"/>
  <c r="K91" i="16" s="1"/>
  <c r="L73" i="16"/>
  <c r="M73" i="16" s="1"/>
  <c r="K72" i="16"/>
  <c r="K71" i="16"/>
  <c r="M144" i="4"/>
  <c r="M143" i="4" s="1"/>
  <c r="N144" i="4"/>
  <c r="N143" i="4" s="1"/>
  <c r="K139" i="4"/>
  <c r="L139" i="4" s="1"/>
  <c r="J138" i="4"/>
  <c r="J137" i="4"/>
  <c r="L109" i="15"/>
  <c r="K108" i="15"/>
  <c r="J108" i="15"/>
  <c r="K107" i="15"/>
  <c r="J107" i="15"/>
  <c r="G57" i="2"/>
  <c r="L249" i="16"/>
  <c r="J289" i="4"/>
  <c r="K289" i="4"/>
  <c r="K297" i="15"/>
  <c r="K296" i="15" s="1"/>
  <c r="L298" i="15"/>
  <c r="L297" i="15" s="1"/>
  <c r="J297" i="15"/>
  <c r="J296" i="15" s="1"/>
  <c r="D54" i="2"/>
  <c r="E54" i="2"/>
  <c r="F54" i="2"/>
  <c r="C54" i="2"/>
  <c r="G56" i="2"/>
  <c r="C33" i="2"/>
  <c r="D33" i="2"/>
  <c r="E33" i="2"/>
  <c r="F33" i="2"/>
  <c r="G35" i="2"/>
  <c r="G36" i="2"/>
  <c r="L71" i="16" l="1"/>
  <c r="M71" i="16" s="1"/>
  <c r="L107" i="15"/>
  <c r="K138" i="4"/>
  <c r="L138" i="4" s="1"/>
  <c r="L289" i="4"/>
  <c r="K137" i="4"/>
  <c r="L72" i="16"/>
  <c r="M72" i="16" s="1"/>
  <c r="L108" i="15"/>
  <c r="M249" i="16"/>
  <c r="L137" i="4" l="1"/>
  <c r="K80" i="15" l="1"/>
  <c r="K79" i="15" s="1"/>
  <c r="L81" i="15"/>
  <c r="L80" i="15" s="1"/>
  <c r="L79" i="15" s="1"/>
  <c r="J80" i="15"/>
  <c r="J79" i="15" s="1"/>
  <c r="K282" i="15"/>
  <c r="K281" i="15" s="1"/>
  <c r="K280" i="15" s="1"/>
  <c r="K279" i="15" s="1"/>
  <c r="L283" i="15"/>
  <c r="L282" i="15" s="1"/>
  <c r="L281" i="15" s="1"/>
  <c r="L280" i="15" s="1"/>
  <c r="L279" i="15" s="1"/>
  <c r="J282" i="15"/>
  <c r="J281" i="15" s="1"/>
  <c r="J280" i="15" s="1"/>
  <c r="J279" i="15" s="1"/>
  <c r="D109" i="2" l="1"/>
  <c r="E109" i="2"/>
  <c r="G10" i="2"/>
  <c r="G11" i="2"/>
  <c r="G12" i="2"/>
  <c r="G13" i="2"/>
  <c r="G16" i="2"/>
  <c r="G17" i="2"/>
  <c r="G18" i="2"/>
  <c r="G19" i="2"/>
  <c r="G22" i="2"/>
  <c r="G23" i="2"/>
  <c r="G25" i="2"/>
  <c r="G24" i="2" s="1"/>
  <c r="G27" i="2"/>
  <c r="G26" i="2" s="1"/>
  <c r="G30" i="2"/>
  <c r="G29" i="2" s="1"/>
  <c r="G28" i="2" s="1"/>
  <c r="G34" i="2"/>
  <c r="G33" i="2" s="1"/>
  <c r="G38" i="2"/>
  <c r="G37" i="2" s="1"/>
  <c r="G41" i="2"/>
  <c r="G40" i="2" s="1"/>
  <c r="G39" i="2" s="1"/>
  <c r="G44" i="2"/>
  <c r="G45" i="2"/>
  <c r="G46" i="2"/>
  <c r="G47" i="2"/>
  <c r="G51" i="2"/>
  <c r="G49" i="2" s="1"/>
  <c r="G48" i="2" s="1"/>
  <c r="G55" i="2"/>
  <c r="G60" i="2"/>
  <c r="G59" i="2" s="1"/>
  <c r="G61" i="2"/>
  <c r="G63" i="2"/>
  <c r="G62" i="2" s="1"/>
  <c r="G64" i="2"/>
  <c r="G65" i="2"/>
  <c r="G67" i="2"/>
  <c r="G66" i="2" s="1"/>
  <c r="G72" i="2"/>
  <c r="G71" i="2" s="1"/>
  <c r="G74" i="2"/>
  <c r="G73" i="2" s="1"/>
  <c r="G86" i="2"/>
  <c r="G85" i="2" s="1"/>
  <c r="G88" i="2"/>
  <c r="G87" i="2" s="1"/>
  <c r="G90" i="2"/>
  <c r="G89" i="2" s="1"/>
  <c r="G93" i="2"/>
  <c r="G94" i="2"/>
  <c r="G95" i="2"/>
  <c r="G96" i="2"/>
  <c r="G97" i="2"/>
  <c r="G98" i="2"/>
  <c r="G99" i="2"/>
  <c r="G100" i="2"/>
  <c r="G101" i="2"/>
  <c r="G102" i="2"/>
  <c r="G103" i="2"/>
  <c r="G104" i="2"/>
  <c r="G106" i="2"/>
  <c r="G105" i="2" s="1"/>
  <c r="G108" i="2"/>
  <c r="G107" i="2" s="1"/>
  <c r="K333" i="15"/>
  <c r="K332" i="15" s="1"/>
  <c r="L13" i="15"/>
  <c r="L20" i="15"/>
  <c r="L22" i="15"/>
  <c r="L29" i="15"/>
  <c r="L33" i="15"/>
  <c r="L37" i="15"/>
  <c r="L42" i="15"/>
  <c r="L45" i="15"/>
  <c r="L48" i="15"/>
  <c r="L50" i="15"/>
  <c r="L53" i="15"/>
  <c r="L56" i="15"/>
  <c r="L61" i="15"/>
  <c r="L63" i="15"/>
  <c r="L68" i="15"/>
  <c r="L70" i="15"/>
  <c r="L75" i="15"/>
  <c r="L78" i="15"/>
  <c r="L85" i="15"/>
  <c r="L89" i="15"/>
  <c r="L91" i="15"/>
  <c r="L94" i="15"/>
  <c r="L106" i="15"/>
  <c r="L120" i="15"/>
  <c r="L139" i="15"/>
  <c r="L142" i="15"/>
  <c r="L145" i="15"/>
  <c r="L149" i="15"/>
  <c r="L154" i="15"/>
  <c r="L158" i="15"/>
  <c r="L162" i="15"/>
  <c r="L166" i="15"/>
  <c r="L168" i="15"/>
  <c r="L173" i="15"/>
  <c r="L176" i="15"/>
  <c r="L188" i="15"/>
  <c r="L191" i="15"/>
  <c r="L195" i="15"/>
  <c r="L198" i="15"/>
  <c r="L201" i="15"/>
  <c r="L204" i="15"/>
  <c r="L210" i="15"/>
  <c r="L214" i="15"/>
  <c r="L225" i="15"/>
  <c r="L227" i="15"/>
  <c r="L230" i="15"/>
  <c r="L235" i="15"/>
  <c r="L239" i="15"/>
  <c r="L247" i="15"/>
  <c r="L256" i="15"/>
  <c r="L258" i="15"/>
  <c r="L269" i="15"/>
  <c r="L273" i="15"/>
  <c r="L278" i="15"/>
  <c r="L292" i="15"/>
  <c r="L299" i="15"/>
  <c r="L296" i="15" s="1"/>
  <c r="L305" i="15"/>
  <c r="L303" i="15" s="1"/>
  <c r="L302" i="15" s="1"/>
  <c r="L309" i="15"/>
  <c r="L331" i="15"/>
  <c r="L334" i="15"/>
  <c r="L333" i="15" s="1"/>
  <c r="L332" i="15" s="1"/>
  <c r="K300" i="4"/>
  <c r="K296" i="4"/>
  <c r="K294" i="4" s="1"/>
  <c r="K293" i="4" s="1"/>
  <c r="K290" i="4"/>
  <c r="K288" i="4" s="1"/>
  <c r="K287" i="4" s="1"/>
  <c r="K280" i="4"/>
  <c r="K275" i="4"/>
  <c r="K270" i="4"/>
  <c r="K268" i="4"/>
  <c r="G92" i="2" l="1"/>
  <c r="G91" i="2" s="1"/>
  <c r="G54" i="2"/>
  <c r="G53" i="2" s="1"/>
  <c r="G52" i="2" s="1"/>
  <c r="G43" i="2"/>
  <c r="G42" i="2" s="1"/>
  <c r="G21" i="2"/>
  <c r="G20" i="2" s="1"/>
  <c r="G15" i="2"/>
  <c r="G14" i="2" s="1"/>
  <c r="G9" i="2"/>
  <c r="G8" i="2" s="1"/>
  <c r="G58" i="2"/>
  <c r="G70" i="2"/>
  <c r="G32" i="2"/>
  <c r="G31" i="2" s="1"/>
  <c r="G50" i="2"/>
  <c r="G84" i="2"/>
  <c r="G7" i="2" l="1"/>
  <c r="K321" i="17" l="1"/>
  <c r="J321" i="17"/>
  <c r="L304" i="17"/>
  <c r="L303" i="17" s="1"/>
  <c r="K304" i="17"/>
  <c r="J304" i="17"/>
  <c r="J303" i="17" s="1"/>
  <c r="K303" i="17"/>
  <c r="L301" i="17"/>
  <c r="K301" i="17"/>
  <c r="J301" i="17"/>
  <c r="J300" i="17"/>
  <c r="L299" i="17"/>
  <c r="L298" i="17" s="1"/>
  <c r="L297" i="17" s="1"/>
  <c r="L296" i="17" s="1"/>
  <c r="L295" i="17" s="1"/>
  <c r="K299" i="17"/>
  <c r="J299" i="17"/>
  <c r="J298" i="17" s="1"/>
  <c r="J297" i="17" s="1"/>
  <c r="J296" i="17" s="1"/>
  <c r="J295" i="17" s="1"/>
  <c r="K298" i="17"/>
  <c r="K297" i="17" s="1"/>
  <c r="K296" i="17" s="1"/>
  <c r="K295" i="17" s="1"/>
  <c r="J294" i="17"/>
  <c r="L293" i="17"/>
  <c r="K293" i="17"/>
  <c r="J293" i="17"/>
  <c r="J292" i="17"/>
  <c r="J291" i="17" s="1"/>
  <c r="L291" i="17"/>
  <c r="K291" i="17"/>
  <c r="J290" i="17"/>
  <c r="J289" i="17" s="1"/>
  <c r="L289" i="17"/>
  <c r="K289" i="17"/>
  <c r="L288" i="17"/>
  <c r="L287" i="17" s="1"/>
  <c r="J286" i="17"/>
  <c r="J285" i="17" s="1"/>
  <c r="J284" i="17" s="1"/>
  <c r="J283" i="17" s="1"/>
  <c r="L285" i="17"/>
  <c r="K285" i="17"/>
  <c r="K284" i="17" s="1"/>
  <c r="K283" i="17" s="1"/>
  <c r="L284" i="17"/>
  <c r="L283" i="17" s="1"/>
  <c r="L282" i="17" s="1"/>
  <c r="L281" i="17" s="1"/>
  <c r="L280" i="17"/>
  <c r="L321" i="17" s="1"/>
  <c r="K280" i="17"/>
  <c r="L279" i="17"/>
  <c r="L278" i="17" s="1"/>
  <c r="L277" i="17" s="1"/>
  <c r="L324" i="17" s="1"/>
  <c r="K279" i="17"/>
  <c r="K278" i="17" s="1"/>
  <c r="K277" i="17" s="1"/>
  <c r="K324" i="17" s="1"/>
  <c r="J279" i="17"/>
  <c r="J278" i="17" s="1"/>
  <c r="J277" i="17" s="1"/>
  <c r="J324" i="17" s="1"/>
  <c r="L275" i="17"/>
  <c r="L274" i="17" s="1"/>
  <c r="L273" i="17" s="1"/>
  <c r="K275" i="17"/>
  <c r="K274" i="17" s="1"/>
  <c r="K273" i="17" s="1"/>
  <c r="J275" i="17"/>
  <c r="J274" i="17"/>
  <c r="J273" i="17" s="1"/>
  <c r="L271" i="17"/>
  <c r="L270" i="17" s="1"/>
  <c r="L269" i="17" s="1"/>
  <c r="K271" i="17"/>
  <c r="J271" i="17"/>
  <c r="J270" i="17" s="1"/>
  <c r="J269" i="17" s="1"/>
  <c r="K270" i="17"/>
  <c r="K269" i="17" s="1"/>
  <c r="L266" i="17"/>
  <c r="L265" i="17" s="1"/>
  <c r="L264" i="17" s="1"/>
  <c r="L262" i="17" s="1"/>
  <c r="K266" i="17"/>
  <c r="J266" i="17"/>
  <c r="J265" i="17" s="1"/>
  <c r="J264" i="17" s="1"/>
  <c r="J262" i="17" s="1"/>
  <c r="K265" i="17"/>
  <c r="K264" i="17" s="1"/>
  <c r="K262" i="17" s="1"/>
  <c r="L260" i="17"/>
  <c r="L259" i="17" s="1"/>
  <c r="K260" i="17"/>
  <c r="J260" i="17"/>
  <c r="J259" i="17" s="1"/>
  <c r="J258" i="17" s="1"/>
  <c r="J257" i="17" s="1"/>
  <c r="K259" i="17"/>
  <c r="K258" i="17" s="1"/>
  <c r="K257" i="17" s="1"/>
  <c r="L258" i="17"/>
  <c r="L257" i="17" s="1"/>
  <c r="L255" i="17"/>
  <c r="L254" i="17" s="1"/>
  <c r="K255" i="17"/>
  <c r="K254" i="17" s="1"/>
  <c r="K253" i="17" s="1"/>
  <c r="J255" i="17"/>
  <c r="J254" i="17" s="1"/>
  <c r="J253" i="17" s="1"/>
  <c r="L253" i="17"/>
  <c r="J251" i="17"/>
  <c r="L250" i="17"/>
  <c r="K250" i="17"/>
  <c r="J250" i="17"/>
  <c r="L249" i="17"/>
  <c r="K249" i="17"/>
  <c r="K248" i="17" s="1"/>
  <c r="K245" i="17" s="1"/>
  <c r="K244" i="17" s="1"/>
  <c r="K243" i="17" s="1"/>
  <c r="J249" i="17"/>
  <c r="L248" i="17"/>
  <c r="J248" i="17"/>
  <c r="L247" i="17"/>
  <c r="K247" i="17"/>
  <c r="K246" i="17" s="1"/>
  <c r="J247" i="17"/>
  <c r="L246" i="17"/>
  <c r="J246" i="17"/>
  <c r="L240" i="17"/>
  <c r="K240" i="17"/>
  <c r="J240" i="17"/>
  <c r="L238" i="17"/>
  <c r="L237" i="17" s="1"/>
  <c r="K238" i="17"/>
  <c r="J238" i="17"/>
  <c r="K237" i="17"/>
  <c r="J236" i="17"/>
  <c r="J235" i="17" s="1"/>
  <c r="L235" i="17"/>
  <c r="K235" i="17"/>
  <c r="J234" i="17"/>
  <c r="J233" i="17" s="1"/>
  <c r="L233" i="17"/>
  <c r="L232" i="17" s="1"/>
  <c r="K233" i="17"/>
  <c r="L229" i="17"/>
  <c r="L228" i="17" s="1"/>
  <c r="K229" i="17"/>
  <c r="J229" i="17"/>
  <c r="J228" i="17" s="1"/>
  <c r="K228" i="17"/>
  <c r="L227" i="17"/>
  <c r="L226" i="17" s="1"/>
  <c r="K227" i="17"/>
  <c r="J227" i="17"/>
  <c r="J226" i="17" s="1"/>
  <c r="K226" i="17"/>
  <c r="L225" i="17"/>
  <c r="L224" i="17" s="1"/>
  <c r="K225" i="17"/>
  <c r="J225" i="17"/>
  <c r="J224" i="17" s="1"/>
  <c r="J223" i="17" s="1"/>
  <c r="K224" i="17"/>
  <c r="K223" i="17" s="1"/>
  <c r="K219" i="17" s="1"/>
  <c r="L223" i="17"/>
  <c r="L221" i="17"/>
  <c r="K221" i="17"/>
  <c r="K220" i="17" s="1"/>
  <c r="J221" i="17"/>
  <c r="J220" i="17" s="1"/>
  <c r="L220" i="17"/>
  <c r="L217" i="17"/>
  <c r="L216" i="17" s="1"/>
  <c r="K217" i="17"/>
  <c r="K216" i="17" s="1"/>
  <c r="K215" i="17" s="1"/>
  <c r="J217" i="17"/>
  <c r="J216" i="17" s="1"/>
  <c r="J215" i="17" s="1"/>
  <c r="L215" i="17"/>
  <c r="L212" i="17"/>
  <c r="L211" i="17" s="1"/>
  <c r="K212" i="17"/>
  <c r="J212" i="17"/>
  <c r="J211" i="17" s="1"/>
  <c r="K211" i="17"/>
  <c r="L209" i="17"/>
  <c r="K209" i="17"/>
  <c r="J209" i="17"/>
  <c r="L207" i="17"/>
  <c r="K207" i="17"/>
  <c r="J207" i="17"/>
  <c r="K206" i="17"/>
  <c r="K205" i="17" s="1"/>
  <c r="J206" i="17"/>
  <c r="J205" i="17" s="1"/>
  <c r="L204" i="17"/>
  <c r="L206" i="17" s="1"/>
  <c r="L205" i="17" s="1"/>
  <c r="K204" i="17"/>
  <c r="J204" i="17"/>
  <c r="J203" i="17" s="1"/>
  <c r="J202" i="17" s="1"/>
  <c r="K203" i="17"/>
  <c r="J201" i="17"/>
  <c r="L200" i="17"/>
  <c r="L199" i="17" s="1"/>
  <c r="K200" i="17"/>
  <c r="K199" i="17" s="1"/>
  <c r="J200" i="17"/>
  <c r="J199" i="17" s="1"/>
  <c r="L196" i="17"/>
  <c r="L195" i="17" s="1"/>
  <c r="L194" i="17" s="1"/>
  <c r="K196" i="17"/>
  <c r="K195" i="17" s="1"/>
  <c r="K194" i="17" s="1"/>
  <c r="J196" i="17"/>
  <c r="J195" i="17"/>
  <c r="J194" i="17" s="1"/>
  <c r="L192" i="17"/>
  <c r="L191" i="17" s="1"/>
  <c r="K192" i="17"/>
  <c r="K191" i="17" s="1"/>
  <c r="J192" i="17"/>
  <c r="J191" i="17" s="1"/>
  <c r="L190" i="17"/>
  <c r="L189" i="17" s="1"/>
  <c r="L188" i="17" s="1"/>
  <c r="K190" i="17"/>
  <c r="J190" i="17"/>
  <c r="K189" i="17"/>
  <c r="K188" i="17" s="1"/>
  <c r="J189" i="17"/>
  <c r="J188" i="17" s="1"/>
  <c r="L186" i="17"/>
  <c r="L185" i="17" s="1"/>
  <c r="K186" i="17"/>
  <c r="K185" i="17" s="1"/>
  <c r="J186" i="17"/>
  <c r="J185" i="17"/>
  <c r="L183" i="17"/>
  <c r="K183" i="17"/>
  <c r="K182" i="17" s="1"/>
  <c r="J183" i="17"/>
  <c r="J182" i="17" s="1"/>
  <c r="L182" i="17"/>
  <c r="L181" i="17"/>
  <c r="L180" i="17" s="1"/>
  <c r="K181" i="17"/>
  <c r="K180" i="17"/>
  <c r="K179" i="17" s="1"/>
  <c r="J180" i="17"/>
  <c r="J179" i="17" s="1"/>
  <c r="L179" i="17"/>
  <c r="L178" i="17"/>
  <c r="L177" i="17" s="1"/>
  <c r="L176" i="17" s="1"/>
  <c r="K178" i="17"/>
  <c r="K177" i="17" s="1"/>
  <c r="K176" i="17" s="1"/>
  <c r="J177" i="17"/>
  <c r="J176" i="17" s="1"/>
  <c r="L174" i="17"/>
  <c r="L173" i="17" s="1"/>
  <c r="L172" i="17" s="1"/>
  <c r="K174" i="17"/>
  <c r="K173" i="17" s="1"/>
  <c r="K172" i="17" s="1"/>
  <c r="J173" i="17"/>
  <c r="J172" i="17" s="1"/>
  <c r="L170" i="17"/>
  <c r="L169" i="17" s="1"/>
  <c r="K170" i="17"/>
  <c r="K169" i="17" s="1"/>
  <c r="J170" i="17"/>
  <c r="J169" i="17" s="1"/>
  <c r="L168" i="17"/>
  <c r="K168" i="17"/>
  <c r="J168" i="17"/>
  <c r="J167" i="17" s="1"/>
  <c r="J166" i="17" s="1"/>
  <c r="L167" i="17"/>
  <c r="L166" i="17" s="1"/>
  <c r="K167" i="17"/>
  <c r="K166" i="17"/>
  <c r="L165" i="17"/>
  <c r="K165" i="17"/>
  <c r="K164" i="17" s="1"/>
  <c r="K163" i="17" s="1"/>
  <c r="J165" i="17"/>
  <c r="J164" i="17" s="1"/>
  <c r="J163" i="17" s="1"/>
  <c r="L164" i="17"/>
  <c r="L163" i="17" s="1"/>
  <c r="L158" i="17"/>
  <c r="L157" i="17" s="1"/>
  <c r="K158" i="17"/>
  <c r="K157" i="17" s="1"/>
  <c r="J158" i="17"/>
  <c r="J157" i="17" s="1"/>
  <c r="L155" i="17"/>
  <c r="L154" i="17" s="1"/>
  <c r="K155" i="17"/>
  <c r="K154" i="17" s="1"/>
  <c r="J155" i="17"/>
  <c r="J154" i="17" s="1"/>
  <c r="L150" i="17"/>
  <c r="K150" i="17"/>
  <c r="J150" i="17"/>
  <c r="L148" i="17"/>
  <c r="K148" i="17"/>
  <c r="K147" i="17" s="1"/>
  <c r="K146" i="17" s="1"/>
  <c r="J148" i="17"/>
  <c r="J147" i="17" s="1"/>
  <c r="J146" i="17" s="1"/>
  <c r="L147" i="17"/>
  <c r="L146" i="17" s="1"/>
  <c r="L144" i="17"/>
  <c r="L143" i="17" s="1"/>
  <c r="K144" i="17"/>
  <c r="K143" i="17" s="1"/>
  <c r="J144" i="17"/>
  <c r="J142" i="17" s="1"/>
  <c r="L142" i="17"/>
  <c r="K142" i="17"/>
  <c r="L140" i="17"/>
  <c r="L139" i="17" s="1"/>
  <c r="L138" i="17" s="1"/>
  <c r="K140" i="17"/>
  <c r="K139" i="17" s="1"/>
  <c r="K138" i="17" s="1"/>
  <c r="J140" i="17"/>
  <c r="J139" i="17" s="1"/>
  <c r="J138" i="17" s="1"/>
  <c r="L136" i="17"/>
  <c r="L135" i="17" s="1"/>
  <c r="L134" i="17" s="1"/>
  <c r="K136" i="17"/>
  <c r="J136" i="17"/>
  <c r="J135" i="17" s="1"/>
  <c r="J134" i="17" s="1"/>
  <c r="K135" i="17"/>
  <c r="K134" i="17" s="1"/>
  <c r="L131" i="17"/>
  <c r="L130" i="17" s="1"/>
  <c r="L129" i="17" s="1"/>
  <c r="K131" i="17"/>
  <c r="K130" i="17" s="1"/>
  <c r="K129" i="17" s="1"/>
  <c r="J131" i="17"/>
  <c r="J130" i="17"/>
  <c r="J129" i="17" s="1"/>
  <c r="L127" i="17"/>
  <c r="K127" i="17"/>
  <c r="K126" i="17" s="1"/>
  <c r="J127" i="17"/>
  <c r="J126" i="17" s="1"/>
  <c r="L126" i="17"/>
  <c r="L124" i="17"/>
  <c r="L123" i="17" s="1"/>
  <c r="K124" i="17"/>
  <c r="K123" i="17" s="1"/>
  <c r="J124" i="17"/>
  <c r="J123" i="17" s="1"/>
  <c r="L121" i="17"/>
  <c r="L120" i="17" s="1"/>
  <c r="K121" i="17"/>
  <c r="K120" i="17" s="1"/>
  <c r="J121" i="17"/>
  <c r="J120" i="17" s="1"/>
  <c r="J119" i="17"/>
  <c r="J118" i="17" s="1"/>
  <c r="J117" i="17" s="1"/>
  <c r="L118" i="17"/>
  <c r="L117" i="17" s="1"/>
  <c r="K118" i="17"/>
  <c r="K117" i="17" s="1"/>
  <c r="J116" i="17"/>
  <c r="L115" i="17"/>
  <c r="L114" i="17" s="1"/>
  <c r="K115" i="17"/>
  <c r="K114" i="17" s="1"/>
  <c r="J115" i="17"/>
  <c r="J114" i="17" s="1"/>
  <c r="L113" i="17"/>
  <c r="K113" i="17"/>
  <c r="J113" i="17"/>
  <c r="J112" i="17" s="1"/>
  <c r="J111" i="17" s="1"/>
  <c r="L112" i="17"/>
  <c r="L111" i="17" s="1"/>
  <c r="K112" i="17"/>
  <c r="K111" i="17" s="1"/>
  <c r="L110" i="17"/>
  <c r="K110" i="17"/>
  <c r="K109" i="17" s="1"/>
  <c r="K108" i="17" s="1"/>
  <c r="J110" i="17"/>
  <c r="J109" i="17" s="1"/>
  <c r="J108" i="17" s="1"/>
  <c r="L109" i="17"/>
  <c r="L108" i="17"/>
  <c r="J105" i="17"/>
  <c r="L104" i="17"/>
  <c r="K104" i="17"/>
  <c r="J104" i="17"/>
  <c r="L102" i="17"/>
  <c r="L101" i="17" s="1"/>
  <c r="L100" i="17" s="1"/>
  <c r="L99" i="17" s="1"/>
  <c r="K102" i="17"/>
  <c r="J102" i="17"/>
  <c r="K101" i="17"/>
  <c r="K100" i="17" s="1"/>
  <c r="K99" i="17" s="1"/>
  <c r="L97" i="17"/>
  <c r="K97" i="17"/>
  <c r="J97" i="17"/>
  <c r="L96" i="17"/>
  <c r="L95" i="17" s="1"/>
  <c r="K96" i="17"/>
  <c r="J96" i="17"/>
  <c r="K95" i="17"/>
  <c r="J95" i="17"/>
  <c r="L94" i="17"/>
  <c r="K94" i="17"/>
  <c r="K93" i="17" s="1"/>
  <c r="K92" i="17" s="1"/>
  <c r="K91" i="17" s="1"/>
  <c r="J94" i="17"/>
  <c r="J93" i="17" s="1"/>
  <c r="J92" i="17" s="1"/>
  <c r="J91" i="17" s="1"/>
  <c r="J90" i="17" s="1"/>
  <c r="L93" i="17"/>
  <c r="L92" i="17" s="1"/>
  <c r="L91" i="17" s="1"/>
  <c r="L90" i="17" s="1"/>
  <c r="L88" i="17"/>
  <c r="L87" i="17" s="1"/>
  <c r="K88" i="17"/>
  <c r="K87" i="17" s="1"/>
  <c r="J88" i="17"/>
  <c r="J87" i="17" s="1"/>
  <c r="L85" i="17"/>
  <c r="K85" i="17"/>
  <c r="J85" i="17"/>
  <c r="L83" i="17"/>
  <c r="L82" i="17" s="1"/>
  <c r="L81" i="17" s="1"/>
  <c r="K83" i="17"/>
  <c r="K82" i="17" s="1"/>
  <c r="J83" i="17"/>
  <c r="J82" i="17" s="1"/>
  <c r="J81" i="17" s="1"/>
  <c r="L79" i="17"/>
  <c r="L78" i="17" s="1"/>
  <c r="L77" i="17" s="1"/>
  <c r="K79" i="17"/>
  <c r="K78" i="17" s="1"/>
  <c r="K77" i="17" s="1"/>
  <c r="J79" i="17"/>
  <c r="J78" i="17"/>
  <c r="J77" i="17" s="1"/>
  <c r="L75" i="17"/>
  <c r="L74" i="17" s="1"/>
  <c r="K75" i="17"/>
  <c r="K74" i="17" s="1"/>
  <c r="J75" i="17"/>
  <c r="J74" i="17"/>
  <c r="L72" i="17"/>
  <c r="K72" i="17"/>
  <c r="K71" i="17" s="1"/>
  <c r="J72" i="17"/>
  <c r="J71" i="17" s="1"/>
  <c r="L71" i="17"/>
  <c r="L67" i="17"/>
  <c r="K67" i="17"/>
  <c r="J67" i="17"/>
  <c r="L65" i="17"/>
  <c r="L64" i="17" s="1"/>
  <c r="L63" i="17" s="1"/>
  <c r="L62" i="17" s="1"/>
  <c r="K65" i="17"/>
  <c r="K64" i="17" s="1"/>
  <c r="K63" i="17" s="1"/>
  <c r="K62" i="17" s="1"/>
  <c r="J65" i="17"/>
  <c r="L60" i="17"/>
  <c r="K60" i="17"/>
  <c r="J60" i="17"/>
  <c r="L58" i="17"/>
  <c r="K58" i="17"/>
  <c r="K57" i="17" s="1"/>
  <c r="J58" i="17"/>
  <c r="J57" i="17" s="1"/>
  <c r="J56" i="17" s="1"/>
  <c r="J55" i="17" s="1"/>
  <c r="L53" i="17"/>
  <c r="L52" i="17" s="1"/>
  <c r="K53" i="17"/>
  <c r="K52" i="17" s="1"/>
  <c r="J53" i="17"/>
  <c r="J52" i="17" s="1"/>
  <c r="L50" i="17"/>
  <c r="L49" i="17" s="1"/>
  <c r="K50" i="17"/>
  <c r="K49" i="17" s="1"/>
  <c r="J50" i="17"/>
  <c r="J49" i="17" s="1"/>
  <c r="L47" i="17"/>
  <c r="L44" i="17" s="1"/>
  <c r="K47" i="17"/>
  <c r="K44" i="17" s="1"/>
  <c r="J47" i="17"/>
  <c r="L45" i="17"/>
  <c r="K45" i="17"/>
  <c r="J45" i="17"/>
  <c r="J44" i="17" s="1"/>
  <c r="L42" i="17"/>
  <c r="L41" i="17" s="1"/>
  <c r="K42" i="17"/>
  <c r="J42" i="17"/>
  <c r="J41" i="17" s="1"/>
  <c r="K41" i="17"/>
  <c r="L39" i="17"/>
  <c r="L38" i="17" s="1"/>
  <c r="K39" i="17"/>
  <c r="K38" i="17" s="1"/>
  <c r="J39" i="17"/>
  <c r="J38" i="17" s="1"/>
  <c r="L37" i="17"/>
  <c r="L36" i="17" s="1"/>
  <c r="K37" i="17"/>
  <c r="J37" i="17"/>
  <c r="J36" i="17" s="1"/>
  <c r="K36" i="17"/>
  <c r="L34" i="17"/>
  <c r="L33" i="17" s="1"/>
  <c r="K34" i="17"/>
  <c r="K33" i="17" s="1"/>
  <c r="J34" i="17"/>
  <c r="J33" i="17" s="1"/>
  <c r="L30" i="17"/>
  <c r="L29" i="17" s="1"/>
  <c r="L28" i="17" s="1"/>
  <c r="K30" i="17"/>
  <c r="K29" i="17" s="1"/>
  <c r="K28" i="17" s="1"/>
  <c r="J30" i="17"/>
  <c r="J29" i="17" s="1"/>
  <c r="J28" i="17" s="1"/>
  <c r="L26" i="17"/>
  <c r="L25" i="17" s="1"/>
  <c r="L24" i="17" s="1"/>
  <c r="K26" i="17"/>
  <c r="K25" i="17" s="1"/>
  <c r="K24" i="17" s="1"/>
  <c r="J26" i="17"/>
  <c r="J25" i="17" s="1"/>
  <c r="J24" i="17" s="1"/>
  <c r="J23" i="17"/>
  <c r="L22" i="17"/>
  <c r="L21" i="17" s="1"/>
  <c r="K22" i="17"/>
  <c r="K21" i="17" s="1"/>
  <c r="J22" i="17"/>
  <c r="J21" i="17" s="1"/>
  <c r="J19" i="17"/>
  <c r="L18" i="17"/>
  <c r="K18" i="17"/>
  <c r="K17" i="17" s="1"/>
  <c r="J17" i="17"/>
  <c r="J16" i="17"/>
  <c r="L15" i="17"/>
  <c r="K15" i="17"/>
  <c r="J15" i="17"/>
  <c r="J14" i="17"/>
  <c r="L13" i="17"/>
  <c r="K13" i="17"/>
  <c r="J13" i="17"/>
  <c r="J12" i="17" s="1"/>
  <c r="L10" i="17"/>
  <c r="L9" i="17" s="1"/>
  <c r="K10" i="17"/>
  <c r="K9" i="17" s="1"/>
  <c r="J10" i="17"/>
  <c r="J9" i="17" s="1"/>
  <c r="M263" i="5"/>
  <c r="M262" i="5" s="1"/>
  <c r="M261" i="5" s="1"/>
  <c r="L263" i="5"/>
  <c r="L262" i="5" s="1"/>
  <c r="L261" i="5" s="1"/>
  <c r="K263" i="5"/>
  <c r="K262" i="5" s="1"/>
  <c r="K261" i="5" s="1"/>
  <c r="M260" i="5"/>
  <c r="M259" i="5" s="1"/>
  <c r="L260" i="5"/>
  <c r="L259" i="5" s="1"/>
  <c r="K260" i="5"/>
  <c r="K259" i="5" s="1"/>
  <c r="L258" i="5"/>
  <c r="L257" i="5" s="1"/>
  <c r="L254" i="5"/>
  <c r="L252" i="5"/>
  <c r="L250" i="5"/>
  <c r="L249" i="5" s="1"/>
  <c r="L247" i="5"/>
  <c r="L246" i="5" s="1"/>
  <c r="L245" i="5" s="1"/>
  <c r="M243" i="5"/>
  <c r="M242" i="5" s="1"/>
  <c r="M241" i="5" s="1"/>
  <c r="M240" i="5" s="1"/>
  <c r="L243" i="5"/>
  <c r="L242" i="5" s="1"/>
  <c r="L241" i="5" s="1"/>
  <c r="L240" i="5" s="1"/>
  <c r="K243" i="5"/>
  <c r="K242" i="5" s="1"/>
  <c r="K241" i="5" s="1"/>
  <c r="K240" i="5" s="1"/>
  <c r="M239" i="5"/>
  <c r="M238" i="5" s="1"/>
  <c r="M237" i="5" s="1"/>
  <c r="M236" i="5" s="1"/>
  <c r="L239" i="5"/>
  <c r="L238" i="5" s="1"/>
  <c r="L237" i="5" s="1"/>
  <c r="L236" i="5" s="1"/>
  <c r="K239" i="5"/>
  <c r="K238" i="5" s="1"/>
  <c r="K237" i="5" s="1"/>
  <c r="K236" i="5" s="1"/>
  <c r="M234" i="5"/>
  <c r="M233" i="5" s="1"/>
  <c r="M232" i="5" s="1"/>
  <c r="L234" i="5"/>
  <c r="L233" i="5" s="1"/>
  <c r="L232" i="5" s="1"/>
  <c r="K234" i="5"/>
  <c r="K233" i="5" s="1"/>
  <c r="K232" i="5" s="1"/>
  <c r="M231" i="5"/>
  <c r="M230" i="5" s="1"/>
  <c r="M229" i="5" s="1"/>
  <c r="L231" i="5"/>
  <c r="L230" i="5" s="1"/>
  <c r="L229" i="5" s="1"/>
  <c r="K231" i="5"/>
  <c r="K230" i="5" s="1"/>
  <c r="K229" i="5" s="1"/>
  <c r="M228" i="5"/>
  <c r="M227" i="5" s="1"/>
  <c r="M226" i="5" s="1"/>
  <c r="L228" i="5"/>
  <c r="L227" i="5" s="1"/>
  <c r="L226" i="5" s="1"/>
  <c r="K228" i="5"/>
  <c r="K227" i="5" s="1"/>
  <c r="K226" i="5" s="1"/>
  <c r="M225" i="5"/>
  <c r="M224" i="5" s="1"/>
  <c r="M223" i="5" s="1"/>
  <c r="L225" i="5"/>
  <c r="L224" i="5" s="1"/>
  <c r="L223" i="5" s="1"/>
  <c r="K225" i="5"/>
  <c r="K224" i="5" s="1"/>
  <c r="K223" i="5" s="1"/>
  <c r="M222" i="5"/>
  <c r="M221" i="5" s="1"/>
  <c r="M220" i="5" s="1"/>
  <c r="L222" i="5"/>
  <c r="L221" i="5" s="1"/>
  <c r="L220" i="5" s="1"/>
  <c r="K222" i="5"/>
  <c r="K221" i="5" s="1"/>
  <c r="K220" i="5" s="1"/>
  <c r="K219" i="5"/>
  <c r="L218" i="5"/>
  <c r="L217" i="5" s="1"/>
  <c r="L216" i="5"/>
  <c r="L214" i="5"/>
  <c r="L213" i="5" s="1"/>
  <c r="M209" i="5"/>
  <c r="M208" i="5" s="1"/>
  <c r="M207" i="5" s="1"/>
  <c r="L209" i="5"/>
  <c r="L208" i="5" s="1"/>
  <c r="L207" i="5" s="1"/>
  <c r="K209" i="5"/>
  <c r="K208" i="5" s="1"/>
  <c r="K207" i="5" s="1"/>
  <c r="M206" i="5"/>
  <c r="M205" i="5" s="1"/>
  <c r="M204" i="5" s="1"/>
  <c r="L206" i="5"/>
  <c r="L205" i="5" s="1"/>
  <c r="L204" i="5" s="1"/>
  <c r="K206" i="5"/>
  <c r="K205" i="5" s="1"/>
  <c r="K204" i="5" s="1"/>
  <c r="M203" i="5"/>
  <c r="M202" i="5" s="1"/>
  <c r="M201" i="5" s="1"/>
  <c r="L203" i="5"/>
  <c r="L202" i="5" s="1"/>
  <c r="L201" i="5" s="1"/>
  <c r="K203" i="5"/>
  <c r="K202" i="5" s="1"/>
  <c r="K201" i="5" s="1"/>
  <c r="L200" i="5"/>
  <c r="L199" i="5" s="1"/>
  <c r="L198" i="5" s="1"/>
  <c r="L197" i="5"/>
  <c r="L196" i="5" s="1"/>
  <c r="L195" i="5"/>
  <c r="L194" i="5" s="1"/>
  <c r="M193" i="5"/>
  <c r="M192" i="5" s="1"/>
  <c r="L193" i="5"/>
  <c r="L192" i="5" s="1"/>
  <c r="K193" i="5"/>
  <c r="K192" i="5" s="1"/>
  <c r="M191" i="5"/>
  <c r="M190" i="5" s="1"/>
  <c r="L191" i="5"/>
  <c r="L190" i="5" s="1"/>
  <c r="K191" i="5"/>
  <c r="K190" i="5" s="1"/>
  <c r="M188" i="5"/>
  <c r="M187" i="5" s="1"/>
  <c r="M186" i="5" s="1"/>
  <c r="L188" i="5"/>
  <c r="L187" i="5" s="1"/>
  <c r="L186" i="5" s="1"/>
  <c r="K188" i="5"/>
  <c r="K187" i="5" s="1"/>
  <c r="K186" i="5" s="1"/>
  <c r="M185" i="5"/>
  <c r="M184" i="5" s="1"/>
  <c r="M183" i="5" s="1"/>
  <c r="L185" i="5"/>
  <c r="L184" i="5" s="1"/>
  <c r="L183" i="5" s="1"/>
  <c r="K185" i="5"/>
  <c r="K184" i="5" s="1"/>
  <c r="K183" i="5" s="1"/>
  <c r="M182" i="5"/>
  <c r="M181" i="5" s="1"/>
  <c r="L182" i="5"/>
  <c r="L181" i="5" s="1"/>
  <c r="K182" i="5"/>
  <c r="K181" i="5" s="1"/>
  <c r="M180" i="5"/>
  <c r="M179" i="5" s="1"/>
  <c r="L180" i="5"/>
  <c r="L179" i="5" s="1"/>
  <c r="K180" i="5"/>
  <c r="K179" i="5" s="1"/>
  <c r="L177" i="5"/>
  <c r="L176" i="5" s="1"/>
  <c r="L175" i="5" s="1"/>
  <c r="M174" i="5"/>
  <c r="M173" i="5" s="1"/>
  <c r="M172" i="5" s="1"/>
  <c r="L174" i="5"/>
  <c r="L173" i="5" s="1"/>
  <c r="L172" i="5" s="1"/>
  <c r="K174" i="5"/>
  <c r="K173" i="5" s="1"/>
  <c r="K172" i="5" s="1"/>
  <c r="L171" i="5"/>
  <c r="L170" i="5" s="1"/>
  <c r="L169" i="5"/>
  <c r="L168" i="5" s="1"/>
  <c r="M166" i="5"/>
  <c r="M165" i="5" s="1"/>
  <c r="L166" i="5"/>
  <c r="L165" i="5" s="1"/>
  <c r="K166" i="5"/>
  <c r="K165" i="5" s="1"/>
  <c r="M164" i="5"/>
  <c r="M163" i="5" s="1"/>
  <c r="L164" i="5"/>
  <c r="L163" i="5" s="1"/>
  <c r="K164" i="5"/>
  <c r="K163" i="5" s="1"/>
  <c r="L160" i="5"/>
  <c r="L159" i="5" s="1"/>
  <c r="M157" i="5"/>
  <c r="M156" i="5" s="1"/>
  <c r="M155" i="5" s="1"/>
  <c r="L157" i="5"/>
  <c r="L156" i="5" s="1"/>
  <c r="L155" i="5" s="1"/>
  <c r="K157" i="5"/>
  <c r="K156" i="5" s="1"/>
  <c r="K155" i="5" s="1"/>
  <c r="M154" i="5"/>
  <c r="M153" i="5" s="1"/>
  <c r="M152" i="5" s="1"/>
  <c r="L154" i="5"/>
  <c r="L153" i="5" s="1"/>
  <c r="L152" i="5" s="1"/>
  <c r="K154" i="5"/>
  <c r="K153" i="5" s="1"/>
  <c r="K152" i="5" s="1"/>
  <c r="L151" i="5"/>
  <c r="L150" i="5" s="1"/>
  <c r="L149" i="5" s="1"/>
  <c r="L148" i="5"/>
  <c r="L147" i="5" s="1"/>
  <c r="L146" i="5" s="1"/>
  <c r="M143" i="5"/>
  <c r="M142" i="5" s="1"/>
  <c r="M141" i="5" s="1"/>
  <c r="M140" i="5" s="1"/>
  <c r="M139" i="5" s="1"/>
  <c r="L143" i="5"/>
  <c r="L142" i="5" s="1"/>
  <c r="L141" i="5" s="1"/>
  <c r="L140" i="5" s="1"/>
  <c r="L139" i="5" s="1"/>
  <c r="K143" i="5"/>
  <c r="K142" i="5" s="1"/>
  <c r="K141" i="5" s="1"/>
  <c r="K140" i="5" s="1"/>
  <c r="K139" i="5" s="1"/>
  <c r="M138" i="5"/>
  <c r="M137" i="5" s="1"/>
  <c r="M136" i="5" s="1"/>
  <c r="M135" i="5" s="1"/>
  <c r="M134" i="5" s="1"/>
  <c r="L138" i="5"/>
  <c r="L137" i="5" s="1"/>
  <c r="L136" i="5" s="1"/>
  <c r="L135" i="5" s="1"/>
  <c r="L134" i="5" s="1"/>
  <c r="K138" i="5"/>
  <c r="K137" i="5" s="1"/>
  <c r="K136" i="5" s="1"/>
  <c r="K135" i="5" s="1"/>
  <c r="K134" i="5" s="1"/>
  <c r="M133" i="5"/>
  <c r="M132" i="5" s="1"/>
  <c r="M131" i="5" s="1"/>
  <c r="L133" i="5"/>
  <c r="L132" i="5" s="1"/>
  <c r="L131" i="5" s="1"/>
  <c r="K133" i="5"/>
  <c r="K132" i="5" s="1"/>
  <c r="K131" i="5" s="1"/>
  <c r="M130" i="5"/>
  <c r="M129" i="5" s="1"/>
  <c r="L130" i="5"/>
  <c r="L129" i="5" s="1"/>
  <c r="K130" i="5"/>
  <c r="K129" i="5" s="1"/>
  <c r="M128" i="5"/>
  <c r="M127" i="5" s="1"/>
  <c r="L128" i="5"/>
  <c r="L127" i="5" s="1"/>
  <c r="K128" i="5"/>
  <c r="K127" i="5" s="1"/>
  <c r="M125" i="5"/>
  <c r="M124" i="5" s="1"/>
  <c r="M123" i="5" s="1"/>
  <c r="L125" i="5"/>
  <c r="L124" i="5" s="1"/>
  <c r="L123" i="5" s="1"/>
  <c r="K125" i="5"/>
  <c r="K124" i="5" s="1"/>
  <c r="K123" i="5" s="1"/>
  <c r="M120" i="5"/>
  <c r="M119" i="5" s="1"/>
  <c r="M118" i="5" s="1"/>
  <c r="L120" i="5"/>
  <c r="L119" i="5" s="1"/>
  <c r="L118" i="5" s="1"/>
  <c r="K120" i="5"/>
  <c r="K119" i="5" s="1"/>
  <c r="K118" i="5" s="1"/>
  <c r="M117" i="5"/>
  <c r="M116" i="5" s="1"/>
  <c r="M115" i="5" s="1"/>
  <c r="L117" i="5"/>
  <c r="L116" i="5" s="1"/>
  <c r="L115" i="5" s="1"/>
  <c r="K117" i="5"/>
  <c r="K116" i="5" s="1"/>
  <c r="K115" i="5" s="1"/>
  <c r="M112" i="5"/>
  <c r="M111" i="5" s="1"/>
  <c r="M110" i="5" s="1"/>
  <c r="M109" i="5" s="1"/>
  <c r="M108" i="5" s="1"/>
  <c r="L112" i="5"/>
  <c r="L111" i="5" s="1"/>
  <c r="L110" i="5" s="1"/>
  <c r="L109" i="5" s="1"/>
  <c r="L108" i="5" s="1"/>
  <c r="K112" i="5"/>
  <c r="K111" i="5" s="1"/>
  <c r="K110" i="5" s="1"/>
  <c r="K109" i="5" s="1"/>
  <c r="K108" i="5" s="1"/>
  <c r="M107" i="5"/>
  <c r="M106" i="5" s="1"/>
  <c r="M105" i="5" s="1"/>
  <c r="L107" i="5"/>
  <c r="L106" i="5" s="1"/>
  <c r="L105" i="5" s="1"/>
  <c r="K107" i="5"/>
  <c r="K106" i="5" s="1"/>
  <c r="K105" i="5" s="1"/>
  <c r="M104" i="5"/>
  <c r="M103" i="5" s="1"/>
  <c r="M102" i="5" s="1"/>
  <c r="L104" i="5"/>
  <c r="L103" i="5" s="1"/>
  <c r="L102" i="5" s="1"/>
  <c r="K104" i="5"/>
  <c r="K103" i="5" s="1"/>
  <c r="K102" i="5" s="1"/>
  <c r="M101" i="5"/>
  <c r="M100" i="5" s="1"/>
  <c r="M99" i="5" s="1"/>
  <c r="L101" i="5"/>
  <c r="L100" i="5" s="1"/>
  <c r="L99" i="5" s="1"/>
  <c r="K101" i="5"/>
  <c r="K100" i="5" s="1"/>
  <c r="K99" i="5" s="1"/>
  <c r="L98" i="5"/>
  <c r="L97" i="5" s="1"/>
  <c r="L96" i="5" s="1"/>
  <c r="L95" i="5"/>
  <c r="L94" i="5" s="1"/>
  <c r="L93" i="5" s="1"/>
  <c r="L92" i="5"/>
  <c r="L91" i="5" s="1"/>
  <c r="L90" i="5" s="1"/>
  <c r="L89" i="5"/>
  <c r="L88" i="5" s="1"/>
  <c r="L87" i="5" s="1"/>
  <c r="M84" i="5"/>
  <c r="M83" i="5" s="1"/>
  <c r="M82" i="5" s="1"/>
  <c r="M81" i="5" s="1"/>
  <c r="M80" i="5" s="1"/>
  <c r="L84" i="5"/>
  <c r="L83" i="5" s="1"/>
  <c r="L82" i="5" s="1"/>
  <c r="L81" i="5" s="1"/>
  <c r="L80" i="5" s="1"/>
  <c r="K84" i="5"/>
  <c r="K83" i="5" s="1"/>
  <c r="K82" i="5" s="1"/>
  <c r="K81" i="5" s="1"/>
  <c r="K80" i="5" s="1"/>
  <c r="M79" i="5"/>
  <c r="M78" i="5" s="1"/>
  <c r="M77" i="5" s="1"/>
  <c r="L79" i="5"/>
  <c r="L78" i="5" s="1"/>
  <c r="L77" i="5" s="1"/>
  <c r="K79" i="5"/>
  <c r="K78" i="5" s="1"/>
  <c r="K77" i="5" s="1"/>
  <c r="L76" i="5"/>
  <c r="L75" i="5" s="1"/>
  <c r="L74" i="5" s="1"/>
  <c r="M73" i="5"/>
  <c r="M72" i="5" s="1"/>
  <c r="M71" i="5" s="1"/>
  <c r="L73" i="5"/>
  <c r="L72" i="5" s="1"/>
  <c r="L71" i="5" s="1"/>
  <c r="K73" i="5"/>
  <c r="K72" i="5" s="1"/>
  <c r="K71" i="5" s="1"/>
  <c r="M70" i="5"/>
  <c r="M69" i="5" s="1"/>
  <c r="L70" i="5"/>
  <c r="L69" i="5" s="1"/>
  <c r="K70" i="5"/>
  <c r="K69" i="5" s="1"/>
  <c r="M68" i="5"/>
  <c r="M67" i="5" s="1"/>
  <c r="L68" i="5"/>
  <c r="L67" i="5" s="1"/>
  <c r="K68" i="5"/>
  <c r="K67" i="5" s="1"/>
  <c r="M65" i="5"/>
  <c r="M64" i="5" s="1"/>
  <c r="L65" i="5"/>
  <c r="L63" i="5" s="1"/>
  <c r="K65" i="5"/>
  <c r="K63" i="5" s="1"/>
  <c r="L62" i="5"/>
  <c r="L61" i="5" s="1"/>
  <c r="M60" i="5"/>
  <c r="M59" i="5" s="1"/>
  <c r="L60" i="5"/>
  <c r="L59" i="5" s="1"/>
  <c r="K60" i="5"/>
  <c r="K59" i="5" s="1"/>
  <c r="M57" i="5"/>
  <c r="M56" i="5" s="1"/>
  <c r="M55" i="5" s="1"/>
  <c r="L57" i="5"/>
  <c r="L56" i="5" s="1"/>
  <c r="L55" i="5" s="1"/>
  <c r="K57" i="5"/>
  <c r="K56" i="5" s="1"/>
  <c r="K55" i="5" s="1"/>
  <c r="M54" i="5"/>
  <c r="M53" i="5" s="1"/>
  <c r="M52" i="5" s="1"/>
  <c r="L54" i="5"/>
  <c r="L53" i="5" s="1"/>
  <c r="L52" i="5" s="1"/>
  <c r="K54" i="5"/>
  <c r="K53" i="5" s="1"/>
  <c r="K52" i="5" s="1"/>
  <c r="M51" i="5"/>
  <c r="M50" i="5" s="1"/>
  <c r="L51" i="5"/>
  <c r="L50" i="5" s="1"/>
  <c r="K51" i="5"/>
  <c r="K50" i="5" s="1"/>
  <c r="M49" i="5"/>
  <c r="M48" i="5" s="1"/>
  <c r="L49" i="5"/>
  <c r="L48" i="5" s="1"/>
  <c r="K49" i="5"/>
  <c r="K48" i="5" s="1"/>
  <c r="M46" i="5"/>
  <c r="M45" i="5" s="1"/>
  <c r="L46" i="5"/>
  <c r="L45" i="5" s="1"/>
  <c r="K46" i="5"/>
  <c r="K45" i="5" s="1"/>
  <c r="M44" i="5"/>
  <c r="M43" i="5" s="1"/>
  <c r="L44" i="5"/>
  <c r="L43" i="5" s="1"/>
  <c r="K44" i="5"/>
  <c r="K43" i="5" s="1"/>
  <c r="M41" i="5"/>
  <c r="M40" i="5" s="1"/>
  <c r="M39" i="5" s="1"/>
  <c r="L41" i="5"/>
  <c r="L40" i="5" s="1"/>
  <c r="L39" i="5" s="1"/>
  <c r="K41" i="5"/>
  <c r="K40" i="5" s="1"/>
  <c r="K39" i="5" s="1"/>
  <c r="M38" i="5"/>
  <c r="M37" i="5" s="1"/>
  <c r="M36" i="5" s="1"/>
  <c r="L38" i="5"/>
  <c r="L37" i="5" s="1"/>
  <c r="L36" i="5" s="1"/>
  <c r="K38" i="5"/>
  <c r="K37" i="5" s="1"/>
  <c r="K36" i="5" s="1"/>
  <c r="M35" i="5"/>
  <c r="M34" i="5" s="1"/>
  <c r="M33" i="5" s="1"/>
  <c r="L35" i="5"/>
  <c r="L34" i="5" s="1"/>
  <c r="L33" i="5" s="1"/>
  <c r="K35" i="5"/>
  <c r="K34" i="5" s="1"/>
  <c r="K33" i="5" s="1"/>
  <c r="L32" i="5"/>
  <c r="M30" i="5"/>
  <c r="M29" i="5" s="1"/>
  <c r="L30" i="5"/>
  <c r="L29" i="5" s="1"/>
  <c r="K30" i="5"/>
  <c r="K29" i="5" s="1"/>
  <c r="M27" i="5"/>
  <c r="L27" i="5"/>
  <c r="K27" i="5"/>
  <c r="M25" i="5"/>
  <c r="M24" i="5" s="1"/>
  <c r="L25" i="5"/>
  <c r="L24" i="5" s="1"/>
  <c r="K25" i="5"/>
  <c r="K24" i="5" s="1"/>
  <c r="L22" i="5"/>
  <c r="L21" i="5" s="1"/>
  <c r="L20" i="5" s="1"/>
  <c r="M19" i="5"/>
  <c r="L19" i="5"/>
  <c r="K19" i="5"/>
  <c r="L18" i="5"/>
  <c r="M17" i="5"/>
  <c r="L17" i="5"/>
  <c r="K17" i="5"/>
  <c r="L15" i="5"/>
  <c r="L13" i="5"/>
  <c r="L12" i="5" s="1"/>
  <c r="M10" i="5"/>
  <c r="M9" i="5" s="1"/>
  <c r="M8" i="5" s="1"/>
  <c r="L10" i="5"/>
  <c r="L9" i="5" s="1"/>
  <c r="L8" i="5" s="1"/>
  <c r="K10" i="5"/>
  <c r="K9" i="5" s="1"/>
  <c r="K8" i="5" s="1"/>
  <c r="M301" i="5"/>
  <c r="L301" i="5"/>
  <c r="L282" i="16"/>
  <c r="L281" i="16" s="1"/>
  <c r="L284" i="16"/>
  <c r="L283" i="16" s="1"/>
  <c r="M284" i="16"/>
  <c r="M283" i="16" s="1"/>
  <c r="L287" i="16"/>
  <c r="L286" i="16" s="1"/>
  <c r="L285" i="16" s="1"/>
  <c r="M287" i="16"/>
  <c r="M286" i="16" s="1"/>
  <c r="M285" i="16" s="1"/>
  <c r="K287" i="16"/>
  <c r="K284" i="16"/>
  <c r="K178" i="5" l="1"/>
  <c r="M63" i="5"/>
  <c r="K66" i="5"/>
  <c r="M47" i="5"/>
  <c r="K47" i="5"/>
  <c r="L280" i="16"/>
  <c r="L279" i="16" s="1"/>
  <c r="K42" i="5"/>
  <c r="L16" i="5"/>
  <c r="L47" i="5"/>
  <c r="L66" i="5"/>
  <c r="L42" i="5"/>
  <c r="L58" i="5"/>
  <c r="L126" i="5"/>
  <c r="L167" i="5"/>
  <c r="M178" i="5"/>
  <c r="K153" i="17"/>
  <c r="K152" i="17" s="1"/>
  <c r="J64" i="17"/>
  <c r="J63" i="17" s="1"/>
  <c r="J62" i="17" s="1"/>
  <c r="J312" i="17" s="1"/>
  <c r="K70" i="17"/>
  <c r="K69" i="17" s="1"/>
  <c r="J101" i="17"/>
  <c r="J100" i="17" s="1"/>
  <c r="J99" i="17" s="1"/>
  <c r="L133" i="17"/>
  <c r="L153" i="17"/>
  <c r="L152" i="17" s="1"/>
  <c r="L359" i="17" s="1"/>
  <c r="K232" i="17"/>
  <c r="K231" i="17" s="1"/>
  <c r="K214" i="17" s="1"/>
  <c r="J153" i="17"/>
  <c r="J152" i="17" s="1"/>
  <c r="K202" i="17"/>
  <c r="K331" i="17" s="1"/>
  <c r="J232" i="17"/>
  <c r="K81" i="17"/>
  <c r="K107" i="17"/>
  <c r="K106" i="17" s="1"/>
  <c r="K162" i="17"/>
  <c r="K175" i="17"/>
  <c r="K12" i="17"/>
  <c r="K8" i="17" s="1"/>
  <c r="K7" i="17" s="1"/>
  <c r="L57" i="17"/>
  <c r="J70" i="17"/>
  <c r="J69" i="17" s="1"/>
  <c r="J354" i="17" s="1"/>
  <c r="K90" i="17"/>
  <c r="K314" i="17" s="1"/>
  <c r="J237" i="17"/>
  <c r="K268" i="17"/>
  <c r="K282" i="17"/>
  <c r="K281" i="17" s="1"/>
  <c r="K288" i="17"/>
  <c r="K287" i="17" s="1"/>
  <c r="K332" i="17"/>
  <c r="K56" i="17"/>
  <c r="K55" i="17" s="1"/>
  <c r="L70" i="17"/>
  <c r="L69" i="17" s="1"/>
  <c r="J313" i="17"/>
  <c r="J32" i="17"/>
  <c r="J311" i="17"/>
  <c r="J352" i="17"/>
  <c r="J353" i="17"/>
  <c r="L355" i="17"/>
  <c r="L314" i="17"/>
  <c r="L318" i="17"/>
  <c r="L162" i="17"/>
  <c r="L175" i="17"/>
  <c r="J8" i="17"/>
  <c r="J7" i="17" s="1"/>
  <c r="K32" i="17"/>
  <c r="J107" i="17"/>
  <c r="J106" i="17" s="1"/>
  <c r="K133" i="17"/>
  <c r="J359" i="17"/>
  <c r="J318" i="17"/>
  <c r="J162" i="17"/>
  <c r="J175" i="17"/>
  <c r="K242" i="17"/>
  <c r="J355" i="17"/>
  <c r="J314" i="17"/>
  <c r="K316" i="17"/>
  <c r="K357" i="17"/>
  <c r="K359" i="17"/>
  <c r="K318" i="17"/>
  <c r="L330" i="17"/>
  <c r="L32" i="17"/>
  <c r="L353" i="17"/>
  <c r="L312" i="17"/>
  <c r="L332" i="17"/>
  <c r="L56" i="17"/>
  <c r="L55" i="17" s="1"/>
  <c r="K312" i="17"/>
  <c r="K353" i="17"/>
  <c r="K355" i="17"/>
  <c r="L107" i="17"/>
  <c r="L106" i="17" s="1"/>
  <c r="J133" i="17"/>
  <c r="J198" i="17"/>
  <c r="J143" i="17"/>
  <c r="K198" i="17"/>
  <c r="K161" i="17" s="1"/>
  <c r="J219" i="17"/>
  <c r="J268" i="17"/>
  <c r="L17" i="17"/>
  <c r="L12" i="17" s="1"/>
  <c r="L8" i="17" s="1"/>
  <c r="L7" i="17" s="1"/>
  <c r="J332" i="17"/>
  <c r="L203" i="17"/>
  <c r="L202" i="17" s="1"/>
  <c r="L198" i="17" s="1"/>
  <c r="L219" i="17"/>
  <c r="L231" i="17"/>
  <c r="J245" i="17"/>
  <c r="J244" i="17" s="1"/>
  <c r="J243" i="17" s="1"/>
  <c r="J282" i="17"/>
  <c r="J281" i="17" s="1"/>
  <c r="J288" i="17"/>
  <c r="J287" i="17" s="1"/>
  <c r="L214" i="17"/>
  <c r="L317" i="17" s="1"/>
  <c r="L245" i="17"/>
  <c r="L244" i="17" s="1"/>
  <c r="L243" i="17" s="1"/>
  <c r="L268" i="17"/>
  <c r="K360" i="17"/>
  <c r="K320" i="17"/>
  <c r="M42" i="5"/>
  <c r="L256" i="5"/>
  <c r="L255" i="5" s="1"/>
  <c r="K114" i="5"/>
  <c r="K113" i="5" s="1"/>
  <c r="L189" i="5"/>
  <c r="M114" i="5"/>
  <c r="M113" i="5" s="1"/>
  <c r="M126" i="5"/>
  <c r="M122" i="5" s="1"/>
  <c r="M121" i="5" s="1"/>
  <c r="M66" i="5"/>
  <c r="K126" i="5"/>
  <c r="K122" i="5" s="1"/>
  <c r="K121" i="5" s="1"/>
  <c r="L178" i="5"/>
  <c r="L86" i="5"/>
  <c r="L85" i="5" s="1"/>
  <c r="L114" i="5"/>
  <c r="L113" i="5" s="1"/>
  <c r="L122" i="5"/>
  <c r="L121" i="5" s="1"/>
  <c r="K64" i="5"/>
  <c r="L64" i="5"/>
  <c r="K283" i="16"/>
  <c r="K55" i="4"/>
  <c r="M55" i="4"/>
  <c r="N55" i="4"/>
  <c r="J55" i="4"/>
  <c r="K52" i="4"/>
  <c r="J52" i="4"/>
  <c r="K50" i="4"/>
  <c r="J333" i="15"/>
  <c r="J332" i="15" s="1"/>
  <c r="K330" i="15"/>
  <c r="J330" i="15"/>
  <c r="J329" i="15"/>
  <c r="J50" i="4" s="1"/>
  <c r="K328" i="15"/>
  <c r="L330" i="15" l="1"/>
  <c r="L52" i="4"/>
  <c r="J328" i="15"/>
  <c r="L328" i="15" s="1"/>
  <c r="L329" i="15"/>
  <c r="K258" i="5"/>
  <c r="K257" i="5" s="1"/>
  <c r="K256" i="5" s="1"/>
  <c r="K255" i="5" s="1"/>
  <c r="K282" i="16"/>
  <c r="K281" i="16" s="1"/>
  <c r="K280" i="16" s="1"/>
  <c r="L50" i="4"/>
  <c r="L55" i="4"/>
  <c r="K327" i="15"/>
  <c r="K160" i="17"/>
  <c r="K315" i="17"/>
  <c r="L331" i="17"/>
  <c r="L329" i="17" s="1"/>
  <c r="L361" i="17" s="1"/>
  <c r="J330" i="17"/>
  <c r="J242" i="17"/>
  <c r="J231" i="17"/>
  <c r="J214" i="17" s="1"/>
  <c r="K330" i="17"/>
  <c r="L351" i="17"/>
  <c r="L310" i="17"/>
  <c r="L6" i="17"/>
  <c r="L360" i="17"/>
  <c r="L320" i="17"/>
  <c r="K358" i="17"/>
  <c r="K317" i="17"/>
  <c r="L358" i="17"/>
  <c r="J331" i="17"/>
  <c r="J329" i="17" s="1"/>
  <c r="J361" i="17" s="1"/>
  <c r="L352" i="17"/>
  <c r="L311" i="17"/>
  <c r="J161" i="17"/>
  <c r="J357" i="17"/>
  <c r="J316" i="17"/>
  <c r="K329" i="17"/>
  <c r="K361" i="17" s="1"/>
  <c r="L161" i="17"/>
  <c r="L313" i="17"/>
  <c r="L354" i="17"/>
  <c r="J351" i="17"/>
  <c r="J310" i="17"/>
  <c r="J6" i="17"/>
  <c r="K354" i="17"/>
  <c r="K313" i="17"/>
  <c r="K352" i="17"/>
  <c r="K311" i="17"/>
  <c r="L357" i="17"/>
  <c r="L316" i="17"/>
  <c r="L242" i="17"/>
  <c r="J320" i="17"/>
  <c r="J360" i="17"/>
  <c r="K351" i="17"/>
  <c r="K310" i="17"/>
  <c r="K6" i="17"/>
  <c r="K356" i="17"/>
  <c r="J327" i="15" l="1"/>
  <c r="J326" i="15" s="1"/>
  <c r="J325" i="15" s="1"/>
  <c r="J324" i="15" s="1"/>
  <c r="K326" i="15"/>
  <c r="K325" i="15" s="1"/>
  <c r="K324" i="15" s="1"/>
  <c r="M282" i="16"/>
  <c r="M281" i="16" s="1"/>
  <c r="M280" i="16" s="1"/>
  <c r="M279" i="16" s="1"/>
  <c r="M258" i="5"/>
  <c r="M257" i="5" s="1"/>
  <c r="M256" i="5" s="1"/>
  <c r="M255" i="5" s="1"/>
  <c r="J358" i="17"/>
  <c r="J317" i="17"/>
  <c r="K306" i="17"/>
  <c r="L160" i="17"/>
  <c r="L315" i="17"/>
  <c r="L322" i="17" s="1"/>
  <c r="L356" i="17"/>
  <c r="L306" i="17"/>
  <c r="J306" i="17"/>
  <c r="J160" i="17"/>
  <c r="J315" i="17"/>
  <c r="J322" i="17" s="1"/>
  <c r="J356" i="17"/>
  <c r="K322" i="17"/>
  <c r="J133" i="15"/>
  <c r="L327" i="15" l="1"/>
  <c r="L326" i="15" s="1"/>
  <c r="L325" i="15" s="1"/>
  <c r="L324" i="15" s="1"/>
  <c r="L133" i="15"/>
  <c r="M95" i="5" s="1"/>
  <c r="M94" i="5" s="1"/>
  <c r="M93" i="5" s="1"/>
  <c r="K95" i="5"/>
  <c r="K94" i="5" s="1"/>
  <c r="K93" i="5" s="1"/>
  <c r="K323" i="17"/>
  <c r="K333" i="17"/>
  <c r="K363" i="17"/>
  <c r="J333" i="17"/>
  <c r="J323" i="17"/>
  <c r="L333" i="17"/>
  <c r="L323" i="17"/>
  <c r="L363" i="17"/>
  <c r="J363" i="17"/>
  <c r="J18" i="15"/>
  <c r="L18" i="15" l="1"/>
  <c r="M15" i="5" s="1"/>
  <c r="K15" i="5"/>
  <c r="J323" i="15"/>
  <c r="J321" i="15"/>
  <c r="L323" i="15" l="1"/>
  <c r="M254" i="5" s="1"/>
  <c r="K254" i="5"/>
  <c r="L321" i="15"/>
  <c r="M252" i="5" s="1"/>
  <c r="K252" i="5"/>
  <c r="J16" i="15"/>
  <c r="L16" i="15" l="1"/>
  <c r="M13" i="5" s="1"/>
  <c r="M12" i="5" s="1"/>
  <c r="K13" i="5"/>
  <c r="K12" i="5" s="1"/>
  <c r="J21" i="15"/>
  <c r="J253" i="15"/>
  <c r="J251" i="15"/>
  <c r="J218" i="15"/>
  <c r="L253" i="15" l="1"/>
  <c r="M171" i="5" s="1"/>
  <c r="M170" i="5" s="1"/>
  <c r="K171" i="5"/>
  <c r="K170" i="5" s="1"/>
  <c r="L21" i="15"/>
  <c r="M18" i="5" s="1"/>
  <c r="M16" i="5" s="1"/>
  <c r="K18" i="5"/>
  <c r="K16" i="5" s="1"/>
  <c r="L218" i="15"/>
  <c r="M148" i="5" s="1"/>
  <c r="M147" i="5" s="1"/>
  <c r="M146" i="5" s="1"/>
  <c r="K148" i="5"/>
  <c r="K147" i="5" s="1"/>
  <c r="K146" i="5" s="1"/>
  <c r="L251" i="15"/>
  <c r="M169" i="5" s="1"/>
  <c r="M168" i="5" s="1"/>
  <c r="K169" i="5"/>
  <c r="K168" i="5" s="1"/>
  <c r="J19" i="15"/>
  <c r="K167" i="5" l="1"/>
  <c r="M167" i="5"/>
  <c r="J315" i="15"/>
  <c r="J319" i="15"/>
  <c r="K51" i="4"/>
  <c r="J51" i="4"/>
  <c r="L315" i="15" l="1"/>
  <c r="M247" i="5" s="1"/>
  <c r="M246" i="5" s="1"/>
  <c r="M245" i="5" s="1"/>
  <c r="K247" i="5"/>
  <c r="K246" i="5" s="1"/>
  <c r="K245" i="5" s="1"/>
  <c r="L319" i="15"/>
  <c r="M250" i="5" s="1"/>
  <c r="M249" i="5" s="1"/>
  <c r="K250" i="5"/>
  <c r="K249" i="5" s="1"/>
  <c r="L51" i="4"/>
  <c r="J130" i="15"/>
  <c r="L130" i="15" l="1"/>
  <c r="M92" i="5" s="1"/>
  <c r="M91" i="5" s="1"/>
  <c r="M90" i="5" s="1"/>
  <c r="K92" i="5"/>
  <c r="K91" i="5" s="1"/>
  <c r="K90" i="5" s="1"/>
  <c r="J39" i="15"/>
  <c r="L39" i="15" l="1"/>
  <c r="M32" i="5" s="1"/>
  <c r="K32" i="5"/>
  <c r="M305" i="4"/>
  <c r="N305" i="4"/>
  <c r="J10" i="4" l="1"/>
  <c r="J9" i="4" s="1"/>
  <c r="K10" i="4"/>
  <c r="J14" i="4"/>
  <c r="K14" i="4"/>
  <c r="J16" i="4"/>
  <c r="J15" i="4" s="1"/>
  <c r="K16" i="4"/>
  <c r="J18" i="4"/>
  <c r="K18" i="4"/>
  <c r="J22" i="4"/>
  <c r="K22" i="4"/>
  <c r="J25" i="4"/>
  <c r="J24" i="4" s="1"/>
  <c r="K25" i="4"/>
  <c r="J27" i="4"/>
  <c r="K27" i="4"/>
  <c r="J29" i="4"/>
  <c r="K29" i="4"/>
  <c r="J30" i="4"/>
  <c r="K30" i="4"/>
  <c r="J31" i="4"/>
  <c r="K31" i="4"/>
  <c r="K34" i="4"/>
  <c r="K33" i="4" s="1"/>
  <c r="K32" i="4" s="1"/>
  <c r="J38" i="4"/>
  <c r="K38" i="4"/>
  <c r="K37" i="4" s="1"/>
  <c r="K36" i="4" s="1"/>
  <c r="K35" i="4" s="1"/>
  <c r="K46" i="4"/>
  <c r="J47" i="4"/>
  <c r="L47" i="4" s="1"/>
  <c r="J49" i="4"/>
  <c r="J48" i="4" s="1"/>
  <c r="K49" i="4"/>
  <c r="J54" i="4"/>
  <c r="K54" i="4"/>
  <c r="K53" i="4" s="1"/>
  <c r="J59" i="4"/>
  <c r="J58" i="4" s="1"/>
  <c r="J57" i="4" s="1"/>
  <c r="K59" i="4"/>
  <c r="J63" i="4"/>
  <c r="J62" i="4" s="1"/>
  <c r="K63" i="4"/>
  <c r="J67" i="4"/>
  <c r="K67" i="4"/>
  <c r="J70" i="4"/>
  <c r="J69" i="4" s="1"/>
  <c r="J68" i="4" s="1"/>
  <c r="K70" i="4"/>
  <c r="J73" i="4"/>
  <c r="J72" i="4" s="1"/>
  <c r="K73" i="4"/>
  <c r="J76" i="4"/>
  <c r="J75" i="4" s="1"/>
  <c r="K76" i="4"/>
  <c r="J78" i="4"/>
  <c r="J77" i="4" s="1"/>
  <c r="K78" i="4"/>
  <c r="J81" i="4"/>
  <c r="J80" i="4" s="1"/>
  <c r="K81" i="4"/>
  <c r="J84" i="4"/>
  <c r="K84" i="4"/>
  <c r="J89" i="4"/>
  <c r="K89" i="4"/>
  <c r="J91" i="4"/>
  <c r="J90" i="4" s="1"/>
  <c r="K91" i="4"/>
  <c r="J93" i="4"/>
  <c r="K93" i="4"/>
  <c r="J98" i="4"/>
  <c r="J97" i="4" s="1"/>
  <c r="K98" i="4"/>
  <c r="J100" i="4"/>
  <c r="K100" i="4"/>
  <c r="J105" i="4"/>
  <c r="K105" i="4"/>
  <c r="J108" i="4"/>
  <c r="K108" i="4"/>
  <c r="J115" i="4"/>
  <c r="J114" i="4" s="1"/>
  <c r="K115" i="4"/>
  <c r="J119" i="4"/>
  <c r="J118" i="4" s="1"/>
  <c r="K119" i="4"/>
  <c r="J121" i="4"/>
  <c r="K121" i="4"/>
  <c r="J124" i="4"/>
  <c r="J123" i="4" s="1"/>
  <c r="J122" i="4" s="1"/>
  <c r="K124" i="4"/>
  <c r="J136" i="4"/>
  <c r="J135" i="4" s="1"/>
  <c r="K136" i="4"/>
  <c r="M147" i="4"/>
  <c r="N147" i="4"/>
  <c r="J153" i="4"/>
  <c r="K153" i="4"/>
  <c r="J156" i="4"/>
  <c r="J160" i="4"/>
  <c r="J159" i="4" s="1"/>
  <c r="J158" i="4" s="1"/>
  <c r="J163" i="4"/>
  <c r="J162" i="4" s="1"/>
  <c r="J169" i="4"/>
  <c r="K169" i="4"/>
  <c r="J172" i="4"/>
  <c r="J171" i="4" s="1"/>
  <c r="K172" i="4"/>
  <c r="J175" i="4"/>
  <c r="J174" i="4" s="1"/>
  <c r="K175" i="4"/>
  <c r="K174" i="4" s="1"/>
  <c r="K177" i="4"/>
  <c r="J182" i="4"/>
  <c r="K182" i="4"/>
  <c r="J186" i="4"/>
  <c r="J185" i="4" s="1"/>
  <c r="J184" i="4" s="1"/>
  <c r="K186" i="4"/>
  <c r="J190" i="4"/>
  <c r="J189" i="4" s="1"/>
  <c r="K190" i="4"/>
  <c r="J197" i="4"/>
  <c r="K197" i="4"/>
  <c r="J199" i="4"/>
  <c r="K199" i="4"/>
  <c r="J202" i="4"/>
  <c r="K202" i="4"/>
  <c r="M207" i="4"/>
  <c r="N207" i="4"/>
  <c r="M210" i="4"/>
  <c r="N210" i="4"/>
  <c r="K213" i="4"/>
  <c r="K216" i="4"/>
  <c r="J219" i="4"/>
  <c r="J218" i="4" s="1"/>
  <c r="J217" i="4" s="1"/>
  <c r="K219" i="4"/>
  <c r="J222" i="4"/>
  <c r="K222" i="4"/>
  <c r="J225" i="4"/>
  <c r="J224" i="4" s="1"/>
  <c r="J223" i="4" s="1"/>
  <c r="K225" i="4"/>
  <c r="J229" i="4"/>
  <c r="K229" i="4"/>
  <c r="J232" i="4"/>
  <c r="K232" i="4"/>
  <c r="J237" i="4"/>
  <c r="J236" i="4" s="1"/>
  <c r="K237" i="4"/>
  <c r="J241" i="4"/>
  <c r="J240" i="4" s="1"/>
  <c r="J239" i="4" s="1"/>
  <c r="K241" i="4"/>
  <c r="J244" i="4"/>
  <c r="K244" i="4"/>
  <c r="J248" i="4"/>
  <c r="J247" i="4" s="1"/>
  <c r="J246" i="4" s="1"/>
  <c r="K248" i="4"/>
  <c r="M252" i="4"/>
  <c r="N252" i="4"/>
  <c r="J256" i="4"/>
  <c r="K256" i="4"/>
  <c r="J259" i="4"/>
  <c r="K259" i="4"/>
  <c r="J263" i="4"/>
  <c r="K263" i="4"/>
  <c r="J265" i="4"/>
  <c r="K265" i="4"/>
  <c r="J268" i="4"/>
  <c r="L268" i="4" s="1"/>
  <c r="K267" i="4"/>
  <c r="J270" i="4"/>
  <c r="L270" i="4" s="1"/>
  <c r="J275" i="4"/>
  <c r="L275" i="4" s="1"/>
  <c r="K274" i="4"/>
  <c r="J280" i="4"/>
  <c r="L280" i="4" s="1"/>
  <c r="K279" i="4"/>
  <c r="J283" i="4"/>
  <c r="K283" i="4"/>
  <c r="K282" i="4" s="1"/>
  <c r="K281" i="4" s="1"/>
  <c r="J290" i="4"/>
  <c r="J288" i="4" s="1"/>
  <c r="J287" i="4" s="1"/>
  <c r="J296" i="4"/>
  <c r="J294" i="4" s="1"/>
  <c r="J293" i="4" s="1"/>
  <c r="J300" i="4"/>
  <c r="L300" i="4" s="1"/>
  <c r="M303" i="4"/>
  <c r="N303" i="4"/>
  <c r="L296" i="4" l="1"/>
  <c r="L294" i="4" s="1"/>
  <c r="L293" i="4" s="1"/>
  <c r="J113" i="4"/>
  <c r="J112" i="4" s="1"/>
  <c r="L54" i="4"/>
  <c r="L31" i="4"/>
  <c r="L265" i="4"/>
  <c r="L199" i="4"/>
  <c r="L182" i="4"/>
  <c r="L30" i="4"/>
  <c r="L29" i="4"/>
  <c r="L283" i="4"/>
  <c r="L175" i="4"/>
  <c r="L174" i="4" s="1"/>
  <c r="L121" i="4"/>
  <c r="J37" i="4"/>
  <c r="L37" i="4" s="1"/>
  <c r="L38" i="4"/>
  <c r="L27" i="4"/>
  <c r="L290" i="4"/>
  <c r="L288" i="4" s="1"/>
  <c r="L287" i="4" s="1"/>
  <c r="L197" i="4"/>
  <c r="L100" i="4"/>
  <c r="K21" i="4"/>
  <c r="L22" i="4"/>
  <c r="K24" i="4"/>
  <c r="L24" i="4" s="1"/>
  <c r="L25" i="4"/>
  <c r="K58" i="4"/>
  <c r="L59" i="4"/>
  <c r="K62" i="4"/>
  <c r="L62" i="4" s="1"/>
  <c r="L63" i="4"/>
  <c r="K69" i="4"/>
  <c r="L70" i="4"/>
  <c r="K72" i="4"/>
  <c r="L73" i="4"/>
  <c r="K75" i="4"/>
  <c r="L75" i="4" s="1"/>
  <c r="L76" i="4"/>
  <c r="K77" i="4"/>
  <c r="L77" i="4" s="1"/>
  <c r="L78" i="4"/>
  <c r="K80" i="4"/>
  <c r="L81" i="4"/>
  <c r="K83" i="4"/>
  <c r="L84" i="4"/>
  <c r="K88" i="4"/>
  <c r="L89" i="4"/>
  <c r="K90" i="4"/>
  <c r="L90" i="4" s="1"/>
  <c r="L91" i="4"/>
  <c r="K97" i="4"/>
  <c r="L97" i="4" s="1"/>
  <c r="L98" i="4"/>
  <c r="K104" i="4"/>
  <c r="L105" i="4"/>
  <c r="K107" i="4"/>
  <c r="L108" i="4"/>
  <c r="K114" i="4"/>
  <c r="L115" i="4"/>
  <c r="K118" i="4"/>
  <c r="L118" i="4" s="1"/>
  <c r="L119" i="4"/>
  <c r="K123" i="4"/>
  <c r="L124" i="4"/>
  <c r="K135" i="4"/>
  <c r="L135" i="4" s="1"/>
  <c r="L136" i="4"/>
  <c r="K218" i="4"/>
  <c r="L219" i="4"/>
  <c r="K221" i="4"/>
  <c r="L222" i="4"/>
  <c r="K224" i="4"/>
  <c r="K223" i="4" s="1"/>
  <c r="L225" i="4"/>
  <c r="K228" i="4"/>
  <c r="L229" i="4"/>
  <c r="K236" i="4"/>
  <c r="L237" i="4"/>
  <c r="K243" i="4"/>
  <c r="L244" i="4"/>
  <c r="K255" i="4"/>
  <c r="L256" i="4"/>
  <c r="K152" i="4"/>
  <c r="L153" i="4"/>
  <c r="K168" i="4"/>
  <c r="L169" i="4"/>
  <c r="K171" i="4"/>
  <c r="L172" i="4"/>
  <c r="K185" i="4"/>
  <c r="L186" i="4"/>
  <c r="K189" i="4"/>
  <c r="L190" i="4"/>
  <c r="K201" i="4"/>
  <c r="L202" i="4"/>
  <c r="K240" i="4"/>
  <c r="L241" i="4"/>
  <c r="K247" i="4"/>
  <c r="L248" i="4"/>
  <c r="K258" i="4"/>
  <c r="L259" i="4"/>
  <c r="K262" i="4"/>
  <c r="L263" i="4"/>
  <c r="K66" i="4"/>
  <c r="L67" i="4"/>
  <c r="K92" i="4"/>
  <c r="K87" i="4" s="1"/>
  <c r="L93" i="4"/>
  <c r="K231" i="4"/>
  <c r="L232" i="4"/>
  <c r="K9" i="4"/>
  <c r="K8" i="4" s="1"/>
  <c r="K7" i="4" s="1"/>
  <c r="L10" i="4"/>
  <c r="L9" i="4" s="1"/>
  <c r="L8" i="4" s="1"/>
  <c r="L7" i="4" s="1"/>
  <c r="K13" i="4"/>
  <c r="L14" i="4"/>
  <c r="K15" i="4"/>
  <c r="L15" i="4" s="1"/>
  <c r="L16" i="4"/>
  <c r="K17" i="4"/>
  <c r="L18" i="4"/>
  <c r="K48" i="4"/>
  <c r="L48" i="4" s="1"/>
  <c r="L49" i="4"/>
  <c r="K278" i="4"/>
  <c r="K277" i="4" s="1"/>
  <c r="K286" i="4"/>
  <c r="K292" i="4"/>
  <c r="K28" i="4"/>
  <c r="J170" i="4"/>
  <c r="J255" i="4"/>
  <c r="J254" i="4" s="1"/>
  <c r="J231" i="4"/>
  <c r="K134" i="4"/>
  <c r="K130" i="4" s="1"/>
  <c r="J92" i="4"/>
  <c r="J87" i="4" s="1"/>
  <c r="J262" i="4"/>
  <c r="J134" i="4"/>
  <c r="J130" i="4" s="1"/>
  <c r="J104" i="4"/>
  <c r="J103" i="4" s="1"/>
  <c r="J88" i="4"/>
  <c r="J286" i="4"/>
  <c r="J285" i="4" s="1"/>
  <c r="J168" i="4"/>
  <c r="J167" i="4" s="1"/>
  <c r="J183" i="4"/>
  <c r="J235" i="4"/>
  <c r="J228" i="4"/>
  <c r="J188" i="4"/>
  <c r="J299" i="4"/>
  <c r="J279" i="4"/>
  <c r="L279" i="4" s="1"/>
  <c r="J267" i="4"/>
  <c r="L267" i="4" s="1"/>
  <c r="J258" i="4"/>
  <c r="J282" i="4"/>
  <c r="L282" i="4" s="1"/>
  <c r="J243" i="4"/>
  <c r="J201" i="4"/>
  <c r="J161" i="4"/>
  <c r="J274" i="4"/>
  <c r="L274" i="4" s="1"/>
  <c r="J221" i="4"/>
  <c r="J152" i="4"/>
  <c r="J56" i="4"/>
  <c r="J107" i="4"/>
  <c r="J83" i="4"/>
  <c r="J79" i="4"/>
  <c r="J21" i="4"/>
  <c r="J13" i="4"/>
  <c r="J28" i="4"/>
  <c r="J17" i="4"/>
  <c r="J8" i="4"/>
  <c r="J66" i="4"/>
  <c r="J53" i="4"/>
  <c r="L53" i="4" s="1"/>
  <c r="J74" i="4"/>
  <c r="J71" i="4"/>
  <c r="K113" i="4" l="1"/>
  <c r="K112" i="4" s="1"/>
  <c r="J36" i="4"/>
  <c r="L36" i="4" s="1"/>
  <c r="K74" i="4"/>
  <c r="L74" i="4" s="1"/>
  <c r="K12" i="4"/>
  <c r="K11" i="4" s="1"/>
  <c r="L28" i="4"/>
  <c r="L17" i="4"/>
  <c r="L13" i="4"/>
  <c r="L66" i="4"/>
  <c r="L88" i="4"/>
  <c r="L92" i="4"/>
  <c r="L262" i="4"/>
  <c r="K20" i="4"/>
  <c r="L21" i="4"/>
  <c r="K57" i="4"/>
  <c r="L58" i="4"/>
  <c r="K68" i="4"/>
  <c r="L68" i="4" s="1"/>
  <c r="L69" i="4"/>
  <c r="K71" i="4"/>
  <c r="L71" i="4" s="1"/>
  <c r="L72" i="4"/>
  <c r="K79" i="4"/>
  <c r="L79" i="4" s="1"/>
  <c r="L80" i="4"/>
  <c r="K82" i="4"/>
  <c r="L83" i="4"/>
  <c r="K103" i="4"/>
  <c r="L104" i="4"/>
  <c r="K106" i="4"/>
  <c r="L107" i="4"/>
  <c r="L114" i="4"/>
  <c r="K122" i="4"/>
  <c r="L122" i="4" s="1"/>
  <c r="L123" i="4"/>
  <c r="L134" i="4"/>
  <c r="L130" i="4" s="1"/>
  <c r="K217" i="4"/>
  <c r="L217" i="4" s="1"/>
  <c r="L218" i="4"/>
  <c r="K220" i="4"/>
  <c r="L221" i="4"/>
  <c r="L224" i="4"/>
  <c r="L223" i="4" s="1"/>
  <c r="K227" i="4"/>
  <c r="L228" i="4"/>
  <c r="K235" i="4"/>
  <c r="L236" i="4"/>
  <c r="K242" i="4"/>
  <c r="L243" i="4"/>
  <c r="K254" i="4"/>
  <c r="L254" i="4" s="1"/>
  <c r="L255" i="4"/>
  <c r="K151" i="4"/>
  <c r="L152" i="4"/>
  <c r="K167" i="4"/>
  <c r="L168" i="4"/>
  <c r="K170" i="4"/>
  <c r="L170" i="4" s="1"/>
  <c r="L171" i="4"/>
  <c r="K184" i="4"/>
  <c r="L185" i="4"/>
  <c r="K188" i="4"/>
  <c r="L188" i="4" s="1"/>
  <c r="L189" i="4"/>
  <c r="K200" i="4"/>
  <c r="L201" i="4"/>
  <c r="K239" i="4"/>
  <c r="L240" i="4"/>
  <c r="K246" i="4"/>
  <c r="L246" i="4" s="1"/>
  <c r="L247" i="4"/>
  <c r="K257" i="4"/>
  <c r="L258" i="4"/>
  <c r="K86" i="4"/>
  <c r="L87" i="4"/>
  <c r="K230" i="4"/>
  <c r="L231" i="4"/>
  <c r="K276" i="4"/>
  <c r="K285" i="4"/>
  <c r="L285" i="4" s="1"/>
  <c r="L286" i="4"/>
  <c r="K291" i="4"/>
  <c r="J230" i="4"/>
  <c r="J82" i="4"/>
  <c r="J20" i="4"/>
  <c r="J151" i="4"/>
  <c r="J220" i="4"/>
  <c r="J298" i="4"/>
  <c r="J227" i="4"/>
  <c r="J7" i="4"/>
  <c r="J12" i="4"/>
  <c r="J86" i="4"/>
  <c r="J242" i="4"/>
  <c r="J238" i="4" s="1"/>
  <c r="J292" i="4"/>
  <c r="L292" i="4" s="1"/>
  <c r="J106" i="4"/>
  <c r="J102" i="4" s="1"/>
  <c r="J281" i="4"/>
  <c r="L281" i="4" s="1"/>
  <c r="J234" i="4"/>
  <c r="J200" i="4"/>
  <c r="J257" i="4"/>
  <c r="J278" i="4"/>
  <c r="L278" i="4" s="1"/>
  <c r="J35" i="4" l="1"/>
  <c r="L35" i="4" s="1"/>
  <c r="L103" i="4"/>
  <c r="K102" i="4"/>
  <c r="L113" i="4"/>
  <c r="L112" i="4" s="1"/>
  <c r="L167" i="4"/>
  <c r="L12" i="4"/>
  <c r="L257" i="4"/>
  <c r="L242" i="4"/>
  <c r="L227" i="4"/>
  <c r="L200" i="4"/>
  <c r="L82" i="4"/>
  <c r="L151" i="4"/>
  <c r="L220" i="4"/>
  <c r="L20" i="4"/>
  <c r="K56" i="4"/>
  <c r="L56" i="4" s="1"/>
  <c r="L57" i="4"/>
  <c r="L106" i="4"/>
  <c r="K234" i="4"/>
  <c r="L234" i="4" s="1"/>
  <c r="L235" i="4"/>
  <c r="K183" i="4"/>
  <c r="L183" i="4" s="1"/>
  <c r="L184" i="4"/>
  <c r="L239" i="4"/>
  <c r="K238" i="4"/>
  <c r="L238" i="4" s="1"/>
  <c r="K85" i="4"/>
  <c r="L86" i="4"/>
  <c r="L230" i="4"/>
  <c r="K226" i="4"/>
  <c r="K374" i="17"/>
  <c r="K386" i="17" s="1"/>
  <c r="K284" i="4"/>
  <c r="J291" i="4"/>
  <c r="L291" i="4" s="1"/>
  <c r="J297" i="4"/>
  <c r="J277" i="4"/>
  <c r="L277" i="4" s="1"/>
  <c r="J85" i="4"/>
  <c r="J367" i="17" s="1"/>
  <c r="J379" i="17" s="1"/>
  <c r="J226" i="4"/>
  <c r="J11" i="4"/>
  <c r="L11" i="4" s="1"/>
  <c r="L102" i="4" l="1"/>
  <c r="L226" i="4"/>
  <c r="L85" i="4"/>
  <c r="L367" i="17" s="1"/>
  <c r="L379" i="17" s="1"/>
  <c r="K367" i="17"/>
  <c r="K379" i="17" s="1"/>
  <c r="K375" i="17"/>
  <c r="K387" i="17" s="1"/>
  <c r="J276" i="4"/>
  <c r="J284" i="4"/>
  <c r="J375" i="17" s="1"/>
  <c r="J387" i="17" s="1"/>
  <c r="J374" i="17" l="1"/>
  <c r="J386" i="17" s="1"/>
  <c r="L276" i="4"/>
  <c r="L374" i="17" s="1"/>
  <c r="L386" i="17" s="1"/>
  <c r="L284" i="4"/>
  <c r="L375" i="17" s="1"/>
  <c r="L387" i="17" s="1"/>
  <c r="K239" i="16"/>
  <c r="M239" i="16" s="1"/>
  <c r="J268" i="15"/>
  <c r="L268" i="15" l="1"/>
  <c r="M218" i="5" s="1"/>
  <c r="M217" i="5" s="1"/>
  <c r="K218" i="5"/>
  <c r="K217" i="5" s="1"/>
  <c r="J46" i="4"/>
  <c r="J267" i="15"/>
  <c r="J45" i="4" l="1"/>
  <c r="L46" i="4"/>
  <c r="J213" i="4"/>
  <c r="L213" i="4" s="1"/>
  <c r="L150" i="16" l="1"/>
  <c r="L149" i="16" s="1"/>
  <c r="M150" i="16"/>
  <c r="M149" i="16" s="1"/>
  <c r="K150" i="16"/>
  <c r="L148" i="16"/>
  <c r="L147" i="16" s="1"/>
  <c r="M148" i="16"/>
  <c r="M147" i="16" s="1"/>
  <c r="K148" i="16"/>
  <c r="K147" i="16" s="1"/>
  <c r="K250" i="16"/>
  <c r="K248" i="16" s="1"/>
  <c r="K247" i="16" s="1"/>
  <c r="L250" i="16"/>
  <c r="L248" i="16" s="1"/>
  <c r="L247" i="16" s="1"/>
  <c r="M250" i="16"/>
  <c r="M248" i="16" s="1"/>
  <c r="M247" i="16" s="1"/>
  <c r="K255" i="16"/>
  <c r="K253" i="16" s="1"/>
  <c r="K252" i="16" s="1"/>
  <c r="L255" i="16"/>
  <c r="L253" i="16" s="1"/>
  <c r="L252" i="16" s="1"/>
  <c r="M255" i="16"/>
  <c r="M253" i="16" s="1"/>
  <c r="M252" i="16" s="1"/>
  <c r="K245" i="16"/>
  <c r="K244" i="16" s="1"/>
  <c r="K243" i="16" s="1"/>
  <c r="L245" i="16"/>
  <c r="L244" i="16" s="1"/>
  <c r="L243" i="16" s="1"/>
  <c r="M245" i="16"/>
  <c r="M244" i="16" s="1"/>
  <c r="M243" i="16" s="1"/>
  <c r="K211" i="16"/>
  <c r="K210" i="16" s="1"/>
  <c r="L211" i="16"/>
  <c r="L210" i="16" s="1"/>
  <c r="M211" i="16"/>
  <c r="M210" i="16" s="1"/>
  <c r="K213" i="16"/>
  <c r="K212" i="16" s="1"/>
  <c r="L213" i="16"/>
  <c r="L212" i="16" s="1"/>
  <c r="M213" i="16"/>
  <c r="M212" i="16" s="1"/>
  <c r="K189" i="16"/>
  <c r="K188" i="16" s="1"/>
  <c r="L189" i="16"/>
  <c r="L188" i="16" s="1"/>
  <c r="M189" i="16"/>
  <c r="M188" i="16" s="1"/>
  <c r="K191" i="16"/>
  <c r="K190" i="16" s="1"/>
  <c r="L191" i="16"/>
  <c r="L190" i="16" s="1"/>
  <c r="M191" i="16"/>
  <c r="M190" i="16" s="1"/>
  <c r="K205" i="16"/>
  <c r="L205" i="16"/>
  <c r="L204" i="16" s="1"/>
  <c r="L203" i="16" s="1"/>
  <c r="M205" i="16"/>
  <c r="M204" i="16" s="1"/>
  <c r="M203" i="16" s="1"/>
  <c r="K208" i="16"/>
  <c r="K207" i="16" s="1"/>
  <c r="K206" i="16" s="1"/>
  <c r="L208" i="16"/>
  <c r="L207" i="16" s="1"/>
  <c r="L206" i="16" s="1"/>
  <c r="M208" i="16"/>
  <c r="M207" i="16" s="1"/>
  <c r="M206" i="16" s="1"/>
  <c r="K184" i="16"/>
  <c r="K183" i="16" s="1"/>
  <c r="L184" i="16"/>
  <c r="L183" i="16" s="1"/>
  <c r="M184" i="16"/>
  <c r="M183" i="16" s="1"/>
  <c r="K186" i="16"/>
  <c r="K185" i="16" s="1"/>
  <c r="L186" i="16"/>
  <c r="L185" i="16" s="1"/>
  <c r="M186" i="16"/>
  <c r="M185" i="16" s="1"/>
  <c r="K168" i="16"/>
  <c r="L168" i="16"/>
  <c r="L167" i="16" s="1"/>
  <c r="L166" i="16" s="1"/>
  <c r="M168" i="16"/>
  <c r="M167" i="16" s="1"/>
  <c r="M166" i="16" s="1"/>
  <c r="K223" i="16"/>
  <c r="K222" i="16" s="1"/>
  <c r="K221" i="16" s="1"/>
  <c r="L223" i="16"/>
  <c r="L222" i="16" s="1"/>
  <c r="L221" i="16" s="1"/>
  <c r="M223" i="16"/>
  <c r="M222" i="16" s="1"/>
  <c r="M221" i="16" s="1"/>
  <c r="K202" i="16"/>
  <c r="K201" i="16" s="1"/>
  <c r="L202" i="16"/>
  <c r="L201" i="16" s="1"/>
  <c r="M202" i="16"/>
  <c r="M201" i="16" s="1"/>
  <c r="K200" i="16"/>
  <c r="L200" i="16"/>
  <c r="M200" i="16"/>
  <c r="K194" i="16"/>
  <c r="L194" i="16"/>
  <c r="L193" i="16" s="1"/>
  <c r="L192" i="16" s="1"/>
  <c r="M194" i="16"/>
  <c r="M193" i="16" s="1"/>
  <c r="M192" i="16" s="1"/>
  <c r="K177" i="16"/>
  <c r="K174" i="16"/>
  <c r="M251" i="16" l="1"/>
  <c r="L251" i="16"/>
  <c r="K246" i="16"/>
  <c r="L246" i="16"/>
  <c r="M246" i="16"/>
  <c r="K156" i="4"/>
  <c r="L156" i="4" s="1"/>
  <c r="K190" i="15"/>
  <c r="M146" i="16"/>
  <c r="L146" i="16"/>
  <c r="K149" i="16"/>
  <c r="M187" i="16"/>
  <c r="L187" i="16"/>
  <c r="K187" i="16"/>
  <c r="K204" i="16"/>
  <c r="K167" i="16"/>
  <c r="K193" i="16"/>
  <c r="K173" i="16"/>
  <c r="K176" i="16"/>
  <c r="K155" i="4" l="1"/>
  <c r="K146" i="16"/>
  <c r="K251" i="16"/>
  <c r="K203" i="16"/>
  <c r="K166" i="16"/>
  <c r="K192" i="16"/>
  <c r="K172" i="16"/>
  <c r="K175" i="16"/>
  <c r="K187" i="15"/>
  <c r="G111" i="2" l="1"/>
  <c r="G110" i="2" s="1"/>
  <c r="K179" i="4"/>
  <c r="L220" i="16"/>
  <c r="K299" i="4"/>
  <c r="K178" i="4" l="1"/>
  <c r="K298" i="4"/>
  <c r="L299" i="4"/>
  <c r="K297" i="4" l="1"/>
  <c r="L297" i="4" s="1"/>
  <c r="L298" i="4"/>
  <c r="K129" i="4"/>
  <c r="K128" i="4" l="1"/>
  <c r="J122" i="15"/>
  <c r="J99" i="15"/>
  <c r="J136" i="15"/>
  <c r="L99" i="15" l="1"/>
  <c r="M76" i="5" s="1"/>
  <c r="M75" i="5" s="1"/>
  <c r="M74" i="5" s="1"/>
  <c r="K76" i="5"/>
  <c r="K75" i="5" s="1"/>
  <c r="K74" i="5" s="1"/>
  <c r="L136" i="15"/>
  <c r="M98" i="5" s="1"/>
  <c r="M97" i="5" s="1"/>
  <c r="M96" i="5" s="1"/>
  <c r="K98" i="5"/>
  <c r="K97" i="5" s="1"/>
  <c r="K96" i="5" s="1"/>
  <c r="L122" i="15"/>
  <c r="M62" i="5" s="1"/>
  <c r="M61" i="5" s="1"/>
  <c r="M58" i="5" s="1"/>
  <c r="K62" i="5"/>
  <c r="K61" i="5" s="1"/>
  <c r="K58" i="5" s="1"/>
  <c r="K127" i="4"/>
  <c r="J216" i="4"/>
  <c r="L216" i="4" s="1"/>
  <c r="J177" i="4"/>
  <c r="L177" i="4" s="1"/>
  <c r="J210" i="4"/>
  <c r="J209" i="4" s="1"/>
  <c r="J208" i="4" s="1"/>
  <c r="J129" i="4"/>
  <c r="J128" i="4" l="1"/>
  <c r="L129" i="4"/>
  <c r="K126" i="4"/>
  <c r="J185" i="15"/>
  <c r="L185" i="15" l="1"/>
  <c r="M177" i="5" s="1"/>
  <c r="M176" i="5" s="1"/>
  <c r="M175" i="5" s="1"/>
  <c r="K177" i="5"/>
  <c r="K176" i="5" s="1"/>
  <c r="K175" i="5" s="1"/>
  <c r="J127" i="4"/>
  <c r="J126" i="4" s="1"/>
  <c r="L128" i="4"/>
  <c r="K125" i="4"/>
  <c r="K150" i="4"/>
  <c r="J150" i="4"/>
  <c r="J149" i="4" s="1"/>
  <c r="J148" i="4" s="1"/>
  <c r="L127" i="4" l="1"/>
  <c r="K370" i="17"/>
  <c r="K382" i="17" s="1"/>
  <c r="K149" i="4"/>
  <c r="L150" i="4"/>
  <c r="J65" i="4"/>
  <c r="K65" i="4"/>
  <c r="L65" i="4" l="1"/>
  <c r="J125" i="4"/>
  <c r="L126" i="4"/>
  <c r="K148" i="4"/>
  <c r="L148" i="4" s="1"/>
  <c r="L149" i="4"/>
  <c r="L312" i="16"/>
  <c r="M312" i="16"/>
  <c r="L65" i="16"/>
  <c r="M65" i="16"/>
  <c r="K65" i="16"/>
  <c r="L40" i="16"/>
  <c r="M40" i="16"/>
  <c r="K40" i="16"/>
  <c r="L267" i="16"/>
  <c r="K267" i="16"/>
  <c r="L54" i="16"/>
  <c r="L53" i="16" s="1"/>
  <c r="M54" i="16"/>
  <c r="M53" i="16" s="1"/>
  <c r="K54" i="16"/>
  <c r="C9" i="13"/>
  <c r="D9" i="13" s="1"/>
  <c r="C13" i="13"/>
  <c r="D13" i="13" s="1"/>
  <c r="C14" i="9"/>
  <c r="C13" i="9"/>
  <c r="C12" i="13" s="1"/>
  <c r="D12" i="13" s="1"/>
  <c r="C12" i="9"/>
  <c r="C11" i="13" s="1"/>
  <c r="D11" i="13" s="1"/>
  <c r="C11" i="9"/>
  <c r="C10" i="13" s="1"/>
  <c r="D10" i="13" s="1"/>
  <c r="C10" i="9"/>
  <c r="C9" i="9"/>
  <c r="C8" i="13" s="1"/>
  <c r="D8" i="13" s="1"/>
  <c r="J370" i="17" l="1"/>
  <c r="J382" i="17" s="1"/>
  <c r="L125" i="4"/>
  <c r="L370" i="17" s="1"/>
  <c r="L382" i="17" s="1"/>
  <c r="K53" i="16"/>
  <c r="L266" i="16"/>
  <c r="L265" i="16" s="1"/>
  <c r="L264" i="16" s="1"/>
  <c r="K266" i="16"/>
  <c r="K121" i="15"/>
  <c r="K47" i="15"/>
  <c r="J47" i="15"/>
  <c r="L12" i="16"/>
  <c r="L11" i="16" s="1"/>
  <c r="L10" i="16" s="1"/>
  <c r="M12" i="16"/>
  <c r="M11" i="16" s="1"/>
  <c r="M10" i="16" s="1"/>
  <c r="L15" i="16"/>
  <c r="L14" i="16" s="1"/>
  <c r="M15" i="16"/>
  <c r="M14" i="16" s="1"/>
  <c r="L17" i="16"/>
  <c r="M17" i="16"/>
  <c r="L20" i="16"/>
  <c r="M20" i="16"/>
  <c r="L21" i="16"/>
  <c r="M21" i="16"/>
  <c r="L24" i="16"/>
  <c r="L23" i="16" s="1"/>
  <c r="L22" i="16" s="1"/>
  <c r="L30" i="16"/>
  <c r="L29" i="16" s="1"/>
  <c r="M30" i="16"/>
  <c r="M29" i="16" s="1"/>
  <c r="L32" i="16"/>
  <c r="M32" i="16"/>
  <c r="L35" i="16"/>
  <c r="L34" i="16" s="1"/>
  <c r="M35" i="16"/>
  <c r="M34" i="16" s="1"/>
  <c r="L37" i="16"/>
  <c r="M37" i="16"/>
  <c r="L39" i="16"/>
  <c r="L38" i="16" s="1"/>
  <c r="M39" i="16"/>
  <c r="M38" i="16" s="1"/>
  <c r="L43" i="16"/>
  <c r="M43" i="16"/>
  <c r="L46" i="16"/>
  <c r="M46" i="16"/>
  <c r="L49" i="16"/>
  <c r="L48" i="16" s="1"/>
  <c r="M49" i="16"/>
  <c r="M48" i="16" s="1"/>
  <c r="L51" i="16"/>
  <c r="L50" i="16" s="1"/>
  <c r="M51" i="16"/>
  <c r="M50" i="16" s="1"/>
  <c r="L56" i="16"/>
  <c r="L55" i="16" s="1"/>
  <c r="L52" i="16" s="1"/>
  <c r="M56" i="16"/>
  <c r="M55" i="16" s="1"/>
  <c r="M52" i="16" s="1"/>
  <c r="L59" i="16"/>
  <c r="L58" i="16" s="1"/>
  <c r="L57" i="16" s="1"/>
  <c r="M59" i="16"/>
  <c r="M58" i="16" s="1"/>
  <c r="M57" i="16" s="1"/>
  <c r="L62" i="16"/>
  <c r="L61" i="16" s="1"/>
  <c r="L60" i="16" s="1"/>
  <c r="M62" i="16"/>
  <c r="M61" i="16" s="1"/>
  <c r="M60" i="16" s="1"/>
  <c r="L67" i="16"/>
  <c r="L66" i="16" s="1"/>
  <c r="M67" i="16"/>
  <c r="M66" i="16" s="1"/>
  <c r="L70" i="16"/>
  <c r="L68" i="16" s="1"/>
  <c r="M70" i="16"/>
  <c r="M68" i="16" s="1"/>
  <c r="L79" i="16"/>
  <c r="L78" i="16" s="1"/>
  <c r="M79" i="16"/>
  <c r="M78" i="16" s="1"/>
  <c r="L81" i="16"/>
  <c r="L80" i="16" s="1"/>
  <c r="M81" i="16"/>
  <c r="M80" i="16" s="1"/>
  <c r="L84" i="16"/>
  <c r="L83" i="16" s="1"/>
  <c r="L82" i="16" s="1"/>
  <c r="M84" i="16"/>
  <c r="M83" i="16" s="1"/>
  <c r="M82" i="16" s="1"/>
  <c r="L87" i="16"/>
  <c r="M87" i="16"/>
  <c r="L90" i="16"/>
  <c r="L89" i="16" s="1"/>
  <c r="L88" i="16" s="1"/>
  <c r="M90" i="16"/>
  <c r="M89" i="16" s="1"/>
  <c r="M88" i="16" s="1"/>
  <c r="L98" i="16"/>
  <c r="L97" i="16" s="1"/>
  <c r="L96" i="16" s="1"/>
  <c r="M98" i="16"/>
  <c r="M97" i="16" s="1"/>
  <c r="M96" i="16" s="1"/>
  <c r="L112" i="16"/>
  <c r="L111" i="16" s="1"/>
  <c r="L110" i="16" s="1"/>
  <c r="M112" i="16"/>
  <c r="M111" i="16" s="1"/>
  <c r="M110" i="16" s="1"/>
  <c r="L115" i="16"/>
  <c r="L114" i="16" s="1"/>
  <c r="L113" i="16" s="1"/>
  <c r="M115" i="16"/>
  <c r="M114" i="16" s="1"/>
  <c r="M113" i="16" s="1"/>
  <c r="L118" i="16"/>
  <c r="L117" i="16" s="1"/>
  <c r="L116" i="16" s="1"/>
  <c r="M118" i="16"/>
  <c r="M117" i="16" s="1"/>
  <c r="M116" i="16" s="1"/>
  <c r="L121" i="16"/>
  <c r="L120" i="16" s="1"/>
  <c r="L119" i="16" s="1"/>
  <c r="M121" i="16"/>
  <c r="M120" i="16" s="1"/>
  <c r="M119" i="16" s="1"/>
  <c r="L124" i="16"/>
  <c r="L123" i="16" s="1"/>
  <c r="L122" i="16" s="1"/>
  <c r="M124" i="16"/>
  <c r="M123" i="16" s="1"/>
  <c r="M122" i="16" s="1"/>
  <c r="L132" i="16"/>
  <c r="L131" i="16" s="1"/>
  <c r="L130" i="16" s="1"/>
  <c r="L129" i="16" s="1"/>
  <c r="L128" i="16" s="1"/>
  <c r="M132" i="16"/>
  <c r="M131" i="16" s="1"/>
  <c r="M130" i="16" s="1"/>
  <c r="M129" i="16" s="1"/>
  <c r="M128" i="16" s="1"/>
  <c r="L137" i="16"/>
  <c r="L136" i="16" s="1"/>
  <c r="L135" i="16" s="1"/>
  <c r="M137" i="16"/>
  <c r="M136" i="16" s="1"/>
  <c r="M135" i="16" s="1"/>
  <c r="L140" i="16"/>
  <c r="L139" i="16" s="1"/>
  <c r="L138" i="16" s="1"/>
  <c r="M140" i="16"/>
  <c r="M139" i="16" s="1"/>
  <c r="M138" i="16" s="1"/>
  <c r="L145" i="16"/>
  <c r="L144" i="16" s="1"/>
  <c r="L143" i="16" s="1"/>
  <c r="M145" i="16"/>
  <c r="M144" i="16" s="1"/>
  <c r="M143" i="16" s="1"/>
  <c r="L153" i="16"/>
  <c r="L152" i="16" s="1"/>
  <c r="M153" i="16"/>
  <c r="M152" i="16" s="1"/>
  <c r="L158" i="16"/>
  <c r="L157" i="16" s="1"/>
  <c r="L156" i="16" s="1"/>
  <c r="L155" i="16" s="1"/>
  <c r="L154" i="16" s="1"/>
  <c r="M158" i="16"/>
  <c r="M157" i="16" s="1"/>
  <c r="M156" i="16" s="1"/>
  <c r="M155" i="16" s="1"/>
  <c r="M154" i="16" s="1"/>
  <c r="L163" i="16"/>
  <c r="L162" i="16" s="1"/>
  <c r="L161" i="16" s="1"/>
  <c r="L160" i="16" s="1"/>
  <c r="L159" i="16" s="1"/>
  <c r="M163" i="16"/>
  <c r="M162" i="16" s="1"/>
  <c r="M161" i="16" s="1"/>
  <c r="M160" i="16" s="1"/>
  <c r="M159" i="16" s="1"/>
  <c r="L197" i="16"/>
  <c r="L196" i="16" s="1"/>
  <c r="L195" i="16" s="1"/>
  <c r="M197" i="16"/>
  <c r="M196" i="16" s="1"/>
  <c r="M195" i="16" s="1"/>
  <c r="L199" i="16"/>
  <c r="L198" i="16" s="1"/>
  <c r="M199" i="16"/>
  <c r="M198" i="16" s="1"/>
  <c r="L219" i="16"/>
  <c r="L218" i="16" s="1"/>
  <c r="L226" i="16"/>
  <c r="L225" i="16" s="1"/>
  <c r="L224" i="16" s="1"/>
  <c r="M226" i="16"/>
  <c r="M225" i="16" s="1"/>
  <c r="M224" i="16" s="1"/>
  <c r="L229" i="16"/>
  <c r="L228" i="16" s="1"/>
  <c r="L227" i="16" s="1"/>
  <c r="M229" i="16"/>
  <c r="M228" i="16" s="1"/>
  <c r="M227" i="16" s="1"/>
  <c r="L238" i="16"/>
  <c r="L237" i="16" s="1"/>
  <c r="L242" i="16"/>
  <c r="L241" i="16" s="1"/>
  <c r="L240" i="16" s="1"/>
  <c r="M242" i="16"/>
  <c r="M241" i="16" s="1"/>
  <c r="M240" i="16" s="1"/>
  <c r="L258" i="16"/>
  <c r="L257" i="16" s="1"/>
  <c r="L256" i="16" s="1"/>
  <c r="M258" i="16"/>
  <c r="M257" i="16" s="1"/>
  <c r="M256" i="16" s="1"/>
  <c r="L263" i="16"/>
  <c r="M263" i="16"/>
  <c r="L274" i="16"/>
  <c r="L273" i="16" s="1"/>
  <c r="M274" i="16"/>
  <c r="M273" i="16" s="1"/>
  <c r="L276" i="16"/>
  <c r="M276" i="16"/>
  <c r="L278" i="16"/>
  <c r="M278" i="16"/>
  <c r="M19" i="16"/>
  <c r="J266" i="15"/>
  <c r="K267" i="15"/>
  <c r="J264" i="15"/>
  <c r="J221" i="15"/>
  <c r="J182" i="15"/>
  <c r="J127" i="15"/>
  <c r="M95" i="16" l="1"/>
  <c r="M94" i="16" s="1"/>
  <c r="L95" i="16"/>
  <c r="L94" i="16" s="1"/>
  <c r="L264" i="15"/>
  <c r="M214" i="5" s="1"/>
  <c r="M213" i="5" s="1"/>
  <c r="K214" i="5"/>
  <c r="K213" i="5" s="1"/>
  <c r="L47" i="15"/>
  <c r="L127" i="15"/>
  <c r="M89" i="5" s="1"/>
  <c r="M88" i="5" s="1"/>
  <c r="M87" i="5" s="1"/>
  <c r="M86" i="5" s="1"/>
  <c r="M85" i="5" s="1"/>
  <c r="K89" i="5"/>
  <c r="K88" i="5" s="1"/>
  <c r="K87" i="5" s="1"/>
  <c r="K86" i="5" s="1"/>
  <c r="K85" i="5" s="1"/>
  <c r="L182" i="15"/>
  <c r="M151" i="5" s="1"/>
  <c r="M150" i="5" s="1"/>
  <c r="M149" i="5" s="1"/>
  <c r="K151" i="5"/>
  <c r="K150" i="5" s="1"/>
  <c r="K149" i="5" s="1"/>
  <c r="L266" i="15"/>
  <c r="M216" i="5" s="1"/>
  <c r="K216" i="5"/>
  <c r="L221" i="15"/>
  <c r="M160" i="5" s="1"/>
  <c r="M159" i="5" s="1"/>
  <c r="K160" i="5"/>
  <c r="K159" i="5" s="1"/>
  <c r="K176" i="4"/>
  <c r="K45" i="4"/>
  <c r="L45" i="4" s="1"/>
  <c r="L267" i="15"/>
  <c r="K163" i="4"/>
  <c r="J193" i="4"/>
  <c r="J192" i="4" s="1"/>
  <c r="J207" i="4"/>
  <c r="J206" i="4" s="1"/>
  <c r="J205" i="4" s="1"/>
  <c r="K193" i="4"/>
  <c r="K207" i="4"/>
  <c r="K160" i="4"/>
  <c r="J147" i="4"/>
  <c r="J146" i="4" s="1"/>
  <c r="J145" i="4" s="1"/>
  <c r="J42" i="4"/>
  <c r="J41" i="4" s="1"/>
  <c r="J44" i="4"/>
  <c r="J43" i="4" s="1"/>
  <c r="K42" i="4"/>
  <c r="K147" i="4"/>
  <c r="K210" i="4"/>
  <c r="K44" i="4"/>
  <c r="M262" i="16"/>
  <c r="M261" i="16" s="1"/>
  <c r="M260" i="16" s="1"/>
  <c r="L262" i="16"/>
  <c r="L261" i="16" s="1"/>
  <c r="L260" i="16" s="1"/>
  <c r="M174" i="16"/>
  <c r="M173" i="16" s="1"/>
  <c r="M172" i="16" s="1"/>
  <c r="L177" i="16"/>
  <c r="L176" i="16" s="1"/>
  <c r="L175" i="16" s="1"/>
  <c r="M177" i="16"/>
  <c r="M176" i="16" s="1"/>
  <c r="M175" i="16" s="1"/>
  <c r="L180" i="16"/>
  <c r="L179" i="16" s="1"/>
  <c r="K180" i="16"/>
  <c r="K179" i="16" s="1"/>
  <c r="L174" i="16"/>
  <c r="L173" i="16" s="1"/>
  <c r="L172" i="16" s="1"/>
  <c r="L234" i="16"/>
  <c r="L233" i="16" s="1"/>
  <c r="L109" i="16"/>
  <c r="L108" i="16" s="1"/>
  <c r="L107" i="16" s="1"/>
  <c r="L236" i="16"/>
  <c r="M234" i="16"/>
  <c r="M233" i="16" s="1"/>
  <c r="M236" i="16"/>
  <c r="K265" i="16"/>
  <c r="L171" i="16"/>
  <c r="L170" i="16" s="1"/>
  <c r="L169" i="16" s="1"/>
  <c r="L86" i="16"/>
  <c r="L85" i="16" s="1"/>
  <c r="L45" i="16"/>
  <c r="L44" i="16" s="1"/>
  <c r="L42" i="16"/>
  <c r="L41" i="16" s="1"/>
  <c r="M86" i="16"/>
  <c r="M85" i="16" s="1"/>
  <c r="M45" i="16"/>
  <c r="M44" i="16" s="1"/>
  <c r="M42" i="16"/>
  <c r="M41" i="16" s="1"/>
  <c r="J223" i="15"/>
  <c r="K162" i="5" s="1"/>
  <c r="K161" i="5" s="1"/>
  <c r="O432" i="17"/>
  <c r="M271" i="16"/>
  <c r="M270" i="16" s="1"/>
  <c r="M269" i="16" s="1"/>
  <c r="L19" i="16"/>
  <c r="L18" i="16" s="1"/>
  <c r="M267" i="16"/>
  <c r="L271" i="16"/>
  <c r="L270" i="16" s="1"/>
  <c r="L269" i="16" s="1"/>
  <c r="L106" i="16"/>
  <c r="L105" i="16" s="1"/>
  <c r="L104" i="16" s="1"/>
  <c r="M109" i="16"/>
  <c r="M108" i="16" s="1"/>
  <c r="M107" i="16" s="1"/>
  <c r="M47" i="16"/>
  <c r="M18" i="16"/>
  <c r="M77" i="16"/>
  <c r="L69" i="16"/>
  <c r="M134" i="16"/>
  <c r="M133" i="16" s="1"/>
  <c r="L77" i="16"/>
  <c r="L47" i="16"/>
  <c r="L134" i="16"/>
  <c r="L133" i="16" s="1"/>
  <c r="M151" i="16"/>
  <c r="M142" i="16" s="1"/>
  <c r="M69" i="16"/>
  <c r="L151" i="16"/>
  <c r="L142" i="16" s="1"/>
  <c r="L103" i="16" l="1"/>
  <c r="M171" i="16"/>
  <c r="M170" i="16" s="1"/>
  <c r="M169" i="16" s="1"/>
  <c r="M106" i="16"/>
  <c r="M105" i="16" s="1"/>
  <c r="M104" i="16" s="1"/>
  <c r="M103" i="16" s="1"/>
  <c r="M102" i="16" s="1"/>
  <c r="M180" i="16"/>
  <c r="M179" i="16" s="1"/>
  <c r="K158" i="5"/>
  <c r="K206" i="4"/>
  <c r="L207" i="4"/>
  <c r="K209" i="4"/>
  <c r="L210" i="4"/>
  <c r="K146" i="4"/>
  <c r="L147" i="4"/>
  <c r="K159" i="4"/>
  <c r="L160" i="4"/>
  <c r="K162" i="4"/>
  <c r="L163" i="4"/>
  <c r="K192" i="4"/>
  <c r="L192" i="4" s="1"/>
  <c r="L193" i="4"/>
  <c r="L223" i="15"/>
  <c r="M162" i="5" s="1"/>
  <c r="M161" i="5" s="1"/>
  <c r="M158" i="5" s="1"/>
  <c r="L162" i="5"/>
  <c r="L161" i="5" s="1"/>
  <c r="L158" i="5" s="1"/>
  <c r="L145" i="5" s="1"/>
  <c r="L144" i="5" s="1"/>
  <c r="K41" i="4"/>
  <c r="L41" i="4" s="1"/>
  <c r="L42" i="4"/>
  <c r="K43" i="4"/>
  <c r="L43" i="4" s="1"/>
  <c r="L44" i="4"/>
  <c r="K195" i="4"/>
  <c r="J195" i="4"/>
  <c r="J40" i="4"/>
  <c r="J39" i="4" s="1"/>
  <c r="K182" i="16"/>
  <c r="K181" i="16" s="1"/>
  <c r="K178" i="16" s="1"/>
  <c r="L182" i="16"/>
  <c r="L181" i="16" s="1"/>
  <c r="L178" i="16" s="1"/>
  <c r="L102" i="16"/>
  <c r="K264" i="16"/>
  <c r="M266" i="16"/>
  <c r="M265" i="16" s="1"/>
  <c r="M264" i="16" s="1"/>
  <c r="M141" i="16"/>
  <c r="L141" i="16"/>
  <c r="M182" i="16" l="1"/>
  <c r="M181" i="16" s="1"/>
  <c r="M178" i="16" s="1"/>
  <c r="L195" i="4"/>
  <c r="K40" i="4"/>
  <c r="K39" i="4" s="1"/>
  <c r="L39" i="4" s="1"/>
  <c r="K205" i="4"/>
  <c r="L206" i="4"/>
  <c r="K208" i="4"/>
  <c r="L208" i="4" s="1"/>
  <c r="L209" i="4"/>
  <c r="K145" i="4"/>
  <c r="L145" i="4" s="1"/>
  <c r="L146" i="4"/>
  <c r="K158" i="4"/>
  <c r="L159" i="4"/>
  <c r="K161" i="4"/>
  <c r="L161" i="4" s="1"/>
  <c r="L162" i="4"/>
  <c r="K145" i="16"/>
  <c r="K158" i="16"/>
  <c r="K90" i="16"/>
  <c r="K84" i="16"/>
  <c r="K81" i="16"/>
  <c r="K79" i="16"/>
  <c r="K70" i="16"/>
  <c r="K67" i="16"/>
  <c r="K62" i="16"/>
  <c r="K59" i="16"/>
  <c r="K56" i="16"/>
  <c r="K49" i="16"/>
  <c r="K51" i="16"/>
  <c r="K46" i="16"/>
  <c r="K43" i="16"/>
  <c r="K30" i="16"/>
  <c r="K32" i="16"/>
  <c r="K35" i="16"/>
  <c r="K37" i="16"/>
  <c r="K98" i="16"/>
  <c r="K163" i="16"/>
  <c r="K39" i="16"/>
  <c r="K153" i="16"/>
  <c r="L205" i="4" l="1"/>
  <c r="L158" i="4"/>
  <c r="L40" i="4"/>
  <c r="K152" i="16"/>
  <c r="K151" i="16" s="1"/>
  <c r="K29" i="16"/>
  <c r="K48" i="16"/>
  <c r="K66" i="16"/>
  <c r="K38" i="16"/>
  <c r="K68" i="16"/>
  <c r="K144" i="16"/>
  <c r="K162" i="16"/>
  <c r="K34" i="16"/>
  <c r="K58" i="16"/>
  <c r="K78" i="16"/>
  <c r="K157" i="16"/>
  <c r="K55" i="16"/>
  <c r="K89" i="16"/>
  <c r="K97" i="16"/>
  <c r="K50" i="16"/>
  <c r="K61" i="16"/>
  <c r="K80" i="16"/>
  <c r="K45" i="16"/>
  <c r="K42" i="16"/>
  <c r="K69" i="16"/>
  <c r="K77" i="16" l="1"/>
  <c r="K41" i="16"/>
  <c r="K47" i="16"/>
  <c r="K88" i="16"/>
  <c r="K156" i="16"/>
  <c r="K143" i="16"/>
  <c r="K142" i="16" s="1"/>
  <c r="K96" i="16"/>
  <c r="K95" i="16" s="1"/>
  <c r="K57" i="16"/>
  <c r="K161" i="16"/>
  <c r="K60" i="16"/>
  <c r="K44" i="16"/>
  <c r="K52" i="16"/>
  <c r="K155" i="16" l="1"/>
  <c r="K160" i="16"/>
  <c r="K253" i="4" l="1"/>
  <c r="L217" i="16"/>
  <c r="L216" i="16" s="1"/>
  <c r="K159" i="16"/>
  <c r="K141" i="16"/>
  <c r="K94" i="16"/>
  <c r="K154" i="16"/>
  <c r="K83" i="16"/>
  <c r="K28" i="15"/>
  <c r="J28" i="15"/>
  <c r="L12" i="15"/>
  <c r="L11" i="15" s="1"/>
  <c r="K322" i="15"/>
  <c r="K320" i="15"/>
  <c r="K318" i="15"/>
  <c r="K314" i="15"/>
  <c r="K308" i="15"/>
  <c r="K307" i="15" s="1"/>
  <c r="K306" i="15" s="1"/>
  <c r="K291" i="15"/>
  <c r="K277" i="15"/>
  <c r="K272" i="15"/>
  <c r="K265" i="15"/>
  <c r="K263" i="15"/>
  <c r="K257" i="15"/>
  <c r="K255" i="15"/>
  <c r="K252" i="15"/>
  <c r="K250" i="15"/>
  <c r="K246" i="15"/>
  <c r="K243" i="15"/>
  <c r="K238" i="15"/>
  <c r="K234" i="15"/>
  <c r="K229" i="15"/>
  <c r="K226" i="15"/>
  <c r="K224" i="15"/>
  <c r="K222" i="15"/>
  <c r="K220" i="15"/>
  <c r="K217" i="15"/>
  <c r="K213" i="15"/>
  <c r="K209" i="15"/>
  <c r="K203" i="15"/>
  <c r="K200" i="15"/>
  <c r="K197" i="15"/>
  <c r="K194" i="15"/>
  <c r="K186" i="15"/>
  <c r="K184" i="15"/>
  <c r="K181" i="15"/>
  <c r="K175" i="15"/>
  <c r="K174" i="15" s="1"/>
  <c r="K172" i="15"/>
  <c r="K167" i="15"/>
  <c r="K165" i="15"/>
  <c r="K161" i="15"/>
  <c r="K157" i="15"/>
  <c r="K153" i="15"/>
  <c r="K148" i="15"/>
  <c r="K144" i="15"/>
  <c r="K141" i="15"/>
  <c r="K138" i="15"/>
  <c r="K135" i="15"/>
  <c r="K215" i="4" s="1"/>
  <c r="K132" i="15"/>
  <c r="K212" i="4" s="1"/>
  <c r="K129" i="15"/>
  <c r="K126" i="15"/>
  <c r="K173" i="4"/>
  <c r="K105" i="15"/>
  <c r="K104" i="15"/>
  <c r="K100" i="15" s="1"/>
  <c r="K98" i="15"/>
  <c r="K93" i="15"/>
  <c r="K90" i="15"/>
  <c r="K88" i="15"/>
  <c r="K84" i="15"/>
  <c r="K77" i="15"/>
  <c r="K74" i="15"/>
  <c r="K69" i="15"/>
  <c r="K67" i="15"/>
  <c r="K62" i="15"/>
  <c r="K60" i="15"/>
  <c r="K55" i="15"/>
  <c r="K52" i="15"/>
  <c r="K49" i="15"/>
  <c r="K44" i="15"/>
  <c r="K41" i="15"/>
  <c r="K38" i="15"/>
  <c r="K36" i="15"/>
  <c r="K32" i="15"/>
  <c r="K24" i="15"/>
  <c r="K23" i="15" s="1"/>
  <c r="K19" i="15"/>
  <c r="L19" i="15" s="1"/>
  <c r="K17" i="15"/>
  <c r="K15" i="15"/>
  <c r="K12" i="15"/>
  <c r="K11" i="15" s="1"/>
  <c r="K27" i="15" l="1"/>
  <c r="L28" i="15"/>
  <c r="L14" i="5"/>
  <c r="L11" i="5" s="1"/>
  <c r="K31" i="15"/>
  <c r="L31" i="5"/>
  <c r="L28" i="5" s="1"/>
  <c r="K40" i="15"/>
  <c r="K43" i="15"/>
  <c r="K46" i="15"/>
  <c r="K51" i="15"/>
  <c r="K54" i="15"/>
  <c r="L26" i="5"/>
  <c r="L23" i="5" s="1"/>
  <c r="K73" i="15"/>
  <c r="K83" i="15"/>
  <c r="K92" i="15"/>
  <c r="K97" i="15"/>
  <c r="K125" i="15"/>
  <c r="K128" i="15"/>
  <c r="K137" i="15"/>
  <c r="K140" i="15"/>
  <c r="K143" i="15"/>
  <c r="K147" i="15"/>
  <c r="K152" i="15"/>
  <c r="K156" i="15"/>
  <c r="K159" i="15"/>
  <c r="K273" i="4"/>
  <c r="K171" i="15"/>
  <c r="K170" i="15" s="1"/>
  <c r="K180" i="15"/>
  <c r="K183" i="15"/>
  <c r="K193" i="15"/>
  <c r="K196" i="15"/>
  <c r="K199" i="15"/>
  <c r="K202" i="15"/>
  <c r="K181" i="4"/>
  <c r="K198" i="4"/>
  <c r="K228" i="15"/>
  <c r="K233" i="15"/>
  <c r="K232" i="15" s="1"/>
  <c r="K237" i="15"/>
  <c r="K252" i="4"/>
  <c r="K245" i="15"/>
  <c r="K264" i="4"/>
  <c r="K269" i="4"/>
  <c r="L215" i="5"/>
  <c r="L212" i="5" s="1"/>
  <c r="L211" i="5" s="1"/>
  <c r="L210" i="5" s="1"/>
  <c r="K271" i="15"/>
  <c r="K270" i="15" s="1"/>
  <c r="K276" i="15"/>
  <c r="K290" i="15"/>
  <c r="K295" i="15"/>
  <c r="K301" i="15"/>
  <c r="K300" i="15" s="1"/>
  <c r="K313" i="15"/>
  <c r="K312" i="15" s="1"/>
  <c r="L251" i="5"/>
  <c r="L253" i="5"/>
  <c r="K251" i="4"/>
  <c r="K120" i="4"/>
  <c r="K196" i="4"/>
  <c r="K64" i="4"/>
  <c r="K194" i="4"/>
  <c r="K99" i="4"/>
  <c r="K26" i="4"/>
  <c r="L215" i="16"/>
  <c r="L214" i="16" s="1"/>
  <c r="L209" i="16" s="1"/>
  <c r="L165" i="16" s="1"/>
  <c r="K254" i="15"/>
  <c r="L275" i="16"/>
  <c r="L277" i="16"/>
  <c r="K241" i="15"/>
  <c r="L235" i="16"/>
  <c r="L232" i="16" s="1"/>
  <c r="K82" i="16"/>
  <c r="J27" i="15"/>
  <c r="K26" i="15"/>
  <c r="K87" i="15"/>
  <c r="L16" i="16"/>
  <c r="L13" i="16" s="1"/>
  <c r="K35" i="15"/>
  <c r="K59" i="15"/>
  <c r="K160" i="15"/>
  <c r="L36" i="16"/>
  <c r="L33" i="16" s="1"/>
  <c r="K212" i="15"/>
  <c r="K164" i="15"/>
  <c r="L31" i="16"/>
  <c r="L28" i="16" s="1"/>
  <c r="K206" i="15"/>
  <c r="K189" i="15"/>
  <c r="K208" i="15"/>
  <c r="K131" i="15"/>
  <c r="K211" i="4" s="1"/>
  <c r="K204" i="4" s="1"/>
  <c r="K134" i="15"/>
  <c r="K214" i="4" s="1"/>
  <c r="K76" i="15"/>
  <c r="L64" i="16"/>
  <c r="L63" i="16" s="1"/>
  <c r="K216" i="15"/>
  <c r="M64" i="16"/>
  <c r="M63" i="16" s="1"/>
  <c r="K219" i="15"/>
  <c r="K14" i="15"/>
  <c r="K262" i="15"/>
  <c r="K66" i="15"/>
  <c r="K249" i="15"/>
  <c r="K317" i="15"/>
  <c r="K316" i="15" s="1"/>
  <c r="F85" i="2"/>
  <c r="C85" i="2"/>
  <c r="F92" i="2"/>
  <c r="C92" i="2"/>
  <c r="C91" i="2" s="1"/>
  <c r="C105" i="2"/>
  <c r="C107" i="2"/>
  <c r="C89" i="2"/>
  <c r="C87" i="2"/>
  <c r="F37" i="2"/>
  <c r="C37" i="2"/>
  <c r="C32" i="2" s="1"/>
  <c r="C73" i="2"/>
  <c r="C71" i="2"/>
  <c r="F66" i="2"/>
  <c r="C66" i="2"/>
  <c r="F59" i="2"/>
  <c r="C59" i="2"/>
  <c r="F50" i="2"/>
  <c r="C50" i="2"/>
  <c r="F24" i="2"/>
  <c r="C24" i="2"/>
  <c r="F62" i="2"/>
  <c r="C62" i="2"/>
  <c r="C53" i="2"/>
  <c r="C52" i="2" s="1"/>
  <c r="F49" i="2"/>
  <c r="C49" i="2"/>
  <c r="C48" i="2" s="1"/>
  <c r="F43" i="2"/>
  <c r="C43" i="2"/>
  <c r="C42" i="2" s="1"/>
  <c r="F40" i="2"/>
  <c r="C40" i="2"/>
  <c r="C39" i="2" s="1"/>
  <c r="F29" i="2"/>
  <c r="C29" i="2"/>
  <c r="C28" i="2" s="1"/>
  <c r="F26" i="2"/>
  <c r="C26" i="2"/>
  <c r="F21" i="2"/>
  <c r="C21" i="2"/>
  <c r="F15" i="2"/>
  <c r="C15" i="2"/>
  <c r="C14" i="2" s="1"/>
  <c r="F9" i="2"/>
  <c r="C9" i="2"/>
  <c r="C8" i="2" s="1"/>
  <c r="L9" i="16" l="1"/>
  <c r="L8" i="16" s="1"/>
  <c r="K72" i="15"/>
  <c r="L248" i="5"/>
  <c r="L244" i="5" s="1"/>
  <c r="L235" i="5" s="1"/>
  <c r="L7" i="5"/>
  <c r="L6" i="5" s="1"/>
  <c r="K311" i="15"/>
  <c r="K310" i="15" s="1"/>
  <c r="L27" i="15"/>
  <c r="F8" i="2"/>
  <c r="F14" i="2"/>
  <c r="F28" i="2"/>
  <c r="F39" i="2"/>
  <c r="F42" i="2"/>
  <c r="F48" i="2"/>
  <c r="F53" i="2"/>
  <c r="K10" i="15"/>
  <c r="K30" i="15"/>
  <c r="K61" i="4"/>
  <c r="K60" i="4" s="1"/>
  <c r="K96" i="4"/>
  <c r="K82" i="15"/>
  <c r="K86" i="15"/>
  <c r="K117" i="4"/>
  <c r="K96" i="15"/>
  <c r="K146" i="15"/>
  <c r="K151" i="15"/>
  <c r="K155" i="15"/>
  <c r="K150" i="15" s="1"/>
  <c r="K272" i="4"/>
  <c r="K163" i="15"/>
  <c r="K169" i="15"/>
  <c r="K154" i="4"/>
  <c r="K205" i="15"/>
  <c r="K180" i="4"/>
  <c r="K157" i="4" s="1"/>
  <c r="K250" i="4"/>
  <c r="K240" i="15"/>
  <c r="K261" i="4"/>
  <c r="K266" i="4"/>
  <c r="K261" i="15"/>
  <c r="K275" i="15"/>
  <c r="K289" i="15"/>
  <c r="K284" i="15" s="1"/>
  <c r="K294" i="15"/>
  <c r="K191" i="4"/>
  <c r="K65" i="15"/>
  <c r="K179" i="15"/>
  <c r="K34" i="15"/>
  <c r="K215" i="15"/>
  <c r="K23" i="4"/>
  <c r="K19" i="4"/>
  <c r="L231" i="16"/>
  <c r="L272" i="16"/>
  <c r="L268" i="16" s="1"/>
  <c r="L259" i="16" s="1"/>
  <c r="K211" i="15"/>
  <c r="K124" i="15"/>
  <c r="K260" i="15"/>
  <c r="K248" i="15"/>
  <c r="J26" i="15"/>
  <c r="L26" i="15" s="1"/>
  <c r="K192" i="15"/>
  <c r="K58" i="15"/>
  <c r="F112" i="2"/>
  <c r="C58" i="2"/>
  <c r="C84" i="2"/>
  <c r="F58" i="2"/>
  <c r="C70" i="2"/>
  <c r="F32" i="2"/>
  <c r="C20" i="2"/>
  <c r="F20" i="2"/>
  <c r="L264" i="5" l="1"/>
  <c r="J340" i="17"/>
  <c r="J341" i="17" s="1"/>
  <c r="K236" i="15"/>
  <c r="K71" i="15"/>
  <c r="F31" i="2"/>
  <c r="F52" i="2"/>
  <c r="K6" i="4"/>
  <c r="K366" i="17" s="1"/>
  <c r="K378" i="17" s="1"/>
  <c r="K9" i="15"/>
  <c r="K57" i="15"/>
  <c r="K64" i="15"/>
  <c r="K95" i="4"/>
  <c r="K116" i="4"/>
  <c r="K95" i="15"/>
  <c r="K113" i="15"/>
  <c r="K123" i="15"/>
  <c r="K203" i="4"/>
  <c r="K271" i="4"/>
  <c r="K144" i="4"/>
  <c r="K187" i="4"/>
  <c r="K249" i="4"/>
  <c r="K274" i="15"/>
  <c r="K293" i="15"/>
  <c r="K178" i="15"/>
  <c r="L230" i="16"/>
  <c r="K231" i="15"/>
  <c r="C31" i="2"/>
  <c r="C7" i="2" s="1"/>
  <c r="J337" i="17" s="1"/>
  <c r="F7" i="2" l="1"/>
  <c r="K259" i="15"/>
  <c r="K8" i="15"/>
  <c r="K94" i="4"/>
  <c r="K101" i="4"/>
  <c r="K372" i="17"/>
  <c r="K384" i="17" s="1"/>
  <c r="K260" i="4"/>
  <c r="K143" i="4"/>
  <c r="K245" i="4"/>
  <c r="K177" i="15"/>
  <c r="L164" i="16"/>
  <c r="L288" i="16" s="1"/>
  <c r="K368" i="17" l="1"/>
  <c r="K380" i="17" s="1"/>
  <c r="K369" i="17"/>
  <c r="K381" i="17" s="1"/>
  <c r="K371" i="17"/>
  <c r="K383" i="17" s="1"/>
  <c r="K233" i="4"/>
  <c r="K335" i="15"/>
  <c r="K305" i="4"/>
  <c r="K278" i="16"/>
  <c r="K276" i="16"/>
  <c r="K274" i="16"/>
  <c r="K258" i="16"/>
  <c r="K242" i="16"/>
  <c r="K238" i="16"/>
  <c r="K234" i="16"/>
  <c r="K229" i="16"/>
  <c r="K226" i="16"/>
  <c r="K137" i="16"/>
  <c r="K140" i="16"/>
  <c r="K132" i="16"/>
  <c r="K124" i="16"/>
  <c r="K121" i="16"/>
  <c r="K118" i="16"/>
  <c r="K115" i="16"/>
  <c r="K109" i="16"/>
  <c r="K106" i="16"/>
  <c r="K20" i="16"/>
  <c r="K21" i="16"/>
  <c r="K12" i="16"/>
  <c r="J244" i="15"/>
  <c r="K112" i="16"/>
  <c r="J242" i="15"/>
  <c r="J157" i="15"/>
  <c r="L157" i="15" s="1"/>
  <c r="J207" i="15"/>
  <c r="K237" i="16" l="1"/>
  <c r="M238" i="16"/>
  <c r="M237" i="16" s="1"/>
  <c r="K303" i="4"/>
  <c r="E14" i="25"/>
  <c r="E13" i="25" s="1"/>
  <c r="E12" i="25" s="1"/>
  <c r="E11" i="25" s="1"/>
  <c r="E6" i="25" s="1"/>
  <c r="E15" i="25" s="1"/>
  <c r="K312" i="4"/>
  <c r="L207" i="15"/>
  <c r="K200" i="5"/>
  <c r="K199" i="5" s="1"/>
  <c r="K198" i="5" s="1"/>
  <c r="L242" i="15"/>
  <c r="K195" i="5"/>
  <c r="K194" i="5" s="1"/>
  <c r="L244" i="15"/>
  <c r="K197" i="5"/>
  <c r="K196" i="5" s="1"/>
  <c r="K373" i="17"/>
  <c r="K385" i="17" s="1"/>
  <c r="K301" i="4"/>
  <c r="L306" i="16"/>
  <c r="L307" i="16" s="1"/>
  <c r="D14" i="26"/>
  <c r="L295" i="5"/>
  <c r="L296" i="5" s="1"/>
  <c r="L266" i="5"/>
  <c r="L267" i="5" s="1"/>
  <c r="J253" i="4"/>
  <c r="J251" i="4"/>
  <c r="J179" i="4"/>
  <c r="K220" i="16"/>
  <c r="K215" i="16"/>
  <c r="K214" i="16" s="1"/>
  <c r="K217" i="16"/>
  <c r="K216" i="16" s="1"/>
  <c r="K111" i="16"/>
  <c r="K108" i="16"/>
  <c r="K114" i="16"/>
  <c r="K117" i="16"/>
  <c r="J156" i="15"/>
  <c r="J84" i="15"/>
  <c r="L84" i="15" s="1"/>
  <c r="J25" i="15"/>
  <c r="J167" i="15"/>
  <c r="L167" i="15" s="1"/>
  <c r="J135" i="15"/>
  <c r="L135" i="15" s="1"/>
  <c r="J132" i="15"/>
  <c r="L132" i="15" s="1"/>
  <c r="J129" i="15"/>
  <c r="L129" i="15" s="1"/>
  <c r="J74" i="15"/>
  <c r="L74" i="15" s="1"/>
  <c r="K314" i="4" l="1"/>
  <c r="K189" i="5"/>
  <c r="K145" i="5" s="1"/>
  <c r="K144" i="5" s="1"/>
  <c r="M195" i="5"/>
  <c r="M194" i="5" s="1"/>
  <c r="M215" i="16"/>
  <c r="M214" i="16" s="1"/>
  <c r="J155" i="15"/>
  <c r="L156" i="15"/>
  <c r="L155" i="15" s="1"/>
  <c r="L25" i="15"/>
  <c r="K22" i="5"/>
  <c r="K21" i="5" s="1"/>
  <c r="K20" i="5" s="1"/>
  <c r="M197" i="5"/>
  <c r="M196" i="5" s="1"/>
  <c r="M217" i="16"/>
  <c r="M216" i="16" s="1"/>
  <c r="M200" i="5"/>
  <c r="M199" i="5" s="1"/>
  <c r="M198" i="5" s="1"/>
  <c r="M220" i="16"/>
  <c r="M219" i="16" s="1"/>
  <c r="M218" i="16" s="1"/>
  <c r="J178" i="4"/>
  <c r="L178" i="4" s="1"/>
  <c r="L179" i="4"/>
  <c r="J250" i="4"/>
  <c r="L250" i="4" s="1"/>
  <c r="L251" i="4"/>
  <c r="J252" i="4"/>
  <c r="L252" i="4" s="1"/>
  <c r="L253" i="4"/>
  <c r="L297" i="5"/>
  <c r="L298" i="5" s="1"/>
  <c r="L308" i="16"/>
  <c r="L309" i="16" s="1"/>
  <c r="K306" i="4"/>
  <c r="K304" i="4"/>
  <c r="J34" i="4"/>
  <c r="J215" i="4"/>
  <c r="L215" i="4" s="1"/>
  <c r="J212" i="4"/>
  <c r="L212" i="4" s="1"/>
  <c r="K209" i="16"/>
  <c r="K107" i="16"/>
  <c r="K116" i="16"/>
  <c r="K110" i="16"/>
  <c r="K113" i="16"/>
  <c r="J73" i="15"/>
  <c r="J83" i="15"/>
  <c r="L83" i="15" s="1"/>
  <c r="L82" i="15" s="1"/>
  <c r="J128" i="15"/>
  <c r="L128" i="15" s="1"/>
  <c r="J134" i="15"/>
  <c r="L134" i="15" s="1"/>
  <c r="J131" i="15"/>
  <c r="L131" i="15" s="1"/>
  <c r="K24" i="16"/>
  <c r="L73" i="15" l="1"/>
  <c r="M209" i="16"/>
  <c r="M165" i="16" s="1"/>
  <c r="M164" i="16" s="1"/>
  <c r="M22" i="5"/>
  <c r="M21" i="5" s="1"/>
  <c r="M20" i="5" s="1"/>
  <c r="M24" i="16"/>
  <c r="M23" i="16" s="1"/>
  <c r="M22" i="16" s="1"/>
  <c r="M189" i="5"/>
  <c r="M145" i="5" s="1"/>
  <c r="M144" i="5" s="1"/>
  <c r="J33" i="4"/>
  <c r="L34" i="4"/>
  <c r="J249" i="4"/>
  <c r="J211" i="4"/>
  <c r="J214" i="4"/>
  <c r="L214" i="4" s="1"/>
  <c r="J82" i="15"/>
  <c r="J204" i="4" l="1"/>
  <c r="L211" i="4"/>
  <c r="L204" i="4" s="1"/>
  <c r="L203" i="4" s="1"/>
  <c r="J32" i="4"/>
  <c r="L32" i="4" s="1"/>
  <c r="L33" i="4"/>
  <c r="J245" i="4"/>
  <c r="L245" i="4" s="1"/>
  <c r="L249" i="4"/>
  <c r="C13" i="38"/>
  <c r="J203" i="4" l="1"/>
  <c r="K19" i="16"/>
  <c r="K15" i="16"/>
  <c r="J62" i="15"/>
  <c r="L62" i="15" s="1"/>
  <c r="J372" i="17" l="1"/>
  <c r="J384" i="17" s="1"/>
  <c r="K18" i="16"/>
  <c r="L372" i="17" l="1"/>
  <c r="L384" i="17" s="1"/>
  <c r="J60" i="15"/>
  <c r="L60" i="15" s="1"/>
  <c r="J59" i="15" l="1"/>
  <c r="L59" i="15" s="1"/>
  <c r="K87" i="16"/>
  <c r="J98" i="15"/>
  <c r="L98" i="15" s="1"/>
  <c r="L58" i="15" l="1"/>
  <c r="L57" i="15" s="1"/>
  <c r="J58" i="15"/>
  <c r="J57" i="15" s="1"/>
  <c r="C113" i="2"/>
  <c r="K86" i="16"/>
  <c r="J97" i="15"/>
  <c r="J96" i="15" l="1"/>
  <c r="L97" i="15"/>
  <c r="L96" i="15" s="1"/>
  <c r="C112" i="2"/>
  <c r="G113" i="2"/>
  <c r="K85" i="16"/>
  <c r="K271" i="16"/>
  <c r="J314" i="15"/>
  <c r="L314" i="15" s="1"/>
  <c r="G112" i="2" l="1"/>
  <c r="G109" i="2" s="1"/>
  <c r="L342" i="17"/>
  <c r="L343" i="17" s="1"/>
  <c r="J313" i="15"/>
  <c r="L313" i="15" s="1"/>
  <c r="L312" i="15" s="1"/>
  <c r="K270" i="16"/>
  <c r="G69" i="2" l="1"/>
  <c r="G68" i="2" s="1"/>
  <c r="K269" i="16"/>
  <c r="J312" i="15"/>
  <c r="K312" i="16"/>
  <c r="K286" i="16"/>
  <c r="K273" i="16"/>
  <c r="K263" i="16"/>
  <c r="K257" i="16"/>
  <c r="K241" i="16"/>
  <c r="K236" i="16"/>
  <c r="K233" i="16"/>
  <c r="K228" i="16"/>
  <c r="K225" i="16"/>
  <c r="K197" i="16"/>
  <c r="K171" i="16"/>
  <c r="K139" i="16"/>
  <c r="K136" i="16"/>
  <c r="K131" i="16"/>
  <c r="K123" i="16"/>
  <c r="K120" i="16"/>
  <c r="K105" i="16"/>
  <c r="K23" i="16"/>
  <c r="K17" i="16"/>
  <c r="K14" i="16"/>
  <c r="K11" i="16"/>
  <c r="J322" i="15"/>
  <c r="J320" i="15"/>
  <c r="J318" i="15"/>
  <c r="L318" i="15" s="1"/>
  <c r="J308" i="15"/>
  <c r="L308" i="15" s="1"/>
  <c r="J291" i="15"/>
  <c r="L291" i="15" s="1"/>
  <c r="J277" i="15"/>
  <c r="L277" i="15" s="1"/>
  <c r="J272" i="15"/>
  <c r="L272" i="15" s="1"/>
  <c r="J265" i="15"/>
  <c r="J263" i="15"/>
  <c r="L263" i="15" s="1"/>
  <c r="J257" i="15"/>
  <c r="J255" i="15"/>
  <c r="L255" i="15" s="1"/>
  <c r="J252" i="15"/>
  <c r="J250" i="15"/>
  <c r="L250" i="15" s="1"/>
  <c r="J246" i="15"/>
  <c r="L246" i="15" s="1"/>
  <c r="J243" i="15"/>
  <c r="L243" i="15" s="1"/>
  <c r="J241" i="15"/>
  <c r="L241" i="15" s="1"/>
  <c r="J238" i="15"/>
  <c r="L238" i="15" s="1"/>
  <c r="J234" i="15"/>
  <c r="L234" i="15" s="1"/>
  <c r="J229" i="15"/>
  <c r="L229" i="15" s="1"/>
  <c r="J226" i="15"/>
  <c r="J224" i="15"/>
  <c r="L224" i="15" s="1"/>
  <c r="J222" i="15"/>
  <c r="L222" i="15" s="1"/>
  <c r="J220" i="15"/>
  <c r="L220" i="15" s="1"/>
  <c r="J217" i="15"/>
  <c r="L217" i="15" s="1"/>
  <c r="J213" i="15"/>
  <c r="L213" i="15" s="1"/>
  <c r="J209" i="15"/>
  <c r="J206" i="15"/>
  <c r="L206" i="15" s="1"/>
  <c r="J203" i="15"/>
  <c r="L203" i="15" s="1"/>
  <c r="J200" i="15"/>
  <c r="L200" i="15" s="1"/>
  <c r="J197" i="15"/>
  <c r="L197" i="15" s="1"/>
  <c r="J194" i="15"/>
  <c r="L194" i="15" s="1"/>
  <c r="J190" i="15"/>
  <c r="J184" i="15"/>
  <c r="L184" i="15" s="1"/>
  <c r="J181" i="15"/>
  <c r="L181" i="15" s="1"/>
  <c r="J175" i="15"/>
  <c r="L175" i="15" s="1"/>
  <c r="J172" i="15"/>
  <c r="L172" i="15" s="1"/>
  <c r="J165" i="15"/>
  <c r="L165" i="15" s="1"/>
  <c r="J161" i="15"/>
  <c r="L161" i="15" s="1"/>
  <c r="L159" i="15" s="1"/>
  <c r="J153" i="15"/>
  <c r="L153" i="15" s="1"/>
  <c r="J148" i="15"/>
  <c r="L148" i="15" s="1"/>
  <c r="J144" i="15"/>
  <c r="L144" i="15" s="1"/>
  <c r="J141" i="15"/>
  <c r="L141" i="15" s="1"/>
  <c r="J138" i="15"/>
  <c r="L138" i="15" s="1"/>
  <c r="J126" i="15"/>
  <c r="L126" i="15" s="1"/>
  <c r="J121" i="15"/>
  <c r="L121" i="15" s="1"/>
  <c r="J105" i="15"/>
  <c r="L105" i="15" s="1"/>
  <c r="J104" i="15"/>
  <c r="J100" i="15" s="1"/>
  <c r="J93" i="15"/>
  <c r="L93" i="15" s="1"/>
  <c r="J90" i="15"/>
  <c r="L90" i="15" s="1"/>
  <c r="J88" i="15"/>
  <c r="L88" i="15" s="1"/>
  <c r="J77" i="15"/>
  <c r="L77" i="15" s="1"/>
  <c r="J69" i="15"/>
  <c r="J67" i="15"/>
  <c r="L67" i="15" s="1"/>
  <c r="J55" i="15"/>
  <c r="L55" i="15" s="1"/>
  <c r="J52" i="15"/>
  <c r="L52" i="15" s="1"/>
  <c r="J49" i="15"/>
  <c r="L49" i="15" s="1"/>
  <c r="J44" i="15"/>
  <c r="J41" i="15"/>
  <c r="L41" i="15" s="1"/>
  <c r="J38" i="15"/>
  <c r="J36" i="15"/>
  <c r="L36" i="15" s="1"/>
  <c r="J32" i="15"/>
  <c r="L32" i="15" s="1"/>
  <c r="J24" i="15"/>
  <c r="L24" i="15" s="1"/>
  <c r="J17" i="15"/>
  <c r="J15" i="15"/>
  <c r="L15" i="15" s="1"/>
  <c r="J12" i="15"/>
  <c r="L104" i="15" l="1"/>
  <c r="L100" i="15" s="1"/>
  <c r="J43" i="15"/>
  <c r="L43" i="15" s="1"/>
  <c r="L44" i="15"/>
  <c r="K26" i="5"/>
  <c r="K23" i="5" s="1"/>
  <c r="L69" i="15"/>
  <c r="J155" i="4"/>
  <c r="L155" i="4" s="1"/>
  <c r="L190" i="15"/>
  <c r="J198" i="4"/>
  <c r="L198" i="4" s="1"/>
  <c r="L226" i="15"/>
  <c r="J264" i="4"/>
  <c r="L264" i="4" s="1"/>
  <c r="L252" i="15"/>
  <c r="K215" i="5"/>
  <c r="K212" i="5" s="1"/>
  <c r="K211" i="5" s="1"/>
  <c r="K210" i="5" s="1"/>
  <c r="L265" i="15"/>
  <c r="K251" i="5"/>
  <c r="L320" i="15"/>
  <c r="K253" i="5"/>
  <c r="L322" i="15"/>
  <c r="K14" i="5"/>
  <c r="K11" i="5" s="1"/>
  <c r="L17" i="15"/>
  <c r="J181" i="4"/>
  <c r="L181" i="4" s="1"/>
  <c r="L209" i="15"/>
  <c r="J269" i="4"/>
  <c r="L269" i="4" s="1"/>
  <c r="L257" i="15"/>
  <c r="K31" i="5"/>
  <c r="K28" i="5" s="1"/>
  <c r="L38" i="15"/>
  <c r="J261" i="4"/>
  <c r="L261" i="4" s="1"/>
  <c r="J120" i="4"/>
  <c r="J194" i="4"/>
  <c r="L194" i="4" s="1"/>
  <c r="J176" i="4"/>
  <c r="J196" i="4"/>
  <c r="L196" i="4" s="1"/>
  <c r="J273" i="4"/>
  <c r="J26" i="4"/>
  <c r="L26" i="4" s="1"/>
  <c r="J64" i="4"/>
  <c r="J99" i="4"/>
  <c r="K104" i="16"/>
  <c r="K22" i="16"/>
  <c r="K130" i="16"/>
  <c r="K196" i="16"/>
  <c r="K285" i="16"/>
  <c r="K279" i="16" s="1"/>
  <c r="K10" i="16"/>
  <c r="K135" i="16"/>
  <c r="K199" i="16"/>
  <c r="K198" i="16" s="1"/>
  <c r="K224" i="16"/>
  <c r="K227" i="16"/>
  <c r="K119" i="16"/>
  <c r="K138" i="16"/>
  <c r="K240" i="16"/>
  <c r="K122" i="16"/>
  <c r="K170" i="16"/>
  <c r="K256" i="16"/>
  <c r="K262" i="16"/>
  <c r="K219" i="16"/>
  <c r="J307" i="15"/>
  <c r="J46" i="15"/>
  <c r="L46" i="15" s="1"/>
  <c r="J152" i="15"/>
  <c r="L152" i="15" s="1"/>
  <c r="L151" i="15" s="1"/>
  <c r="J171" i="15"/>
  <c r="L171" i="15" s="1"/>
  <c r="K235" i="16"/>
  <c r="K232" i="16" s="1"/>
  <c r="J228" i="15"/>
  <c r="L228" i="15" s="1"/>
  <c r="J295" i="15"/>
  <c r="L295" i="15" s="1"/>
  <c r="L294" i="15" s="1"/>
  <c r="K275" i="16"/>
  <c r="J143" i="15"/>
  <c r="L143" i="15" s="1"/>
  <c r="J212" i="15"/>
  <c r="J245" i="15"/>
  <c r="L245" i="15" s="1"/>
  <c r="J271" i="15"/>
  <c r="J301" i="15"/>
  <c r="L301" i="15" s="1"/>
  <c r="L300" i="15" s="1"/>
  <c r="K277" i="16"/>
  <c r="J23" i="15"/>
  <c r="L23" i="15" s="1"/>
  <c r="J40" i="15"/>
  <c r="L40" i="15" s="1"/>
  <c r="J140" i="15"/>
  <c r="L140" i="15" s="1"/>
  <c r="J189" i="15"/>
  <c r="J208" i="15"/>
  <c r="J11" i="15"/>
  <c r="J31" i="15"/>
  <c r="L31" i="15" s="1"/>
  <c r="L30" i="15" s="1"/>
  <c r="J54" i="15"/>
  <c r="L54" i="15" s="1"/>
  <c r="J92" i="15"/>
  <c r="L92" i="15" s="1"/>
  <c r="J160" i="15"/>
  <c r="L160" i="15" s="1"/>
  <c r="J180" i="15"/>
  <c r="L180" i="15" s="1"/>
  <c r="J193" i="15"/>
  <c r="L193" i="15" s="1"/>
  <c r="J202" i="15"/>
  <c r="L202" i="15" s="1"/>
  <c r="J233" i="15"/>
  <c r="L233" i="15" s="1"/>
  <c r="L232" i="15" s="1"/>
  <c r="J125" i="15"/>
  <c r="L125" i="15" s="1"/>
  <c r="J147" i="15"/>
  <c r="L147" i="15" s="1"/>
  <c r="L146" i="15" s="1"/>
  <c r="J183" i="15"/>
  <c r="L183" i="15" s="1"/>
  <c r="J196" i="15"/>
  <c r="L196" i="15" s="1"/>
  <c r="J216" i="15"/>
  <c r="L216" i="15" s="1"/>
  <c r="J237" i="15"/>
  <c r="L237" i="15" s="1"/>
  <c r="J276" i="15"/>
  <c r="L276" i="15" s="1"/>
  <c r="L275" i="15" s="1"/>
  <c r="L274" i="15" s="1"/>
  <c r="J137" i="15"/>
  <c r="L137" i="15" s="1"/>
  <c r="J199" i="15"/>
  <c r="L199" i="15" s="1"/>
  <c r="J205" i="15"/>
  <c r="L205" i="15" s="1"/>
  <c r="J290" i="15"/>
  <c r="L290" i="15" s="1"/>
  <c r="L289" i="15" s="1"/>
  <c r="L284" i="15" s="1"/>
  <c r="J174" i="15"/>
  <c r="J95" i="15"/>
  <c r="J76" i="15"/>
  <c r="J72" i="15" s="1"/>
  <c r="K64" i="16"/>
  <c r="J219" i="15"/>
  <c r="L219" i="15" s="1"/>
  <c r="K31" i="16"/>
  <c r="K36" i="16"/>
  <c r="J66" i="15"/>
  <c r="J254" i="15"/>
  <c r="L254" i="15" s="1"/>
  <c r="J317" i="15"/>
  <c r="L317" i="15" s="1"/>
  <c r="L316" i="15" s="1"/>
  <c r="L311" i="15" s="1"/>
  <c r="L310" i="15" s="1"/>
  <c r="J240" i="15"/>
  <c r="L240" i="15" s="1"/>
  <c r="K16" i="16"/>
  <c r="J249" i="15"/>
  <c r="L249" i="15" s="1"/>
  <c r="L248" i="15" s="1"/>
  <c r="J14" i="15"/>
  <c r="L14" i="15" s="1"/>
  <c r="J35" i="15"/>
  <c r="L35" i="15" s="1"/>
  <c r="J87" i="15"/>
  <c r="L87" i="15" s="1"/>
  <c r="L86" i="15" s="1"/>
  <c r="J164" i="15"/>
  <c r="L164" i="15" s="1"/>
  <c r="L163" i="15" s="1"/>
  <c r="K318" i="16"/>
  <c r="K321" i="16"/>
  <c r="K317" i="16"/>
  <c r="J262" i="15"/>
  <c r="L262" i="15" s="1"/>
  <c r="L261" i="15" s="1"/>
  <c r="J51" i="15"/>
  <c r="L51" i="15" s="1"/>
  <c r="J159" i="15"/>
  <c r="J187" i="15"/>
  <c r="L187" i="15" s="1"/>
  <c r="K103" i="16" l="1"/>
  <c r="L95" i="15"/>
  <c r="J266" i="4"/>
  <c r="L266" i="4" s="1"/>
  <c r="L113" i="15"/>
  <c r="L215" i="15"/>
  <c r="L124" i="15"/>
  <c r="L123" i="15" s="1"/>
  <c r="L293" i="15"/>
  <c r="M14" i="5"/>
  <c r="M11" i="5" s="1"/>
  <c r="M16" i="16"/>
  <c r="M13" i="16" s="1"/>
  <c r="M251" i="5"/>
  <c r="M275" i="16"/>
  <c r="L174" i="15"/>
  <c r="J270" i="15"/>
  <c r="L271" i="15"/>
  <c r="L270" i="15" s="1"/>
  <c r="L260" i="15" s="1"/>
  <c r="M31" i="5"/>
  <c r="M28" i="5" s="1"/>
  <c r="M36" i="16"/>
  <c r="M33" i="16" s="1"/>
  <c r="K7" i="5"/>
  <c r="K6" i="5" s="1"/>
  <c r="K248" i="5"/>
  <c r="K244" i="5" s="1"/>
  <c r="K235" i="5" s="1"/>
  <c r="J65" i="15"/>
  <c r="L66" i="15"/>
  <c r="L65" i="15" s="1"/>
  <c r="L64" i="15" s="1"/>
  <c r="J180" i="4"/>
  <c r="L180" i="4" s="1"/>
  <c r="L208" i="15"/>
  <c r="L192" i="15" s="1"/>
  <c r="L10" i="15"/>
  <c r="L150" i="15"/>
  <c r="M253" i="5"/>
  <c r="M277" i="16"/>
  <c r="M215" i="5"/>
  <c r="M212" i="5" s="1"/>
  <c r="M211" i="5" s="1"/>
  <c r="M210" i="5" s="1"/>
  <c r="M235" i="16"/>
  <c r="M232" i="16" s="1"/>
  <c r="M231" i="16" s="1"/>
  <c r="M230" i="16" s="1"/>
  <c r="M26" i="5"/>
  <c r="M23" i="5" s="1"/>
  <c r="M7" i="5" s="1"/>
  <c r="M6" i="5" s="1"/>
  <c r="M31" i="16"/>
  <c r="M28" i="16" s="1"/>
  <c r="L236" i="15"/>
  <c r="L231" i="15" s="1"/>
  <c r="J154" i="4"/>
  <c r="J144" i="4" s="1"/>
  <c r="L189" i="15"/>
  <c r="J211" i="15"/>
  <c r="L212" i="15"/>
  <c r="L211" i="15" s="1"/>
  <c r="J272" i="4"/>
  <c r="L273" i="4"/>
  <c r="J117" i="4"/>
  <c r="L120" i="4"/>
  <c r="J96" i="4"/>
  <c r="L99" i="4"/>
  <c r="J61" i="4"/>
  <c r="L64" i="4"/>
  <c r="J173" i="4"/>
  <c r="L176" i="4"/>
  <c r="L76" i="15"/>
  <c r="L34" i="15"/>
  <c r="L9" i="15" s="1"/>
  <c r="J306" i="15"/>
  <c r="L306" i="15" s="1"/>
  <c r="L307" i="15"/>
  <c r="K231" i="16"/>
  <c r="J170" i="15"/>
  <c r="L170" i="15" s="1"/>
  <c r="J191" i="4"/>
  <c r="J23" i="4"/>
  <c r="L23" i="4" s="1"/>
  <c r="J19" i="4"/>
  <c r="J215" i="15"/>
  <c r="K134" i="16"/>
  <c r="K133" i="16" s="1"/>
  <c r="K28" i="16"/>
  <c r="K169" i="16"/>
  <c r="K195" i="16"/>
  <c r="K13" i="16"/>
  <c r="K33" i="16"/>
  <c r="K261" i="16"/>
  <c r="K260" i="16" s="1"/>
  <c r="K129" i="16"/>
  <c r="K218" i="16"/>
  <c r="K63" i="16"/>
  <c r="J151" i="15"/>
  <c r="J10" i="15"/>
  <c r="K272" i="16"/>
  <c r="K268" i="16" s="1"/>
  <c r="C110" i="2"/>
  <c r="J342" i="17" s="1"/>
  <c r="J343" i="17" s="1"/>
  <c r="J300" i="15"/>
  <c r="J294" i="15"/>
  <c r="J289" i="15"/>
  <c r="J284" i="15" s="1"/>
  <c r="J192" i="15"/>
  <c r="J186" i="15"/>
  <c r="J124" i="15"/>
  <c r="J275" i="15"/>
  <c r="J146" i="15"/>
  <c r="J232" i="15"/>
  <c r="J30" i="15"/>
  <c r="J261" i="15"/>
  <c r="J316" i="15"/>
  <c r="J311" i="15" s="1"/>
  <c r="J163" i="15"/>
  <c r="J86" i="15"/>
  <c r="J236" i="15"/>
  <c r="J34" i="15"/>
  <c r="J248" i="15"/>
  <c r="J169" i="15" l="1"/>
  <c r="L169" i="15" s="1"/>
  <c r="K9" i="16"/>
  <c r="M9" i="16"/>
  <c r="M8" i="16" s="1"/>
  <c r="L173" i="4"/>
  <c r="L157" i="4" s="1"/>
  <c r="J157" i="4"/>
  <c r="L72" i="15"/>
  <c r="L71" i="15" s="1"/>
  <c r="L259" i="15"/>
  <c r="K264" i="5"/>
  <c r="M272" i="16"/>
  <c r="M268" i="16" s="1"/>
  <c r="M259" i="16" s="1"/>
  <c r="L186" i="15"/>
  <c r="L154" i="4"/>
  <c r="L144" i="4" s="1"/>
  <c r="M248" i="5"/>
  <c r="M244" i="5" s="1"/>
  <c r="M235" i="5" s="1"/>
  <c r="M264" i="5" s="1"/>
  <c r="J116" i="4"/>
  <c r="L117" i="4"/>
  <c r="K259" i="16"/>
  <c r="J187" i="4"/>
  <c r="L187" i="4" s="1"/>
  <c r="L191" i="4"/>
  <c r="L19" i="4"/>
  <c r="J60" i="4"/>
  <c r="L60" i="4" s="1"/>
  <c r="L61" i="4"/>
  <c r="J95" i="4"/>
  <c r="L96" i="4"/>
  <c r="J271" i="4"/>
  <c r="L272" i="4"/>
  <c r="C109" i="2"/>
  <c r="J179" i="15"/>
  <c r="K102" i="16"/>
  <c r="J260" i="15"/>
  <c r="J310" i="15"/>
  <c r="K165" i="16"/>
  <c r="K128" i="16"/>
  <c r="J71" i="15"/>
  <c r="K432" i="17"/>
  <c r="J123" i="15"/>
  <c r="J293" i="15"/>
  <c r="J64" i="15"/>
  <c r="J274" i="15"/>
  <c r="J231" i="15"/>
  <c r="J150" i="15"/>
  <c r="J113" i="15"/>
  <c r="J9" i="15"/>
  <c r="J259" i="15" l="1"/>
  <c r="C69" i="2"/>
  <c r="C68" i="2" s="1"/>
  <c r="C114" i="2" s="1"/>
  <c r="L143" i="4"/>
  <c r="L8" i="15"/>
  <c r="J143" i="4"/>
  <c r="J371" i="17" s="1"/>
  <c r="J383" i="17" s="1"/>
  <c r="M288" i="16"/>
  <c r="L179" i="15"/>
  <c r="L178" i="15" s="1"/>
  <c r="J94" i="4"/>
  <c r="L95" i="4"/>
  <c r="J6" i="4"/>
  <c r="J366" i="17" s="1"/>
  <c r="J378" i="17" s="1"/>
  <c r="J101" i="4"/>
  <c r="L116" i="4"/>
  <c r="J260" i="4"/>
  <c r="L271" i="4"/>
  <c r="L6" i="4"/>
  <c r="J178" i="15"/>
  <c r="K8" i="16"/>
  <c r="J8" i="15"/>
  <c r="L305" i="4" l="1"/>
  <c r="K310" i="16"/>
  <c r="J338" i="17"/>
  <c r="J308" i="17"/>
  <c r="J307" i="17" s="1"/>
  <c r="J307" i="4"/>
  <c r="J397" i="17"/>
  <c r="D10" i="25"/>
  <c r="D9" i="25" s="1"/>
  <c r="L177" i="15"/>
  <c r="L335" i="15" s="1"/>
  <c r="J369" i="17"/>
  <c r="J381" i="17" s="1"/>
  <c r="L101" i="4"/>
  <c r="L366" i="17"/>
  <c r="L378" i="17" s="1"/>
  <c r="L371" i="17"/>
  <c r="L383" i="17" s="1"/>
  <c r="J233" i="4"/>
  <c r="L260" i="4"/>
  <c r="J368" i="17"/>
  <c r="J380" i="17" s="1"/>
  <c r="L94" i="4"/>
  <c r="J177" i="15"/>
  <c r="J335" i="15" s="1"/>
  <c r="K164" i="16"/>
  <c r="K266" i="5" l="1"/>
  <c r="K267" i="5" s="1"/>
  <c r="J312" i="4"/>
  <c r="F14" i="25"/>
  <c r="F13" i="25" s="1"/>
  <c r="F12" i="25" s="1"/>
  <c r="F11" i="25" s="1"/>
  <c r="L312" i="4"/>
  <c r="E14" i="26"/>
  <c r="L303" i="4"/>
  <c r="M266" i="5"/>
  <c r="M267" i="5" s="1"/>
  <c r="M295" i="5"/>
  <c r="M296" i="5" s="1"/>
  <c r="M306" i="16"/>
  <c r="M307" i="16" s="1"/>
  <c r="L368" i="17"/>
  <c r="L380" i="17" s="1"/>
  <c r="J373" i="17"/>
  <c r="J385" i="17" s="1"/>
  <c r="L233" i="4"/>
  <c r="J301" i="4"/>
  <c r="L369" i="17"/>
  <c r="L381" i="17" s="1"/>
  <c r="J303" i="4"/>
  <c r="K230" i="16"/>
  <c r="K306" i="16"/>
  <c r="D14" i="25"/>
  <c r="J308" i="4" l="1"/>
  <c r="J314" i="4"/>
  <c r="L373" i="17"/>
  <c r="L385" i="17" s="1"/>
  <c r="L301" i="4"/>
  <c r="K308" i="16"/>
  <c r="J304" i="4"/>
  <c r="K288" i="16"/>
  <c r="J305" i="4" l="1"/>
  <c r="J306" i="4" s="1"/>
  <c r="L314" i="4"/>
  <c r="L306" i="4"/>
  <c r="L304" i="4"/>
  <c r="M297" i="5"/>
  <c r="M298" i="5" s="1"/>
  <c r="M308" i="16"/>
  <c r="M309" i="16" s="1"/>
  <c r="K311" i="16"/>
  <c r="K313" i="16"/>
  <c r="K309" i="16"/>
  <c r="K307" i="16"/>
  <c r="D8" i="8" l="1"/>
  <c r="C8" i="8" l="1"/>
  <c r="C10" i="19"/>
  <c r="D13" i="26" l="1"/>
  <c r="D12" i="26" s="1"/>
  <c r="D11" i="26" s="1"/>
  <c r="E13" i="26" l="1"/>
  <c r="E12" i="26" s="1"/>
  <c r="E11" i="26" s="1"/>
  <c r="F110" i="2" l="1"/>
  <c r="F107" i="2"/>
  <c r="F105" i="2"/>
  <c r="F89" i="2"/>
  <c r="F87" i="2"/>
  <c r="F73" i="2"/>
  <c r="F71" i="2"/>
  <c r="F109" i="2" l="1"/>
  <c r="K342" i="17"/>
  <c r="K343" i="17" s="1"/>
  <c r="F70" i="2"/>
  <c r="F91" i="2"/>
  <c r="K337" i="17" l="1"/>
  <c r="K325" i="17" s="1"/>
  <c r="F84" i="2"/>
  <c r="K340" i="17" l="1"/>
  <c r="K341" i="17" s="1"/>
  <c r="L337" i="17"/>
  <c r="L325" i="17" s="1"/>
  <c r="F68" i="2"/>
  <c r="L340" i="17"/>
  <c r="L341" i="17" s="1"/>
  <c r="F114" i="2" l="1"/>
  <c r="G114" i="2"/>
  <c r="D8" i="25"/>
  <c r="D7" i="25" s="1"/>
  <c r="F10" i="25" l="1"/>
  <c r="F9" i="25" s="1"/>
  <c r="F8" i="25" s="1"/>
  <c r="F7" i="25" s="1"/>
  <c r="F6" i="25" s="1"/>
  <c r="F15" i="25" s="1"/>
  <c r="L308" i="17"/>
  <c r="L307" i="17" s="1"/>
  <c r="L307" i="4"/>
  <c r="L308" i="4" s="1"/>
  <c r="M310" i="16"/>
  <c r="L338" i="17"/>
  <c r="M299" i="5"/>
  <c r="L397" i="17"/>
  <c r="E10" i="26"/>
  <c r="E9" i="26" s="1"/>
  <c r="E8" i="26" s="1"/>
  <c r="E7" i="26" s="1"/>
  <c r="E6" i="26" s="1"/>
  <c r="E15" i="26" s="1"/>
  <c r="K338" i="17"/>
  <c r="L310" i="16"/>
  <c r="K308" i="17"/>
  <c r="K307" i="17" s="1"/>
  <c r="D10" i="26"/>
  <c r="D9" i="26" s="1"/>
  <c r="D8" i="26" s="1"/>
  <c r="D7" i="26" s="1"/>
  <c r="D6" i="26" s="1"/>
  <c r="D15" i="26" s="1"/>
  <c r="K397" i="17"/>
  <c r="L299" i="5"/>
  <c r="K307" i="4"/>
  <c r="K308" i="4" s="1"/>
  <c r="C15" i="12"/>
  <c r="D15" i="12"/>
  <c r="D13" i="11"/>
  <c r="C13" i="11"/>
  <c r="D14" i="13"/>
  <c r="C14" i="13"/>
  <c r="L300" i="5" l="1"/>
  <c r="L302" i="5"/>
  <c r="M313" i="16"/>
  <c r="M311" i="16"/>
  <c r="L313" i="16"/>
  <c r="L311" i="16"/>
  <c r="M300" i="5"/>
  <c r="M302" i="5"/>
  <c r="D14" i="14"/>
  <c r="C14" i="14"/>
  <c r="C15" i="10" l="1"/>
  <c r="C15" i="9"/>
  <c r="C14" i="6"/>
  <c r="D13" i="25" l="1"/>
  <c r="D12" i="25" s="1"/>
  <c r="D11" i="25" s="1"/>
  <c r="D6" i="25" s="1"/>
  <c r="D15" i="25" s="1"/>
</calcChain>
</file>

<file path=xl/sharedStrings.xml><?xml version="1.0" encoding="utf-8"?>
<sst xmlns="http://schemas.openxmlformats.org/spreadsheetml/2006/main" count="7099" uniqueCount="807">
  <si>
    <t>10</t>
  </si>
  <si>
    <t>06</t>
  </si>
  <si>
    <t>51 0 2222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</si>
  <si>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</si>
  <si>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</si>
  <si>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</si>
  <si>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</si>
  <si>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</si>
  <si>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</si>
  <si>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</si>
  <si>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</si>
  <si>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</si>
  <si>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</si>
  <si>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</si>
  <si>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</si>
  <si>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</si>
  <si>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</si>
  <si>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</si>
  <si>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</si>
  <si>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</si>
  <si>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</si>
  <si>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</si>
  <si>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</si>
  <si>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</si>
  <si>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</si>
  <si>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</si>
  <si>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</si>
  <si>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</si>
  <si>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</si>
  <si>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</si>
  <si>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</si>
  <si>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</si>
  <si>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</si>
  <si>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</si>
  <si>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</si>
  <si>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</si>
  <si>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</si>
  <si>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</si>
  <si>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</si>
  <si>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</si>
  <si>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</si>
  <si>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</si>
  <si>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</si>
  <si>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</si>
  <si>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</si>
  <si>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</si>
  <si>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</si>
  <si>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</si>
  <si>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</si>
  <si>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</si>
  <si>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</si>
  <si>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</si>
  <si>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</si>
  <si>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</si>
  <si>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</si>
  <si>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</si>
  <si>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</si>
  <si>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</si>
  <si>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</si>
  <si>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</si>
  <si>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</si>
  <si>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</si>
  <si>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</si>
  <si>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</si>
  <si>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</si>
  <si>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</si>
  <si>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51 0 2218</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</si>
  <si>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</si>
  <si>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</si>
  <si>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</si>
  <si>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</si>
  <si>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</si>
  <si>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</si>
  <si>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</si>
  <si>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</si>
  <si>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</si>
  <si>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</si>
  <si>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</si>
  <si>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</si>
  <si>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</si>
  <si>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</si>
  <si>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</si>
  <si>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</si>
  <si>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</si>
  <si>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</si>
  <si>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</si>
  <si>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</si>
  <si>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</si>
  <si>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</si>
  <si>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51 0 1421</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</si>
  <si>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</si>
  <si>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</si>
  <si>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</si>
  <si>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</si>
  <si>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51 0 1054</t>
  </si>
  <si>
    <t>Предоставление субсидий бюджетным, автономным учреждениям и иным некоммерческим организациям</t>
  </si>
  <si>
    <t>Учреждения клубного типа</t>
  </si>
  <si>
    <t>51 0 1055</t>
  </si>
  <si>
    <t>Мероприятия по модернизации и эффективному развитию библиотечного дела в Клетнянском районе</t>
  </si>
  <si>
    <t>51 0 2215</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</si>
  <si>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</si>
  <si>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</si>
  <si>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</si>
  <si>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51 0 1130</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</si>
  <si>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</si>
  <si>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</si>
  <si>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</si>
  <si>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51 0 1651</t>
  </si>
  <si>
    <t>Социальное обеспечение и иные выплаты населению</t>
  </si>
  <si>
    <t>300</t>
  </si>
  <si>
    <t>321</t>
  </si>
  <si>
    <t>Социальное обеспечение населения</t>
  </si>
  <si>
    <t>Охрана семьи и детства</t>
  </si>
  <si>
    <t>51 0 5082</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</si>
  <si>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</si>
  <si>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</si>
  <si>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</si>
  <si>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</si>
  <si>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</si>
  <si>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</si>
  <si>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</si>
  <si>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51 0 1767</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</si>
  <si>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</si>
  <si>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</si>
  <si>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</si>
  <si>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</si>
  <si>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</si>
  <si>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</si>
  <si>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</si>
  <si>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</si>
  <si>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</si>
  <si>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</si>
  <si>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</si>
  <si>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</si>
  <si>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Предоставление субсидий муниципальным бюджетным, автономным учреждениям и иным некоммерческим организациям</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</si>
  <si>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</si>
  <si>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</si>
  <si>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</si>
  <si>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</si>
  <si>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</si>
  <si>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</si>
  <si>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</si>
  <si>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</si>
  <si>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</si>
  <si>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</si>
  <si>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</si>
  <si>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</si>
  <si>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</si>
  <si>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</si>
  <si>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</si>
  <si>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</si>
  <si>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52 0 2226</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</si>
  <si>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</si>
  <si>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</si>
  <si>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</si>
  <si>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</si>
  <si>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</si>
  <si>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</si>
  <si>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</si>
  <si>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</si>
  <si>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</si>
  <si>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</si>
  <si>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</si>
  <si>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</si>
  <si>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</si>
  <si>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</si>
  <si>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</si>
  <si>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</si>
  <si>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</si>
  <si>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</si>
  <si>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</si>
  <si>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</si>
  <si>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</si>
  <si>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</si>
  <si>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</si>
  <si>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</si>
  <si>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</si>
  <si>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</si>
  <si>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</si>
  <si>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</si>
  <si>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</si>
  <si>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</si>
  <si>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</si>
  <si>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</si>
  <si>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</si>
  <si>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</si>
  <si>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</si>
  <si>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</si>
  <si>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</si>
  <si>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</si>
  <si>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</si>
  <si>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</si>
  <si>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</si>
  <si>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</si>
  <si>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</si>
  <si>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</si>
  <si>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</si>
  <si>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</si>
  <si>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</si>
  <si>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</si>
  <si>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</si>
  <si>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</si>
  <si>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</si>
  <si>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</si>
  <si>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</si>
  <si>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</si>
  <si>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</si>
  <si>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</si>
  <si>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</si>
  <si>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</si>
  <si>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</si>
  <si>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</si>
  <si>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</si>
  <si>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</si>
  <si>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</si>
  <si>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</si>
  <si>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</si>
  <si>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</si>
  <si>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</si>
  <si>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</si>
  <si>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</si>
  <si>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</si>
  <si>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</si>
  <si>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</si>
  <si>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</si>
  <si>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</si>
  <si>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</si>
  <si>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</si>
  <si>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</si>
  <si>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</si>
  <si>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</si>
  <si>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</si>
  <si>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</si>
  <si>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</si>
  <si>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</si>
  <si>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</si>
  <si>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</si>
  <si>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</si>
  <si>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</si>
  <si>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</si>
  <si>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</si>
  <si>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</si>
  <si>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</si>
  <si>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</si>
  <si>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</si>
  <si>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</si>
  <si>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</si>
  <si>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</si>
  <si>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</si>
  <si>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</si>
  <si>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</si>
  <si>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</si>
  <si>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</si>
  <si>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</si>
  <si>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</si>
  <si>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</si>
  <si>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</si>
  <si>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</si>
  <si>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</si>
  <si>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</si>
  <si>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</si>
  <si>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</si>
  <si>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</si>
  <si>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</si>
  <si>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</si>
  <si>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</si>
  <si>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</si>
  <si>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</si>
  <si>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</si>
  <si>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</si>
  <si>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</si>
  <si>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</si>
  <si>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</si>
  <si>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</si>
  <si>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</si>
  <si>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</si>
  <si>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</si>
  <si>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</si>
  <si>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</si>
  <si>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</si>
  <si>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</si>
  <si>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</si>
  <si>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</si>
  <si>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</si>
  <si>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</si>
  <si>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</si>
  <si>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</si>
  <si>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</si>
  <si>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</si>
  <si>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</si>
  <si>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</si>
  <si>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</si>
  <si>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</si>
  <si>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</si>
  <si>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</si>
  <si>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</si>
  <si>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</si>
  <si>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</si>
  <si>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</si>
  <si>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</si>
  <si>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</si>
  <si>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</si>
  <si>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</si>
  <si>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</si>
  <si>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</si>
  <si>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</si>
  <si>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</si>
  <si>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</si>
  <si>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</si>
  <si>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</si>
  <si>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</si>
  <si>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</si>
  <si>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</si>
  <si>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</si>
  <si>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</si>
  <si>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</si>
  <si>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</si>
  <si>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2 02 03119 05 0000 151</t>
  </si>
  <si>
    <t>2 02 03999 05 0000 151</t>
  </si>
  <si>
    <t>Прочие субвенции бюджетам муниципальных районов</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</si>
  <si>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</si>
  <si>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</si>
  <si>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</si>
  <si>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</si>
  <si>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</si>
  <si>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</si>
  <si>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</si>
  <si>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</si>
  <si>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</si>
  <si>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</si>
  <si>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</si>
  <si>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</si>
  <si>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</si>
  <si>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</si>
  <si>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</si>
  <si>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</si>
  <si>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</si>
  <si>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</si>
  <si>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</si>
  <si>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</si>
  <si>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</si>
  <si>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</si>
  <si>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</si>
  <si>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</si>
  <si>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</si>
  <si>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</si>
  <si>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</si>
  <si>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</si>
  <si>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</si>
  <si>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</si>
  <si>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</si>
  <si>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</si>
  <si>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</si>
  <si>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</si>
  <si>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</si>
  <si>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</si>
  <si>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</si>
  <si>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</si>
  <si>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</si>
  <si>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</si>
  <si>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</si>
  <si>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</si>
  <si>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</si>
  <si>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</si>
  <si>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</si>
  <si>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</si>
  <si>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</si>
  <si>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</si>
  <si>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</si>
  <si>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</si>
  <si>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</si>
  <si>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</si>
  <si>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</si>
  <si>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</si>
  <si>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</si>
  <si>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</si>
  <si>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</si>
  <si>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</si>
  <si>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</si>
  <si>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</si>
  <si>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</si>
  <si>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</si>
  <si>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</si>
  <si>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</si>
  <si>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</si>
  <si>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</si>
  <si>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</si>
  <si>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</si>
  <si>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</si>
  <si>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</si>
  <si>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</si>
  <si>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</si>
  <si>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</si>
  <si>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</si>
  <si>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</si>
  <si>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</si>
  <si>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</si>
  <si>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</si>
  <si>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</si>
  <si>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</si>
  <si>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</si>
  <si>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</si>
  <si>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</si>
  <si>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</si>
  <si>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</si>
  <si>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</si>
  <si>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</si>
  <si>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</si>
  <si>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</si>
  <si>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</si>
  <si>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</si>
  <si>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</si>
  <si>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</si>
  <si>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</si>
  <si>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</si>
  <si>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</si>
  <si>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</si>
  <si>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</si>
  <si>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</si>
  <si>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</si>
  <si>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</si>
  <si>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</si>
  <si>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</si>
  <si>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</si>
  <si>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</si>
  <si>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</si>
  <si>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</si>
  <si>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</si>
  <si>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</si>
  <si>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</si>
  <si>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</si>
  <si>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</si>
  <si>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</si>
  <si>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</si>
  <si>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</si>
  <si>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</si>
  <si>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</si>
  <si>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</si>
  <si>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</si>
  <si>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</si>
  <si>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</si>
  <si>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</si>
  <si>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</si>
  <si>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</si>
  <si>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</si>
  <si>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</si>
  <si>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</si>
  <si>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</si>
  <si>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</si>
  <si>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</si>
  <si>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</si>
  <si>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</si>
  <si>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</si>
  <si>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</si>
  <si>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</si>
  <si>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</si>
  <si>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</si>
  <si>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</si>
  <si>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</si>
  <si>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</si>
  <si>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</si>
  <si>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</si>
  <si>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</si>
  <si>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</si>
  <si>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</si>
  <si>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</si>
  <si>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</si>
  <si>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</si>
  <si>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</si>
  <si>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</si>
  <si>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</si>
  <si>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</si>
  <si>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</si>
  <si>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</si>
  <si>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</si>
  <si>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</si>
  <si>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</si>
  <si>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</si>
  <si>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</si>
  <si>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</si>
  <si>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</si>
  <si>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</si>
  <si>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</si>
  <si>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</si>
  <si>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</si>
  <si>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</si>
  <si>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</si>
  <si>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</si>
  <si>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</si>
  <si>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</si>
  <si>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</si>
  <si>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</si>
  <si>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</si>
  <si>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</si>
  <si>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</si>
  <si>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</si>
  <si>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</si>
  <si>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</si>
  <si>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</si>
  <si>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</si>
  <si>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</si>
  <si>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</si>
  <si>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</si>
  <si>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</si>
  <si>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</si>
  <si>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</si>
  <si>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</si>
  <si>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</si>
  <si>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</si>
  <si>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</si>
  <si>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</si>
  <si>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</si>
  <si>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</si>
  <si>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</si>
  <si>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</si>
  <si>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</si>
  <si>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</si>
  <si>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</si>
  <si>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</si>
  <si>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</si>
  <si>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</si>
  <si>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</si>
  <si>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</si>
  <si>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</si>
  <si>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</si>
  <si>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</si>
  <si>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</si>
  <si>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</si>
  <si>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</si>
  <si>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</si>
  <si>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</si>
  <si>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</si>
  <si>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</si>
  <si>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</si>
  <si>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</si>
  <si>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</si>
  <si>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</si>
  <si>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</si>
  <si>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</si>
  <si>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</si>
  <si>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</si>
  <si>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</si>
  <si>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</si>
  <si>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</si>
  <si>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</si>
  <si>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</si>
  <si>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</si>
  <si>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</si>
  <si>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</si>
  <si>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</si>
  <si>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</si>
  <si>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</si>
  <si>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</si>
  <si>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</si>
  <si>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</si>
  <si>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</si>
  <si>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</si>
  <si>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52 0 2231</t>
  </si>
  <si>
    <t>2231</t>
  </si>
  <si>
    <t>70 0 1010</t>
  </si>
  <si>
    <t>51 0 1010</t>
  </si>
  <si>
    <t>52 0 1010</t>
  </si>
  <si>
    <t>1010</t>
  </si>
  <si>
    <t xml:space="preserve">Сумма, рублей </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</si>
  <si>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</si>
  <si>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</si>
  <si>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</si>
  <si>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</si>
  <si>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51 0 1891</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</si>
  <si>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</si>
  <si>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</si>
  <si>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</si>
  <si>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</si>
  <si>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</si>
  <si>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</si>
  <si>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</si>
  <si>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функц</t>
  </si>
  <si>
    <t>дох</t>
  </si>
  <si>
    <t>ист.</t>
  </si>
  <si>
    <t>ППЭБР ОБ</t>
  </si>
  <si>
    <t>ППЭБР МБ</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</si>
  <si>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</si>
  <si>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</si>
  <si>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</si>
  <si>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</si>
  <si>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</si>
  <si>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</si>
  <si>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</si>
  <si>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</si>
  <si>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</si>
  <si>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</si>
  <si>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</si>
  <si>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</si>
  <si>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</si>
  <si>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</si>
  <si>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</si>
  <si>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</si>
  <si>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</si>
  <si>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</si>
  <si>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</si>
  <si>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</si>
  <si>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</si>
  <si>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</si>
  <si>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</si>
  <si>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</si>
  <si>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</si>
  <si>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51 0 1057</t>
  </si>
  <si>
    <t xml:space="preserve">Учреждения клубного типа </t>
  </si>
  <si>
    <t>51 0 1058</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</si>
  <si>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</si>
  <si>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</si>
  <si>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</si>
  <si>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51 0 1768</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</si>
  <si>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</si>
  <si>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</si>
  <si>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</si>
  <si>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</si>
  <si>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</si>
  <si>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</si>
  <si>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</si>
  <si>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</si>
  <si>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</si>
  <si>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</si>
  <si>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2015 год</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</si>
  <si>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</si>
  <si>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</si>
  <si>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</si>
  <si>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</si>
  <si>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</si>
  <si>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</si>
  <si>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</si>
  <si>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</si>
  <si>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</si>
  <si>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</si>
  <si>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</si>
  <si>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</si>
  <si>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</si>
  <si>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</si>
  <si>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</si>
  <si>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851 1 11 05035 05 0000 120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</si>
  <si>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</si>
  <si>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</si>
  <si>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</si>
  <si>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</si>
  <si>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</si>
  <si>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</si>
  <si>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</si>
  <si>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</si>
  <si>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</si>
  <si>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</si>
  <si>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</si>
  <si>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</si>
  <si>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</si>
  <si>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</si>
  <si>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</si>
  <si>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</si>
  <si>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</si>
  <si>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</si>
  <si>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</si>
  <si>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</si>
  <si>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</si>
  <si>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</si>
  <si>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</si>
  <si>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</si>
  <si>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</si>
  <si>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</si>
  <si>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</si>
  <si>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</si>
  <si>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</si>
  <si>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</si>
  <si>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</si>
  <si>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</si>
  <si>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</si>
  <si>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</si>
  <si>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</si>
  <si>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</si>
  <si>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</si>
  <si>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</si>
  <si>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</si>
  <si>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</si>
  <si>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</si>
  <si>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</si>
  <si>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</si>
  <si>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</si>
  <si>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</si>
  <si>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</si>
  <si>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</si>
  <si>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</si>
  <si>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</si>
  <si>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</si>
  <si>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</si>
  <si>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</si>
  <si>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</si>
  <si>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</si>
  <si>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</si>
  <si>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</si>
  <si>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</si>
  <si>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к пояснительной записке "О бюджете муниципального образования "Клетнянский муниципальный район" на 2015 год и плановый период 2016 и 2017 годов"</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</si>
  <si>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 и на плановый период 2016 и 2017 годов"</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</si>
  <si>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</si>
  <si>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</si>
  <si>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</si>
  <si>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</si>
  <si>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</si>
  <si>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</si>
  <si>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</si>
  <si>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</si>
  <si>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</si>
  <si>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</si>
  <si>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</si>
  <si>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</si>
  <si>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Подключение библиотек к сети Интернет (Мирный)</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</si>
  <si>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</si>
  <si>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</si>
  <si>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</si>
  <si>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</si>
  <si>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</si>
  <si>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</si>
  <si>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Приложение 6</t>
  </si>
  <si>
    <t>Приложение 7</t>
  </si>
  <si>
    <t>Приложение 9</t>
  </si>
  <si>
    <t>МП</t>
  </si>
  <si>
    <t>ППМП</t>
  </si>
  <si>
    <t>Приложение 10</t>
  </si>
  <si>
    <t>Продолжение приложения 10</t>
  </si>
  <si>
    <t>Приложение 11</t>
  </si>
  <si>
    <t>.</t>
  </si>
  <si>
    <t>прогр</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</si>
  <si>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</si>
  <si>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</si>
  <si>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</si>
  <si>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</si>
  <si>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</si>
  <si>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</si>
  <si>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</si>
  <si>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</si>
  <si>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</si>
  <si>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</si>
  <si>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</si>
  <si>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</si>
  <si>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</si>
  <si>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</si>
  <si>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</si>
  <si>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</si>
  <si>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</si>
  <si>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</si>
  <si>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</si>
  <si>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</si>
  <si>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</si>
  <si>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</si>
  <si>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</si>
  <si>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</si>
  <si>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Контрольно-счетная палата Клетнянского муниципального района</t>
  </si>
  <si>
    <t>Продолжение приложения 11</t>
  </si>
  <si>
    <t>Изм</t>
  </si>
  <si>
    <t>Уточненный план</t>
  </si>
  <si>
    <t>Утверждено</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</si>
  <si>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</si>
  <si>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</si>
  <si>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</si>
  <si>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</si>
  <si>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</si>
  <si>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</si>
  <si>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</si>
  <si>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</si>
  <si>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</si>
  <si>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</si>
  <si>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</si>
  <si>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</si>
  <si>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</si>
  <si>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</si>
  <si>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</si>
  <si>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</si>
  <si>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</si>
  <si>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</si>
  <si>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</si>
  <si>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</si>
  <si>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</si>
  <si>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</si>
  <si>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</si>
  <si>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</si>
  <si>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</si>
  <si>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</si>
  <si>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</si>
  <si>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</si>
  <si>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</si>
  <si>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</si>
  <si>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</si>
  <si>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</si>
  <si>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</si>
  <si>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Передача полномочий бюджетам сельских поселений в соответствии с заключенными соглашениями на дорожную деятельность</t>
  </si>
  <si>
    <t>51 0 7211</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</si>
  <si>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</si>
  <si>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</si>
  <si>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</si>
  <si>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</si>
  <si>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</si>
  <si>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</si>
  <si>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</si>
  <si>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</si>
  <si>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</si>
  <si>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Приложение</t>
  </si>
  <si>
    <t>Ведомственная структуре расходов бюджета муниципального образования "Клетнянский муниципальный район" на 2015 год</t>
  </si>
  <si>
    <t>Приложение 8</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</si>
  <si>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</si>
  <si>
    <t>Прогнозируемые доходы бюджета муниципального образования "Клетнянский муниципальный район" на 2015 год</t>
  </si>
  <si>
    <t>Сумма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</si>
</sst>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_ ;[Red]\-#,##0.00\ "/>
    <numFmt numFmtId="166" formatCode="#,##0_ ;[Red]\-#,##0\ "/>
    <numFmt numFmtId="167" formatCode="0.000"/>
  </numFmts>
  <fonts count="44"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u/>
      <sz val="9"/>
      <color rgb="FFFF0000"/>
      <name val="Arial"/>
      <family val="2"/>
      <charset val="204"/>
    </font>
    <font>
      <b/>
      <sz val="9"/>
      <name val="Arial"/>
      <family val="2"/>
      <charset val="204"/>
    </font>
    <font>
      <b/>
      <sz val="9"/>
      <color rgb="FFFF0000"/>
      <name val="Arial"/>
      <family val="2"/>
      <charset val="204"/>
    </font>
    <font>
      <b/>
      <i/>
      <sz val="9"/>
      <name val="Arial"/>
      <family val="2"/>
      <charset val="204"/>
    </font>
    <font>
      <sz val="9"/>
      <color rgb="FFFF5050"/>
      <name val="Arial"/>
      <family val="2"/>
      <charset val="204"/>
    </font>
    <font>
      <b/>
      <sz val="9"/>
      <color rgb="FF000000"/>
      <name val="Arial"/>
      <family val="2"/>
      <charset val="204"/>
    </font>
    <font>
      <b/>
      <sz val="9"/>
      <color theme="1"/>
      <name val="Arial"/>
      <family val="2"/>
      <charset val="204"/>
    </font>
    <font>
      <sz val="9"/>
      <color theme="0"/>
      <name val="Arial"/>
      <family val="2"/>
      <charset val="204"/>
    </font>
    <font>
      <sz val="8"/>
      <color theme="1"/>
      <name val="Arial"/>
      <family val="2"/>
      <charset val="204"/>
    </font>
    <font>
      <sz val="8"/>
      <color rgb="FFFF000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sz val="10"/>
      <color rgb="FFFF0000"/>
      <name val="Arial"/>
      <family val="2"/>
      <charset val="204"/>
    </font>
    <font>
      <sz val="9"/>
      <color theme="1"/>
      <name val="Calibri"/>
      <family val="2"/>
      <scheme val="minor"/>
    </font>
    <font>
      <b/>
      <sz val="9"/>
      <color rgb="FFFF5050"/>
      <name val="Arial"/>
      <family val="2"/>
      <charset val="204"/>
    </font>
    <font>
      <u/>
      <sz val="9"/>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6" fillId="0" borderId="0"/>
    <xf numFmtId="0" fontId="30" fillId="0" borderId="0" applyNumberFormat="0" applyFill="0" applyBorder="0" applyAlignment="0" applyProtection="0"/>
  </cellStyleXfs>
  <cellXfs count="546">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7"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 fontId="7" fillId="0" borderId="1" xfId="0" applyNumberFormat="1" applyFont="1" applyFill="1" applyBorder="1" applyAlignment="1">
      <alignment vertical="top"/>
    </xf>
    <xf numFmtId="0" fontId="7" fillId="0" borderId="0" xfId="0" applyFont="1" applyFill="1" applyAlignment="1">
      <alignment vertical="top"/>
    </xf>
    <xf numFmtId="4" fontId="7" fillId="0" borderId="0" xfId="0" applyNumberFormat="1" applyFont="1" applyFill="1" applyAlignment="1">
      <alignment vertical="top"/>
    </xf>
    <xf numFmtId="0" fontId="1" fillId="0" borderId="1" xfId="0" applyFont="1" applyFill="1" applyBorder="1" applyAlignment="1">
      <alignment vertical="top"/>
    </xf>
    <xf numFmtId="0" fontId="7"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7"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7" fillId="0" borderId="1" xfId="0" applyNumberFormat="1" applyFont="1" applyFill="1" applyBorder="1" applyAlignment="1">
      <alignment horizontal="right" vertical="top"/>
    </xf>
    <xf numFmtId="0" fontId="1" fillId="0" borderId="0" xfId="0" applyFont="1" applyFill="1" applyAlignment="1">
      <alignment vertical="top" wrapText="1"/>
    </xf>
    <xf numFmtId="0" fontId="9" fillId="0" borderId="0" xfId="0" applyFont="1" applyFill="1" applyAlignment="1">
      <alignment vertical="top"/>
    </xf>
    <xf numFmtId="0" fontId="7"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4" fillId="0" borderId="0" xfId="0" applyFont="1" applyFill="1" applyAlignment="1">
      <alignment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0" fontId="3" fillId="0" borderId="5"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1" fillId="0" borderId="9" xfId="0" applyFont="1" applyFill="1" applyBorder="1" applyAlignment="1">
      <alignmen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7" fillId="0" borderId="0" xfId="1" applyFont="1" applyFill="1"/>
    <xf numFmtId="0" fontId="18" fillId="0" borderId="0" xfId="1" applyFont="1" applyFill="1"/>
    <xf numFmtId="0" fontId="19" fillId="0" borderId="0" xfId="0" applyFont="1" applyAlignment="1">
      <alignment horizontal="left" vertical="top" wrapText="1"/>
    </xf>
    <xf numFmtId="0" fontId="18" fillId="0" borderId="0" xfId="0" applyFont="1"/>
    <xf numFmtId="49" fontId="19" fillId="0" borderId="0" xfId="0" applyNumberFormat="1" applyFont="1" applyFill="1" applyAlignment="1">
      <alignment horizontal="left" vertical="top" wrapText="1"/>
    </xf>
    <xf numFmtId="49" fontId="20" fillId="0" borderId="0" xfId="0" applyNumberFormat="1" applyFont="1" applyFill="1" applyAlignment="1">
      <alignment horizontal="left" vertical="top" wrapText="1"/>
    </xf>
    <xf numFmtId="0" fontId="22" fillId="0" borderId="0" xfId="1" applyFont="1" applyFill="1" applyBorder="1" applyAlignment="1">
      <alignment horizontal="center" wrapText="1"/>
    </xf>
    <xf numFmtId="0" fontId="18" fillId="0" borderId="0" xfId="1" applyFont="1" applyFill="1" applyAlignment="1">
      <alignment horizontal="center" vertical="center" wrapText="1"/>
    </xf>
    <xf numFmtId="0" fontId="18" fillId="0" borderId="0" xfId="1" applyFont="1" applyFill="1" applyAlignment="1">
      <alignment horizontal="center" vertical="top" wrapText="1"/>
    </xf>
    <xf numFmtId="0" fontId="18" fillId="0" borderId="0" xfId="0" applyFont="1" applyAlignment="1">
      <alignment horizontal="center" vertical="top" wrapText="1"/>
    </xf>
    <xf numFmtId="0" fontId="22" fillId="0" borderId="1" xfId="1" applyFont="1" applyFill="1" applyBorder="1" applyAlignment="1">
      <alignment horizontal="center"/>
    </xf>
    <xf numFmtId="0" fontId="22" fillId="0" borderId="1" xfId="1" applyFont="1" applyFill="1" applyBorder="1"/>
    <xf numFmtId="165" fontId="22" fillId="0" borderId="1" xfId="1" applyNumberFormat="1" applyFont="1" applyFill="1" applyBorder="1" applyAlignment="1">
      <alignment horizontal="center"/>
    </xf>
    <xf numFmtId="0" fontId="18" fillId="0" borderId="0" xfId="1" applyFont="1" applyFill="1" applyAlignment="1"/>
    <xf numFmtId="0" fontId="21" fillId="0" borderId="1" xfId="0" applyFont="1" applyBorder="1"/>
    <xf numFmtId="0" fontId="23" fillId="0" borderId="1" xfId="1" applyFont="1" applyFill="1" applyBorder="1" applyAlignment="1"/>
    <xf numFmtId="165" fontId="21" fillId="0" borderId="1" xfId="1" applyNumberFormat="1" applyFont="1" applyFill="1" applyBorder="1" applyAlignment="1">
      <alignment horizontal="center"/>
    </xf>
    <xf numFmtId="0" fontId="21" fillId="0" borderId="0" xfId="1" applyFont="1" applyFill="1"/>
    <xf numFmtId="0" fontId="21" fillId="0" borderId="0" xfId="0" applyFont="1"/>
    <xf numFmtId="0" fontId="17" fillId="0" borderId="0" xfId="1" applyFont="1" applyFill="1" applyAlignment="1">
      <alignment horizontal="center" vertical="center"/>
    </xf>
    <xf numFmtId="0" fontId="18" fillId="0" borderId="0" xfId="1" applyFont="1" applyFill="1" applyAlignment="1">
      <alignment horizontal="center" vertical="center"/>
    </xf>
    <xf numFmtId="0" fontId="18"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12" fillId="0" borderId="0" xfId="0" applyFont="1" applyAlignment="1">
      <alignment vertical="top"/>
    </xf>
    <xf numFmtId="0" fontId="7" fillId="0" borderId="1" xfId="0" applyFont="1" applyBorder="1" applyAlignment="1">
      <alignment vertical="top" wrapText="1"/>
    </xf>
    <xf numFmtId="4" fontId="2" fillId="0" borderId="1" xfId="0" applyNumberFormat="1" applyFont="1" applyFill="1" applyBorder="1" applyAlignment="1">
      <alignment vertical="top"/>
    </xf>
    <xf numFmtId="0" fontId="2" fillId="0" borderId="0" xfId="0" applyFont="1" applyFill="1" applyAlignment="1">
      <alignment vertical="top"/>
    </xf>
    <xf numFmtId="4" fontId="7" fillId="0" borderId="1" xfId="0" applyNumberFormat="1" applyFont="1" applyFill="1" applyBorder="1" applyAlignment="1">
      <alignment vertical="top" wrapText="1"/>
    </xf>
    <xf numFmtId="0" fontId="11"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0" xfId="0" applyFont="1" applyFill="1" applyAlignment="1">
      <alignment horizontal="center" vertical="top"/>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49" fontId="4" fillId="0" borderId="0" xfId="0" applyNumberFormat="1" applyFont="1" applyFill="1" applyAlignment="1">
      <alignment horizontal="center"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center" vertical="top" wrapText="1"/>
    </xf>
    <xf numFmtId="4" fontId="12" fillId="0" borderId="1" xfId="0" applyNumberFormat="1" applyFont="1" applyFill="1" applyBorder="1" applyAlignment="1">
      <alignment vertical="top"/>
    </xf>
    <xf numFmtId="0" fontId="2" fillId="0" borderId="1" xfId="0" applyFont="1" applyFill="1" applyBorder="1" applyAlignment="1">
      <alignment vertical="top"/>
    </xf>
    <xf numFmtId="0" fontId="13" fillId="0" borderId="0" xfId="0" applyFont="1" applyFill="1" applyAlignment="1">
      <alignment vertical="top"/>
    </xf>
    <xf numFmtId="49" fontId="13" fillId="0" borderId="0" xfId="0" applyNumberFormat="1" applyFont="1" applyFill="1" applyAlignment="1">
      <alignment horizontal="center" vertical="top"/>
    </xf>
    <xf numFmtId="49" fontId="13" fillId="0" borderId="0" xfId="0" applyNumberFormat="1" applyFont="1" applyFill="1" applyAlignment="1">
      <alignment vertical="top"/>
    </xf>
    <xf numFmtId="49" fontId="2" fillId="0" borderId="0" xfId="0" applyNumberFormat="1" applyFont="1" applyFill="1" applyAlignment="1">
      <alignment horizontal="center" vertical="top"/>
    </xf>
    <xf numFmtId="49" fontId="2" fillId="0" borderId="0" xfId="0" applyNumberFormat="1"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7"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8" fillId="0" borderId="1" xfId="1" applyFont="1" applyFill="1" applyBorder="1" applyAlignment="1">
      <alignment horizontal="center" vertical="top"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165" fontId="22" fillId="0" borderId="1" xfId="1" applyNumberFormat="1" applyFont="1" applyFill="1" applyBorder="1" applyAlignment="1">
      <alignment horizontal="center" vertical="center"/>
    </xf>
    <xf numFmtId="0" fontId="18" fillId="0" borderId="0" xfId="1" applyFont="1" applyFill="1" applyAlignment="1">
      <alignment vertical="center"/>
    </xf>
    <xf numFmtId="0" fontId="18" fillId="0" borderId="0" xfId="0" applyFont="1" applyAlignment="1">
      <alignment vertical="center"/>
    </xf>
    <xf numFmtId="0" fontId="21" fillId="0" borderId="1" xfId="0" applyFont="1" applyBorder="1" applyAlignment="1">
      <alignment vertical="center"/>
    </xf>
    <xf numFmtId="0" fontId="23" fillId="0" borderId="1" xfId="1" applyFont="1" applyFill="1" applyBorder="1" applyAlignment="1">
      <alignment vertical="center"/>
    </xf>
    <xf numFmtId="165" fontId="21" fillId="0" borderId="1" xfId="1" applyNumberFormat="1" applyFont="1" applyFill="1" applyBorder="1" applyAlignment="1">
      <alignment horizontal="center" vertical="center"/>
    </xf>
    <xf numFmtId="0" fontId="21" fillId="0" borderId="0" xfId="1" applyFont="1" applyFill="1" applyAlignment="1">
      <alignment vertical="center"/>
    </xf>
    <xf numFmtId="0" fontId="21" fillId="0" borderId="0" xfId="0" applyFont="1" applyAlignment="1">
      <alignment vertical="center"/>
    </xf>
    <xf numFmtId="0" fontId="18" fillId="0" borderId="0" xfId="1" applyFont="1" applyFill="1" applyAlignment="1">
      <alignment horizontal="right"/>
    </xf>
    <xf numFmtId="0" fontId="1" fillId="0" borderId="0" xfId="0" applyFont="1" applyFill="1" applyBorder="1" applyAlignment="1">
      <alignment vertical="top"/>
    </xf>
    <xf numFmtId="49" fontId="19"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8" fillId="0" borderId="1" xfId="0" applyNumberFormat="1" applyFont="1" applyFill="1" applyBorder="1" applyAlignment="1">
      <alignment horizontal="center" vertical="top" wrapText="1"/>
    </xf>
    <xf numFmtId="0" fontId="18" fillId="0" borderId="0" xfId="0" applyFont="1" applyFill="1" applyAlignment="1">
      <alignment vertical="top"/>
    </xf>
    <xf numFmtId="0" fontId="19" fillId="0" borderId="0" xfId="0" applyFont="1" applyFill="1" applyAlignment="1">
      <alignment vertical="top"/>
    </xf>
    <xf numFmtId="0" fontId="7" fillId="0" borderId="9"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9" fillId="0" borderId="0" xfId="0" applyNumberFormat="1" applyFont="1" applyFill="1" applyAlignment="1">
      <alignment horizontal="left" vertical="top" wrapText="1"/>
    </xf>
    <xf numFmtId="49" fontId="19"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11" fillId="0" borderId="9" xfId="0"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11" fillId="0" borderId="1" xfId="0" applyFont="1" applyFill="1" applyBorder="1" applyAlignment="1">
      <alignment vertical="top" wrapText="1"/>
    </xf>
    <xf numFmtId="4" fontId="13" fillId="0" borderId="1" xfId="0" applyNumberFormat="1"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xf>
    <xf numFmtId="0" fontId="1" fillId="0" borderId="0" xfId="0" applyFont="1" applyFill="1" applyAlignment="1">
      <alignment vertical="center"/>
    </xf>
    <xf numFmtId="0" fontId="7"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9" fillId="0" borderId="0" xfId="0" applyFont="1"/>
    <xf numFmtId="0" fontId="19" fillId="0" borderId="0" xfId="0" applyFont="1" applyFill="1" applyAlignment="1">
      <alignment horizontal="left" vertical="top" wrapText="1"/>
    </xf>
    <xf numFmtId="0" fontId="22" fillId="0" borderId="0" xfId="0" applyFont="1"/>
    <xf numFmtId="0" fontId="27" fillId="0" borderId="0" xfId="1" applyFont="1" applyFill="1"/>
    <xf numFmtId="0" fontId="21" fillId="0" borderId="0" xfId="1" applyFont="1" applyFill="1" applyBorder="1" applyAlignment="1">
      <alignment vertical="center" wrapText="1"/>
    </xf>
    <xf numFmtId="0" fontId="22" fillId="0" borderId="0" xfId="1" applyFont="1" applyFill="1"/>
    <xf numFmtId="0" fontId="21" fillId="0" borderId="0" xfId="1" applyFont="1" applyFill="1" applyBorder="1" applyAlignment="1">
      <alignment horizontal="center" wrapText="1"/>
    </xf>
    <xf numFmtId="0" fontId="21" fillId="0" borderId="0" xfId="1" applyFont="1" applyFill="1" applyBorder="1" applyAlignment="1">
      <alignment wrapText="1"/>
    </xf>
    <xf numFmtId="0" fontId="23" fillId="0" borderId="0" xfId="1" applyFont="1" applyFill="1" applyBorder="1" applyAlignment="1">
      <alignment horizontal="center"/>
    </xf>
    <xf numFmtId="166" fontId="23" fillId="0" borderId="0" xfId="1" applyNumberFormat="1" applyFont="1" applyFill="1" applyBorder="1"/>
    <xf numFmtId="0" fontId="19" fillId="0" borderId="1" xfId="0" applyFont="1" applyFill="1" applyBorder="1" applyAlignment="1">
      <alignment horizontal="center" vertical="top" wrapText="1"/>
    </xf>
    <xf numFmtId="0" fontId="31" fillId="0" borderId="0" xfId="0" applyFont="1"/>
    <xf numFmtId="0" fontId="29" fillId="0" borderId="0" xfId="0" applyFont="1"/>
    <xf numFmtId="0" fontId="29" fillId="0" borderId="10" xfId="0" applyFont="1" applyBorder="1" applyAlignment="1">
      <alignment horizontal="center" vertical="center" wrapText="1"/>
    </xf>
    <xf numFmtId="0" fontId="32" fillId="0" borderId="0" xfId="0" applyFont="1" applyAlignment="1">
      <alignment horizontal="center"/>
    </xf>
    <xf numFmtId="0" fontId="32" fillId="0" borderId="0" xfId="0" applyFont="1"/>
    <xf numFmtId="0" fontId="18" fillId="0" borderId="0" xfId="0" applyFont="1" applyAlignment="1">
      <alignment vertical="top"/>
    </xf>
    <xf numFmtId="0" fontId="24" fillId="0" borderId="3" xfId="0" applyFont="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vertical="top" wrapText="1"/>
    </xf>
    <xf numFmtId="9" fontId="18" fillId="0" borderId="1" xfId="0" applyNumberFormat="1" applyFont="1" applyBorder="1" applyAlignment="1">
      <alignment vertical="top"/>
    </xf>
    <xf numFmtId="0" fontId="18" fillId="0" borderId="1" xfId="0" applyFont="1" applyBorder="1" applyAlignment="1">
      <alignment vertical="top"/>
    </xf>
    <xf numFmtId="0" fontId="24" fillId="0" borderId="3" xfId="0" applyFont="1" applyBorder="1" applyAlignment="1">
      <alignment vertical="top" wrapText="1"/>
    </xf>
    <xf numFmtId="0" fontId="18" fillId="0" borderId="3" xfId="0" applyFont="1" applyBorder="1" applyAlignment="1">
      <alignment vertical="top" wrapText="1"/>
    </xf>
    <xf numFmtId="0" fontId="24" fillId="0" borderId="1" xfId="0" applyFont="1" applyBorder="1" applyAlignment="1">
      <alignment vertical="center" wrapText="1"/>
    </xf>
    <xf numFmtId="9" fontId="18" fillId="0" borderId="1" xfId="0" applyNumberFormat="1" applyFont="1" applyBorder="1" applyAlignment="1">
      <alignment vertical="center"/>
    </xf>
    <xf numFmtId="49" fontId="18" fillId="0" borderId="0" xfId="0" applyNumberFormat="1" applyFont="1" applyAlignment="1">
      <alignment vertical="top" wrapText="1"/>
    </xf>
    <xf numFmtId="49" fontId="19" fillId="0" borderId="0" xfId="0" applyNumberFormat="1" applyFont="1" applyAlignment="1">
      <alignment vertical="top" wrapText="1"/>
    </xf>
    <xf numFmtId="49" fontId="18" fillId="0" borderId="0" xfId="0" applyNumberFormat="1" applyFont="1" applyFill="1" applyBorder="1" applyAlignment="1">
      <alignment vertical="top" wrapText="1"/>
    </xf>
    <xf numFmtId="0" fontId="18" fillId="0" borderId="0" xfId="0" applyFont="1" applyAlignment="1">
      <alignment vertical="top" wrapText="1"/>
    </xf>
    <xf numFmtId="0" fontId="18" fillId="0" borderId="1" xfId="0" applyFont="1" applyBorder="1" applyAlignment="1">
      <alignment horizontal="left" vertical="top" wrapText="1"/>
    </xf>
    <xf numFmtId="0" fontId="29" fillId="0" borderId="0" xfId="0" applyFont="1" applyAlignment="1">
      <alignment vertical="top" wrapText="1"/>
    </xf>
    <xf numFmtId="0" fontId="29" fillId="0" borderId="0" xfId="0" applyFont="1" applyAlignment="1">
      <alignment horizontal="center"/>
    </xf>
    <xf numFmtId="0" fontId="18" fillId="2" borderId="1" xfId="0" applyFont="1" applyFill="1" applyBorder="1" applyAlignment="1">
      <alignment horizontal="center" vertical="top" wrapText="1"/>
    </xf>
    <xf numFmtId="0" fontId="26" fillId="0" borderId="0" xfId="0" applyFont="1" applyAlignment="1">
      <alignment vertical="top" wrapText="1"/>
    </xf>
    <xf numFmtId="0" fontId="29" fillId="0" borderId="1" xfId="0" applyFont="1" applyBorder="1" applyAlignment="1">
      <alignment horizontal="justify" vertical="center" wrapText="1"/>
    </xf>
    <xf numFmtId="0" fontId="18" fillId="0" borderId="1" xfId="2" applyFont="1" applyBorder="1" applyAlignment="1">
      <alignment horizontal="justify" vertical="center" wrapText="1"/>
    </xf>
    <xf numFmtId="0" fontId="18" fillId="0" borderId="1" xfId="0" applyFont="1" applyBorder="1" applyAlignment="1">
      <alignment horizontal="justify" vertical="center" wrapText="1"/>
    </xf>
    <xf numFmtId="0" fontId="29" fillId="0" borderId="1" xfId="0" applyFont="1" applyBorder="1" applyAlignment="1">
      <alignment vertical="center" wrapText="1"/>
    </xf>
    <xf numFmtId="0" fontId="34" fillId="0" borderId="0" xfId="0" applyFont="1" applyAlignment="1">
      <alignment horizontal="justify" vertical="center"/>
    </xf>
    <xf numFmtId="49" fontId="20" fillId="0" borderId="0" xfId="0" applyNumberFormat="1" applyFont="1" applyAlignment="1">
      <alignment vertical="top" wrapText="1"/>
    </xf>
    <xf numFmtId="0" fontId="19" fillId="0" borderId="0" xfId="0" applyFont="1" applyAlignment="1">
      <alignment vertical="top"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vertical="top" wrapText="1"/>
    </xf>
    <xf numFmtId="0" fontId="36" fillId="0" borderId="0" xfId="0" applyFont="1" applyFill="1" applyBorder="1" applyAlignment="1">
      <alignment horizontal="left" vertical="top" wrapText="1"/>
    </xf>
    <xf numFmtId="49" fontId="36" fillId="0" borderId="0" xfId="0" applyNumberFormat="1" applyFont="1" applyFill="1" applyBorder="1" applyAlignment="1">
      <alignment horizontal="center" vertical="top" shrinkToFit="1"/>
    </xf>
    <xf numFmtId="49" fontId="37" fillId="0" borderId="0" xfId="0" applyNumberFormat="1" applyFont="1" applyFill="1" applyBorder="1" applyAlignment="1">
      <alignment horizontal="center" vertical="top" shrinkToFit="1"/>
    </xf>
    <xf numFmtId="0" fontId="18" fillId="0" borderId="0" xfId="0" applyFont="1" applyFill="1" applyAlignment="1">
      <alignment horizontal="center" vertical="top"/>
    </xf>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horizontal="right"/>
    </xf>
    <xf numFmtId="164" fontId="18"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0" fontId="24" fillId="0" borderId="0" xfId="0" applyFont="1" applyFill="1" applyAlignment="1">
      <alignment vertical="center"/>
    </xf>
    <xf numFmtId="167" fontId="18" fillId="0" borderId="0" xfId="0" applyNumberFormat="1" applyFont="1" applyFill="1" applyAlignment="1">
      <alignment vertical="top" wrapText="1"/>
    </xf>
    <xf numFmtId="0" fontId="35" fillId="0" borderId="0" xfId="0" applyFont="1" applyFill="1" applyAlignment="1">
      <alignment vertical="top" wrapText="1"/>
    </xf>
    <xf numFmtId="0" fontId="38" fillId="0" borderId="0" xfId="0" applyFont="1" applyFill="1" applyAlignment="1">
      <alignment vertical="top" wrapText="1"/>
    </xf>
    <xf numFmtId="0" fontId="4"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5" xfId="0" applyFont="1" applyFill="1" applyBorder="1" applyAlignment="1">
      <alignment horizontal="left" vertical="center" wrapText="1"/>
    </xf>
    <xf numFmtId="4" fontId="2" fillId="0" borderId="0" xfId="0" applyNumberFormat="1" applyFont="1" applyFill="1" applyBorder="1" applyAlignment="1">
      <alignment vertical="top"/>
    </xf>
    <xf numFmtId="0" fontId="18" fillId="0" borderId="0" xfId="0" applyFont="1" applyFill="1" applyAlignment="1">
      <alignment horizontal="center" vertical="top" wrapText="1"/>
    </xf>
    <xf numFmtId="4" fontId="13"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9" fillId="0" borderId="0" xfId="0" applyNumberFormat="1" applyFont="1" applyFill="1" applyAlignment="1">
      <alignment vertical="top" wrapText="1"/>
    </xf>
    <xf numFmtId="0" fontId="19" fillId="0" borderId="1" xfId="0" applyFont="1" applyFill="1" applyBorder="1" applyAlignment="1">
      <alignment horizontal="center" vertical="top" wrapText="1"/>
    </xf>
    <xf numFmtId="0" fontId="19" fillId="0" borderId="0" xfId="0" applyFont="1" applyFill="1" applyAlignment="1">
      <alignment horizontal="center" vertical="top" wrapText="1"/>
    </xf>
    <xf numFmtId="0" fontId="1" fillId="0" borderId="3" xfId="0" applyFont="1" applyFill="1" applyBorder="1" applyAlignment="1">
      <alignment vertical="top"/>
    </xf>
    <xf numFmtId="0" fontId="31" fillId="0" borderId="0" xfId="0" applyFont="1" applyAlignment="1">
      <alignment horizontal="center"/>
    </xf>
    <xf numFmtId="0" fontId="13" fillId="0" borderId="0" xfId="0" applyFont="1" applyFill="1" applyAlignment="1">
      <alignment horizontal="center" vertical="top"/>
    </xf>
    <xf numFmtId="4" fontId="13" fillId="0" borderId="0" xfId="0" applyNumberFormat="1" applyFont="1" applyFill="1" applyAlignment="1">
      <alignment vertical="top"/>
    </xf>
    <xf numFmtId="4" fontId="2" fillId="0" borderId="0" xfId="0" applyNumberFormat="1" applyFont="1" applyFill="1" applyAlignment="1">
      <alignment vertical="top"/>
    </xf>
    <xf numFmtId="49" fontId="19" fillId="0" borderId="0" xfId="0" applyNumberFormat="1" applyFont="1" applyFill="1" applyAlignment="1">
      <alignment horizontal="lef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0" fontId="18" fillId="0" borderId="0" xfId="0" applyFont="1" applyAlignment="1">
      <alignment horizontal="center"/>
    </xf>
    <xf numFmtId="0" fontId="1" fillId="0" borderId="1" xfId="0" applyFont="1" applyFill="1" applyBorder="1" applyAlignment="1">
      <alignment horizontal="right" vertical="top"/>
    </xf>
    <xf numFmtId="0" fontId="1" fillId="0" borderId="1" xfId="0" applyFont="1" applyBorder="1" applyAlignment="1">
      <alignment horizontal="right" vertical="top"/>
    </xf>
    <xf numFmtId="0" fontId="7" fillId="0" borderId="1" xfId="0" applyFont="1" applyBorder="1" applyAlignment="1">
      <alignment horizontal="right" vertical="top"/>
    </xf>
    <xf numFmtId="0" fontId="1" fillId="0" borderId="1" xfId="0" applyFont="1" applyBorder="1" applyAlignment="1">
      <alignment horizontal="left" vertical="top" wrapText="1"/>
    </xf>
    <xf numFmtId="4" fontId="7" fillId="0" borderId="1" xfId="0" applyNumberFormat="1" applyFont="1" applyFill="1" applyBorder="1" applyAlignment="1">
      <alignment vertical="center" wrapText="1"/>
    </xf>
    <xf numFmtId="0" fontId="12"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0" fontId="9" fillId="0" borderId="1" xfId="0" applyFont="1" applyFill="1" applyBorder="1" applyAlignment="1">
      <alignment vertical="top"/>
    </xf>
    <xf numFmtId="49" fontId="19"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29" fillId="0" borderId="1" xfId="0" applyFont="1" applyBorder="1" applyAlignment="1">
      <alignment horizontal="center" vertical="center" wrapText="1"/>
    </xf>
    <xf numFmtId="0" fontId="7"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wrapText="1"/>
    </xf>
    <xf numFmtId="0" fontId="1" fillId="0" borderId="1"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4" xfId="0" applyFont="1" applyFill="1" applyBorder="1" applyAlignment="1">
      <alignment horizontal="center" vertical="top"/>
    </xf>
    <xf numFmtId="0" fontId="18" fillId="0" borderId="1" xfId="1" applyFont="1" applyFill="1" applyBorder="1" applyAlignment="1">
      <alignment horizontal="center" vertical="top" wrapText="1"/>
    </xf>
    <xf numFmtId="0" fontId="18" fillId="0" borderId="1" xfId="0" applyFont="1" applyFill="1" applyBorder="1" applyAlignment="1">
      <alignment vertical="top" wrapText="1"/>
    </xf>
    <xf numFmtId="0" fontId="7" fillId="0" borderId="9" xfId="0" applyFont="1" applyFill="1" applyBorder="1" applyAlignment="1">
      <alignment horizontal="center" vertical="top" wrapText="1"/>
    </xf>
    <xf numFmtId="167" fontId="1" fillId="0" borderId="0" xfId="0" applyNumberFormat="1" applyFont="1" applyFill="1" applyAlignment="1">
      <alignment vertical="top"/>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15" fillId="0" borderId="0" xfId="0" applyFont="1" applyFill="1" applyBorder="1" applyAlignment="1">
      <alignment vertical="top"/>
    </xf>
    <xf numFmtId="0" fontId="19" fillId="0" borderId="0" xfId="0" applyFont="1" applyFill="1" applyBorder="1" applyAlignment="1">
      <alignment vertical="top"/>
    </xf>
    <xf numFmtId="0" fontId="19" fillId="0" borderId="1" xfId="0" applyFont="1" applyFill="1" applyBorder="1" applyAlignment="1">
      <alignment horizontal="center" vertical="top"/>
    </xf>
    <xf numFmtId="4" fontId="5" fillId="0" borderId="3" xfId="0" applyNumberFormat="1" applyFont="1" applyFill="1" applyBorder="1" applyAlignment="1">
      <alignment horizontal="right" vertical="top" wrapText="1"/>
    </xf>
    <xf numFmtId="4" fontId="5" fillId="0" borderId="3" xfId="0" applyNumberFormat="1" applyFont="1" applyFill="1" applyBorder="1" applyAlignment="1">
      <alignment vertical="top"/>
    </xf>
    <xf numFmtId="4" fontId="7"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1" fillId="0" borderId="3"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9" fontId="29" fillId="0" borderId="1" xfId="0" applyNumberFormat="1" applyFont="1" applyBorder="1" applyAlignment="1">
      <alignment horizontal="center" vertical="center" wrapText="1"/>
    </xf>
    <xf numFmtId="0" fontId="19" fillId="0" borderId="0" xfId="0" applyFont="1" applyFill="1" applyBorder="1" applyAlignment="1">
      <alignment vertical="top" wrapText="1"/>
    </xf>
    <xf numFmtId="0" fontId="40" fillId="0" borderId="0" xfId="1" applyFont="1" applyFill="1" applyAlignment="1">
      <alignment vertical="center"/>
    </xf>
    <xf numFmtId="0" fontId="18" fillId="0" borderId="10" xfId="1" applyFont="1" applyFill="1" applyBorder="1" applyAlignment="1">
      <alignment horizontal="center" vertical="top" wrapText="1"/>
    </xf>
    <xf numFmtId="0" fontId="7" fillId="0" borderId="0" xfId="0" applyFont="1" applyFill="1" applyAlignment="1">
      <alignment horizontal="center" vertical="top"/>
    </xf>
    <xf numFmtId="0" fontId="0" fillId="0" borderId="0" xfId="0" applyFill="1" applyAlignment="1">
      <alignment vertical="top"/>
    </xf>
    <xf numFmtId="0" fontId="1" fillId="0" borderId="5" xfId="0" applyFont="1" applyFill="1" applyBorder="1" applyAlignment="1">
      <alignment horizontal="left" vertical="top" wrapText="1"/>
    </xf>
    <xf numFmtId="4" fontId="2" fillId="0" borderId="0" xfId="0" applyNumberFormat="1" applyFont="1" applyAlignment="1">
      <alignment vertical="top"/>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0" xfId="0" applyFill="1"/>
    <xf numFmtId="0" fontId="0" fillId="0" borderId="0" xfId="0" applyFill="1" applyAlignment="1">
      <alignment horizontal="center"/>
    </xf>
    <xf numFmtId="0" fontId="41" fillId="0" borderId="0" xfId="0" applyFont="1" applyFill="1"/>
    <xf numFmtId="0" fontId="19"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8"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1" fillId="0" borderId="4" xfId="0" applyFont="1" applyFill="1" applyBorder="1" applyAlignment="1">
      <alignment horizontal="center" vertical="top"/>
    </xf>
    <xf numFmtId="0" fontId="31" fillId="0" borderId="0" xfId="0" applyFont="1" applyFill="1"/>
    <xf numFmtId="4" fontId="1" fillId="0" borderId="0" xfId="0" applyNumberFormat="1" applyFont="1" applyFill="1" applyAlignment="1">
      <alignment horizontal="right" vertical="top"/>
    </xf>
    <xf numFmtId="4" fontId="1" fillId="0" borderId="8" xfId="0" applyNumberFormat="1" applyFont="1" applyFill="1" applyBorder="1" applyAlignment="1">
      <alignment vertical="top"/>
    </xf>
    <xf numFmtId="49" fontId="42" fillId="0" borderId="1" xfId="0" applyNumberFormat="1" applyFont="1" applyFill="1" applyBorder="1" applyAlignment="1">
      <alignment horizontal="center" vertical="top"/>
    </xf>
    <xf numFmtId="164" fontId="7" fillId="0" borderId="1" xfId="0" applyNumberFormat="1" applyFont="1" applyFill="1" applyBorder="1" applyAlignment="1">
      <alignment vertical="top"/>
    </xf>
    <xf numFmtId="0" fontId="24" fillId="0" borderId="0"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1" fillId="0" borderId="0" xfId="0" applyFont="1" applyFill="1" applyAlignment="1">
      <alignment horizontal="righ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2" xfId="0" applyFont="1" applyFill="1" applyBorder="1" applyAlignment="1">
      <alignment horizontal="center" vertical="top" wrapText="1"/>
    </xf>
    <xf numFmtId="0" fontId="1" fillId="5" borderId="0" xfId="0" applyFont="1" applyFill="1" applyAlignment="1">
      <alignment vertical="top"/>
    </xf>
    <xf numFmtId="0" fontId="1" fillId="3" borderId="0" xfId="0" applyFont="1" applyFill="1" applyAlignment="1">
      <alignment vertical="top"/>
    </xf>
    <xf numFmtId="4" fontId="1" fillId="3" borderId="0" xfId="0" applyNumberFormat="1" applyFont="1" applyFill="1" applyAlignment="1">
      <alignment vertical="top"/>
    </xf>
    <xf numFmtId="4" fontId="1" fillId="5" borderId="0" xfId="0" applyNumberFormat="1" applyFont="1" applyFill="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wrapText="1"/>
    </xf>
    <xf numFmtId="0" fontId="5" fillId="0" borderId="1" xfId="0" applyFont="1" applyFill="1" applyBorder="1" applyAlignment="1">
      <alignment horizontal="center" vertical="top"/>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43"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18" fillId="0" borderId="1" xfId="0" applyFont="1" applyFill="1" applyBorder="1" applyAlignment="1">
      <alignment vertical="top" wrapText="1"/>
    </xf>
    <xf numFmtId="4" fontId="4" fillId="0" borderId="1" xfId="0" applyNumberFormat="1"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7" fillId="0" borderId="1" xfId="0" applyFont="1" applyBorder="1" applyAlignment="1">
      <alignment vertical="top"/>
    </xf>
    <xf numFmtId="4" fontId="7"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7"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7" fillId="0" borderId="1" xfId="0" applyNumberFormat="1" applyFont="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24" fillId="0" borderId="0" xfId="0" applyFont="1" applyFill="1" applyBorder="1" applyAlignment="1">
      <alignment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4" fillId="0" borderId="0" xfId="0" applyFont="1" applyFill="1" applyBorder="1" applyAlignment="1">
      <alignment horizontal="center" wrapText="1"/>
    </xf>
    <xf numFmtId="49" fontId="1" fillId="0" borderId="0" xfId="0" applyNumberFormat="1" applyFont="1" applyFill="1" applyBorder="1" applyAlignment="1">
      <alignment horizontal="left" vertical="top" wrapText="1"/>
    </xf>
    <xf numFmtId="49" fontId="18" fillId="0" borderId="0" xfId="0" applyNumberFormat="1" applyFont="1" applyFill="1" applyAlignment="1">
      <alignment horizontal="left" vertical="top" wrapText="1"/>
    </xf>
    <xf numFmtId="0" fontId="29" fillId="0" borderId="0" xfId="0" applyFont="1" applyAlignment="1">
      <alignment horizontal="left" vertical="top" wrapText="1"/>
    </xf>
    <xf numFmtId="0" fontId="24" fillId="0" borderId="0" xfId="0" applyFont="1" applyAlignment="1">
      <alignment horizontal="center" vertical="center" wrapText="1"/>
    </xf>
    <xf numFmtId="0" fontId="18" fillId="0" borderId="1" xfId="0" applyFont="1" applyBorder="1" applyAlignment="1">
      <alignment horizontal="center" vertical="top" wrapText="1"/>
    </xf>
    <xf numFmtId="0" fontId="24" fillId="0" borderId="0" xfId="0" applyFont="1" applyAlignment="1">
      <alignment horizontal="center" vertical="top"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18" fillId="0" borderId="6" xfId="0" applyFont="1" applyBorder="1" applyAlignment="1">
      <alignment horizontal="center" wrapText="1"/>
    </xf>
    <xf numFmtId="0" fontId="18" fillId="0" borderId="2" xfId="0" applyFont="1" applyBorder="1" applyAlignment="1">
      <alignment horizontal="center" wrapText="1"/>
    </xf>
    <xf numFmtId="0" fontId="18" fillId="0" borderId="3" xfId="0" applyFont="1" applyBorder="1" applyAlignment="1">
      <alignment horizontal="center" vertical="top" wrapText="1"/>
    </xf>
    <xf numFmtId="0" fontId="18" fillId="0" borderId="2" xfId="0" applyFont="1" applyBorder="1" applyAlignment="1">
      <alignment horizontal="center" vertical="top" wrapText="1"/>
    </xf>
    <xf numFmtId="0" fontId="18" fillId="0" borderId="1"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0" fontId="24" fillId="0" borderId="6" xfId="0" applyFont="1" applyBorder="1" applyAlignment="1">
      <alignment horizontal="center" vertical="center" wrapText="1"/>
    </xf>
    <xf numFmtId="0" fontId="29" fillId="0" borderId="1" xfId="0" applyFont="1" applyBorder="1" applyAlignment="1">
      <alignment horizontal="center" vertical="top" wrapText="1"/>
    </xf>
    <xf numFmtId="0" fontId="0" fillId="0" borderId="0" xfId="0" applyAlignment="1">
      <alignment horizontal="left" vertical="top" wrapText="1"/>
    </xf>
    <xf numFmtId="0" fontId="1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1" xfId="0" applyFont="1" applyBorder="1" applyAlignment="1">
      <alignment horizontal="center" wrapText="1"/>
    </xf>
    <xf numFmtId="0" fontId="29" fillId="0" borderId="0" xfId="0" applyFont="1" applyAlignment="1">
      <alignment horizontal="left"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xf>
    <xf numFmtId="0" fontId="29" fillId="0" borderId="6" xfId="0" applyFont="1" applyBorder="1" applyAlignment="1">
      <alignment horizontal="center" vertical="center"/>
    </xf>
    <xf numFmtId="0" fontId="29" fillId="0" borderId="2" xfId="0" applyFont="1" applyBorder="1" applyAlignment="1">
      <alignment horizontal="center" vertical="center"/>
    </xf>
    <xf numFmtId="0" fontId="33" fillId="0" borderId="0" xfId="0" applyFont="1" applyAlignment="1">
      <alignment horizontal="center" vertical="top" wrapText="1"/>
    </xf>
    <xf numFmtId="0" fontId="33" fillId="0" borderId="3" xfId="0" applyFont="1" applyBorder="1" applyAlignment="1">
      <alignment horizontal="center" vertical="center" wrapText="1"/>
    </xf>
    <xf numFmtId="0" fontId="39" fillId="0" borderId="6" xfId="0" applyFont="1" applyBorder="1" applyAlignment="1">
      <alignment vertical="center" wrapText="1"/>
    </xf>
    <xf numFmtId="0" fontId="39" fillId="0" borderId="2" xfId="0" applyFont="1" applyBorder="1" applyAlignment="1">
      <alignment vertical="center" wrapText="1"/>
    </xf>
    <xf numFmtId="0" fontId="29"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4" fillId="0" borderId="1" xfId="0" applyFont="1" applyFill="1" applyBorder="1" applyAlignment="1">
      <alignment horizontal="left" vertical="top" wrapText="1"/>
    </xf>
    <xf numFmtId="0" fontId="24"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7" fillId="0" borderId="3"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vertical="top"/>
    </xf>
    <xf numFmtId="0" fontId="7" fillId="0" borderId="2" xfId="0" applyFont="1" applyFill="1" applyBorder="1" applyAlignment="1">
      <alignment vertical="top"/>
    </xf>
    <xf numFmtId="0" fontId="19" fillId="0" borderId="3" xfId="0" applyFont="1" applyFill="1" applyBorder="1" applyAlignment="1">
      <alignment horizontal="center" vertical="top" wrapText="1"/>
    </xf>
    <xf numFmtId="0" fontId="19" fillId="0" borderId="2"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49" fontId="19" fillId="0" borderId="0" xfId="0" applyNumberFormat="1" applyFont="1" applyFill="1" applyAlignment="1">
      <alignment horizontal="left" vertical="top" wrapText="1"/>
    </xf>
    <xf numFmtId="0" fontId="24" fillId="0" borderId="0" xfId="0" applyFont="1" applyFill="1" applyBorder="1" applyAlignment="1">
      <alignment horizontal="center" vertical="center"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7" fillId="0" borderId="1" xfId="0" applyFont="1" applyFill="1" applyBorder="1" applyAlignment="1">
      <alignment horizontal="left" vertical="top"/>
    </xf>
    <xf numFmtId="0" fontId="5" fillId="0" borderId="1" xfId="0" applyFont="1" applyFill="1" applyBorder="1" applyAlignment="1">
      <alignment horizontal="center" vertical="top"/>
    </xf>
    <xf numFmtId="0" fontId="19" fillId="0" borderId="0" xfId="0" applyFont="1" applyFill="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19" fillId="0" borderId="0" xfId="0" applyFont="1" applyFill="1" applyAlignment="1">
      <alignment vertical="top" wrapText="1"/>
    </xf>
    <xf numFmtId="0" fontId="2" fillId="0" borderId="1"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25" fillId="0" borderId="3"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1" xfId="0" applyFont="1" applyFill="1" applyBorder="1" applyAlignment="1">
      <alignment horizontal="center" vertical="top" wrapText="1"/>
    </xf>
    <xf numFmtId="0" fontId="21" fillId="0" borderId="0" xfId="1" applyFont="1" applyFill="1" applyBorder="1" applyAlignment="1">
      <alignment horizontal="center" vertical="center"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8" xfId="1" applyFont="1" applyFill="1" applyBorder="1" applyAlignment="1">
      <alignment horizontal="center" vertical="center" wrapText="1"/>
    </xf>
    <xf numFmtId="49" fontId="19" fillId="0" borderId="0" xfId="0" applyNumberFormat="1" applyFont="1" applyAlignment="1">
      <alignment horizontal="left" vertical="top" wrapText="1"/>
    </xf>
    <xf numFmtId="0" fontId="19" fillId="0" borderId="0" xfId="0" applyFont="1" applyAlignment="1">
      <alignment horizontal="left" vertical="top" wrapText="1"/>
    </xf>
    <xf numFmtId="0" fontId="28" fillId="0" borderId="0" xfId="1" applyFont="1" applyFill="1" applyBorder="1" applyAlignment="1">
      <alignment horizontal="center" wrapText="1"/>
    </xf>
    <xf numFmtId="0" fontId="18" fillId="0" borderId="0" xfId="0" applyFont="1" applyFill="1" applyAlignment="1">
      <alignment horizontal="left" vertical="top"/>
    </xf>
    <xf numFmtId="0" fontId="18" fillId="0" borderId="1" xfId="0" applyFont="1" applyFill="1" applyBorder="1" applyAlignment="1">
      <alignment vertical="top" wrapText="1"/>
    </xf>
    <xf numFmtId="0" fontId="24" fillId="0" borderId="1" xfId="0" applyFont="1" applyFill="1" applyBorder="1" applyAlignment="1">
      <alignment vertical="center" wrapText="1"/>
    </xf>
    <xf numFmtId="0" fontId="28" fillId="0" borderId="0" xfId="0" applyFont="1" applyFill="1" applyAlignment="1">
      <alignment horizontal="center" vertical="center" wrapText="1"/>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99FFCC"/>
      <color rgb="FFFFCCFF"/>
      <color rgb="FFFF5050"/>
      <color rgb="FFFF00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3"/>
  <sheetViews>
    <sheetView workbookViewId="0">
      <pane xSplit="2" ySplit="5" topLeftCell="C111" activePane="bottomRight" state="frozen"/>
      <selection activeCell="A87" sqref="A87"/>
      <selection pane="topRight" activeCell="A87" sqref="A87"/>
      <selection pane="bottomLeft" activeCell="A87" sqref="A87"/>
      <selection pane="bottomRight" activeCell="B116" sqref="B116:B117"/>
    </sheetView>
  </sheetViews>
  <sheetFormatPr defaultRowHeight="12" x14ac:dyDescent="0.25"/>
  <cols>
    <col min="1" max="1" width="20.5703125" style="77" customWidth="1"/>
    <col min="2" max="2" width="68.85546875" style="77" customWidth="1"/>
    <col min="3" max="3" width="15.28515625" style="77" hidden="1" customWidth="1"/>
    <col min="4" max="5" width="14" style="77" hidden="1" customWidth="1"/>
    <col min="6" max="6" width="16.28515625" style="77" hidden="1" customWidth="1"/>
    <col min="7" max="7" width="16.42578125" style="82" customWidth="1"/>
    <col min="8" max="191" width="9.140625" style="77"/>
    <col min="192" max="192" width="25.42578125" style="77" customWidth="1"/>
    <col min="193" max="193" width="56.28515625" style="77" customWidth="1"/>
    <col min="194" max="194" width="14" style="77" customWidth="1"/>
    <col min="195" max="196" width="14.5703125" style="77" customWidth="1"/>
    <col min="197" max="197" width="14.140625" style="77" customWidth="1"/>
    <col min="198" max="198" width="15.140625" style="77" customWidth="1"/>
    <col min="199" max="199" width="13.85546875" style="77" customWidth="1"/>
    <col min="200" max="201" width="14.7109375" style="77" customWidth="1"/>
    <col min="202" max="202" width="12.85546875" style="77" customWidth="1"/>
    <col min="203" max="203" width="13.5703125" style="77" customWidth="1"/>
    <col min="204" max="204" width="12.7109375" style="77" customWidth="1"/>
    <col min="205" max="205" width="13.42578125" style="77" customWidth="1"/>
    <col min="206" max="206" width="13.140625" style="77" customWidth="1"/>
    <col min="207" max="207" width="14.7109375" style="77" customWidth="1"/>
    <col min="208" max="208" width="14.5703125" style="77" customWidth="1"/>
    <col min="209" max="209" width="13" style="77" customWidth="1"/>
    <col min="210" max="210" width="15" style="77" customWidth="1"/>
    <col min="211" max="212" width="12.140625" style="77" customWidth="1"/>
    <col min="213" max="213" width="12" style="77" customWidth="1"/>
    <col min="214" max="214" width="13.5703125" style="77" customWidth="1"/>
    <col min="215" max="215" width="14" style="77" customWidth="1"/>
    <col min="216" max="216" width="12.28515625" style="77" customWidth="1"/>
    <col min="217" max="217" width="14.140625" style="77" customWidth="1"/>
    <col min="218" max="218" width="13" style="77" customWidth="1"/>
    <col min="219" max="219" width="13.5703125" style="77" customWidth="1"/>
    <col min="220" max="220" width="12.42578125" style="77" customWidth="1"/>
    <col min="221" max="221" width="12.5703125" style="77" customWidth="1"/>
    <col min="222" max="222" width="11.7109375" style="77" customWidth="1"/>
    <col min="223" max="223" width="13.7109375" style="77" customWidth="1"/>
    <col min="224" max="224" width="13.28515625" style="77" customWidth="1"/>
    <col min="225" max="225" width="13.140625" style="77" customWidth="1"/>
    <col min="226" max="226" width="12" style="77" customWidth="1"/>
    <col min="227" max="227" width="12.140625" style="77" customWidth="1"/>
    <col min="228" max="228" width="12.28515625" style="77" customWidth="1"/>
    <col min="229" max="229" width="12.140625" style="77" customWidth="1"/>
    <col min="230" max="230" width="12.5703125" style="77" customWidth="1"/>
    <col min="231" max="447" width="9.140625" style="77"/>
    <col min="448" max="448" width="25.42578125" style="77" customWidth="1"/>
    <col min="449" max="449" width="56.28515625" style="77" customWidth="1"/>
    <col min="450" max="450" width="14" style="77" customWidth="1"/>
    <col min="451" max="452" width="14.5703125" style="77" customWidth="1"/>
    <col min="453" max="453" width="14.140625" style="77" customWidth="1"/>
    <col min="454" max="454" width="15.140625" style="77" customWidth="1"/>
    <col min="455" max="455" width="13.85546875" style="77" customWidth="1"/>
    <col min="456" max="457" width="14.7109375" style="77" customWidth="1"/>
    <col min="458" max="458" width="12.85546875" style="77" customWidth="1"/>
    <col min="459" max="459" width="13.5703125" style="77" customWidth="1"/>
    <col min="460" max="460" width="12.7109375" style="77" customWidth="1"/>
    <col min="461" max="461" width="13.42578125" style="77" customWidth="1"/>
    <col min="462" max="462" width="13.140625" style="77" customWidth="1"/>
    <col min="463" max="463" width="14.7109375" style="77" customWidth="1"/>
    <col min="464" max="464" width="14.5703125" style="77" customWidth="1"/>
    <col min="465" max="465" width="13" style="77" customWidth="1"/>
    <col min="466" max="466" width="15" style="77" customWidth="1"/>
    <col min="467" max="468" width="12.140625" style="77" customWidth="1"/>
    <col min="469" max="469" width="12" style="77" customWidth="1"/>
    <col min="470" max="470" width="13.5703125" style="77" customWidth="1"/>
    <col min="471" max="471" width="14" style="77" customWidth="1"/>
    <col min="472" max="472" width="12.28515625" style="77" customWidth="1"/>
    <col min="473" max="473" width="14.140625" style="77" customWidth="1"/>
    <col min="474" max="474" width="13" style="77" customWidth="1"/>
    <col min="475" max="475" width="13.5703125" style="77" customWidth="1"/>
    <col min="476" max="476" width="12.42578125" style="77" customWidth="1"/>
    <col min="477" max="477" width="12.5703125" style="77" customWidth="1"/>
    <col min="478" max="478" width="11.7109375" style="77" customWidth="1"/>
    <col min="479" max="479" width="13.7109375" style="77" customWidth="1"/>
    <col min="480" max="480" width="13.28515625" style="77" customWidth="1"/>
    <col min="481" max="481" width="13.140625" style="77" customWidth="1"/>
    <col min="482" max="482" width="12" style="77" customWidth="1"/>
    <col min="483" max="483" width="12.140625" style="77" customWidth="1"/>
    <col min="484" max="484" width="12.28515625" style="77" customWidth="1"/>
    <col min="485" max="485" width="12.140625" style="77" customWidth="1"/>
    <col min="486" max="486" width="12.5703125" style="77" customWidth="1"/>
    <col min="487" max="703" width="9.140625" style="77"/>
    <col min="704" max="704" width="25.42578125" style="77" customWidth="1"/>
    <col min="705" max="705" width="56.28515625" style="77" customWidth="1"/>
    <col min="706" max="706" width="14" style="77" customWidth="1"/>
    <col min="707" max="708" width="14.5703125" style="77" customWidth="1"/>
    <col min="709" max="709" width="14.140625" style="77" customWidth="1"/>
    <col min="710" max="710" width="15.140625" style="77" customWidth="1"/>
    <col min="711" max="711" width="13.85546875" style="77" customWidth="1"/>
    <col min="712" max="713" width="14.7109375" style="77" customWidth="1"/>
    <col min="714" max="714" width="12.85546875" style="77" customWidth="1"/>
    <col min="715" max="715" width="13.5703125" style="77" customWidth="1"/>
    <col min="716" max="716" width="12.7109375" style="77" customWidth="1"/>
    <col min="717" max="717" width="13.42578125" style="77" customWidth="1"/>
    <col min="718" max="718" width="13.140625" style="77" customWidth="1"/>
    <col min="719" max="719" width="14.7109375" style="77" customWidth="1"/>
    <col min="720" max="720" width="14.5703125" style="77" customWidth="1"/>
    <col min="721" max="721" width="13" style="77" customWidth="1"/>
    <col min="722" max="722" width="15" style="77" customWidth="1"/>
    <col min="723" max="724" width="12.140625" style="77" customWidth="1"/>
    <col min="725" max="725" width="12" style="77" customWidth="1"/>
    <col min="726" max="726" width="13.5703125" style="77" customWidth="1"/>
    <col min="727" max="727" width="14" style="77" customWidth="1"/>
    <col min="728" max="728" width="12.28515625" style="77" customWidth="1"/>
    <col min="729" max="729" width="14.140625" style="77" customWidth="1"/>
    <col min="730" max="730" width="13" style="77" customWidth="1"/>
    <col min="731" max="731" width="13.5703125" style="77" customWidth="1"/>
    <col min="732" max="732" width="12.42578125" style="77" customWidth="1"/>
    <col min="733" max="733" width="12.5703125" style="77" customWidth="1"/>
    <col min="734" max="734" width="11.7109375" style="77" customWidth="1"/>
    <col min="735" max="735" width="13.7109375" style="77" customWidth="1"/>
    <col min="736" max="736" width="13.28515625" style="77" customWidth="1"/>
    <col min="737" max="737" width="13.140625" style="77" customWidth="1"/>
    <col min="738" max="738" width="12" style="77" customWidth="1"/>
    <col min="739" max="739" width="12.140625" style="77" customWidth="1"/>
    <col min="740" max="740" width="12.28515625" style="77" customWidth="1"/>
    <col min="741" max="741" width="12.140625" style="77" customWidth="1"/>
    <col min="742" max="742" width="12.5703125" style="77" customWidth="1"/>
    <col min="743" max="959" width="9.140625" style="77"/>
    <col min="960" max="960" width="25.42578125" style="77" customWidth="1"/>
    <col min="961" max="961" width="56.28515625" style="77" customWidth="1"/>
    <col min="962" max="962" width="14" style="77" customWidth="1"/>
    <col min="963" max="964" width="14.5703125" style="77" customWidth="1"/>
    <col min="965" max="965" width="14.140625" style="77" customWidth="1"/>
    <col min="966" max="966" width="15.140625" style="77" customWidth="1"/>
    <col min="967" max="967" width="13.85546875" style="77" customWidth="1"/>
    <col min="968" max="969" width="14.7109375" style="77" customWidth="1"/>
    <col min="970" max="970" width="12.85546875" style="77" customWidth="1"/>
    <col min="971" max="971" width="13.5703125" style="77" customWidth="1"/>
    <col min="972" max="972" width="12.7109375" style="77" customWidth="1"/>
    <col min="973" max="973" width="13.42578125" style="77" customWidth="1"/>
    <col min="974" max="974" width="13.140625" style="77" customWidth="1"/>
    <col min="975" max="975" width="14.7109375" style="77" customWidth="1"/>
    <col min="976" max="976" width="14.5703125" style="77" customWidth="1"/>
    <col min="977" max="977" width="13" style="77" customWidth="1"/>
    <col min="978" max="978" width="15" style="77" customWidth="1"/>
    <col min="979" max="980" width="12.140625" style="77" customWidth="1"/>
    <col min="981" max="981" width="12" style="77" customWidth="1"/>
    <col min="982" max="982" width="13.5703125" style="77" customWidth="1"/>
    <col min="983" max="983" width="14" style="77" customWidth="1"/>
    <col min="984" max="984" width="12.28515625" style="77" customWidth="1"/>
    <col min="985" max="985" width="14.140625" style="77" customWidth="1"/>
    <col min="986" max="986" width="13" style="77" customWidth="1"/>
    <col min="987" max="987" width="13.5703125" style="77" customWidth="1"/>
    <col min="988" max="988" width="12.42578125" style="77" customWidth="1"/>
    <col min="989" max="989" width="12.5703125" style="77" customWidth="1"/>
    <col min="990" max="990" width="11.7109375" style="77" customWidth="1"/>
    <col min="991" max="991" width="13.7109375" style="77" customWidth="1"/>
    <col min="992" max="992" width="13.28515625" style="77" customWidth="1"/>
    <col min="993" max="993" width="13.140625" style="77" customWidth="1"/>
    <col min="994" max="994" width="12" style="77" customWidth="1"/>
    <col min="995" max="995" width="12.140625" style="77" customWidth="1"/>
    <col min="996" max="996" width="12.28515625" style="77" customWidth="1"/>
    <col min="997" max="997" width="12.140625" style="77" customWidth="1"/>
    <col min="998" max="998" width="12.5703125" style="77" customWidth="1"/>
    <col min="999" max="1215" width="9.140625" style="77"/>
    <col min="1216" max="1216" width="25.42578125" style="77" customWidth="1"/>
    <col min="1217" max="1217" width="56.28515625" style="77" customWidth="1"/>
    <col min="1218" max="1218" width="14" style="77" customWidth="1"/>
    <col min="1219" max="1220" width="14.5703125" style="77" customWidth="1"/>
    <col min="1221" max="1221" width="14.140625" style="77" customWidth="1"/>
    <col min="1222" max="1222" width="15.140625" style="77" customWidth="1"/>
    <col min="1223" max="1223" width="13.85546875" style="77" customWidth="1"/>
    <col min="1224" max="1225" width="14.7109375" style="77" customWidth="1"/>
    <col min="1226" max="1226" width="12.85546875" style="77" customWidth="1"/>
    <col min="1227" max="1227" width="13.5703125" style="77" customWidth="1"/>
    <col min="1228" max="1228" width="12.7109375" style="77" customWidth="1"/>
    <col min="1229" max="1229" width="13.42578125" style="77" customWidth="1"/>
    <col min="1230" max="1230" width="13.140625" style="77" customWidth="1"/>
    <col min="1231" max="1231" width="14.7109375" style="77" customWidth="1"/>
    <col min="1232" max="1232" width="14.5703125" style="77" customWidth="1"/>
    <col min="1233" max="1233" width="13" style="77" customWidth="1"/>
    <col min="1234" max="1234" width="15" style="77" customWidth="1"/>
    <col min="1235" max="1236" width="12.140625" style="77" customWidth="1"/>
    <col min="1237" max="1237" width="12" style="77" customWidth="1"/>
    <col min="1238" max="1238" width="13.5703125" style="77" customWidth="1"/>
    <col min="1239" max="1239" width="14" style="77" customWidth="1"/>
    <col min="1240" max="1240" width="12.28515625" style="77" customWidth="1"/>
    <col min="1241" max="1241" width="14.140625" style="77" customWidth="1"/>
    <col min="1242" max="1242" width="13" style="77" customWidth="1"/>
    <col min="1243" max="1243" width="13.5703125" style="77" customWidth="1"/>
    <col min="1244" max="1244" width="12.42578125" style="77" customWidth="1"/>
    <col min="1245" max="1245" width="12.5703125" style="77" customWidth="1"/>
    <col min="1246" max="1246" width="11.7109375" style="77" customWidth="1"/>
    <col min="1247" max="1247" width="13.7109375" style="77" customWidth="1"/>
    <col min="1248" max="1248" width="13.28515625" style="77" customWidth="1"/>
    <col min="1249" max="1249" width="13.140625" style="77" customWidth="1"/>
    <col min="1250" max="1250" width="12" style="77" customWidth="1"/>
    <col min="1251" max="1251" width="12.140625" style="77" customWidth="1"/>
    <col min="1252" max="1252" width="12.28515625" style="77" customWidth="1"/>
    <col min="1253" max="1253" width="12.140625" style="77" customWidth="1"/>
    <col min="1254" max="1254" width="12.5703125" style="77" customWidth="1"/>
    <col min="1255" max="1471" width="9.140625" style="77"/>
    <col min="1472" max="1472" width="25.42578125" style="77" customWidth="1"/>
    <col min="1473" max="1473" width="56.28515625" style="77" customWidth="1"/>
    <col min="1474" max="1474" width="14" style="77" customWidth="1"/>
    <col min="1475" max="1476" width="14.5703125" style="77" customWidth="1"/>
    <col min="1477" max="1477" width="14.140625" style="77" customWidth="1"/>
    <col min="1478" max="1478" width="15.140625" style="77" customWidth="1"/>
    <col min="1479" max="1479" width="13.85546875" style="77" customWidth="1"/>
    <col min="1480" max="1481" width="14.7109375" style="77" customWidth="1"/>
    <col min="1482" max="1482" width="12.85546875" style="77" customWidth="1"/>
    <col min="1483" max="1483" width="13.5703125" style="77" customWidth="1"/>
    <col min="1484" max="1484" width="12.7109375" style="77" customWidth="1"/>
    <col min="1485" max="1485" width="13.42578125" style="77" customWidth="1"/>
    <col min="1486" max="1486" width="13.140625" style="77" customWidth="1"/>
    <col min="1487" max="1487" width="14.7109375" style="77" customWidth="1"/>
    <col min="1488" max="1488" width="14.5703125" style="77" customWidth="1"/>
    <col min="1489" max="1489" width="13" style="77" customWidth="1"/>
    <col min="1490" max="1490" width="15" style="77" customWidth="1"/>
    <col min="1491" max="1492" width="12.140625" style="77" customWidth="1"/>
    <col min="1493" max="1493" width="12" style="77" customWidth="1"/>
    <col min="1494" max="1494" width="13.5703125" style="77" customWidth="1"/>
    <col min="1495" max="1495" width="14" style="77" customWidth="1"/>
    <col min="1496" max="1496" width="12.28515625" style="77" customWidth="1"/>
    <col min="1497" max="1497" width="14.140625" style="77" customWidth="1"/>
    <col min="1498" max="1498" width="13" style="77" customWidth="1"/>
    <col min="1499" max="1499" width="13.5703125" style="77" customWidth="1"/>
    <col min="1500" max="1500" width="12.42578125" style="77" customWidth="1"/>
    <col min="1501" max="1501" width="12.5703125" style="77" customWidth="1"/>
    <col min="1502" max="1502" width="11.7109375" style="77" customWidth="1"/>
    <col min="1503" max="1503" width="13.7109375" style="77" customWidth="1"/>
    <col min="1504" max="1504" width="13.28515625" style="77" customWidth="1"/>
    <col min="1505" max="1505" width="13.140625" style="77" customWidth="1"/>
    <col min="1506" max="1506" width="12" style="77" customWidth="1"/>
    <col min="1507" max="1507" width="12.140625" style="77" customWidth="1"/>
    <col min="1508" max="1508" width="12.28515625" style="77" customWidth="1"/>
    <col min="1509" max="1509" width="12.140625" style="77" customWidth="1"/>
    <col min="1510" max="1510" width="12.5703125" style="77" customWidth="1"/>
    <col min="1511" max="1727" width="9.140625" style="77"/>
    <col min="1728" max="1728" width="25.42578125" style="77" customWidth="1"/>
    <col min="1729" max="1729" width="56.28515625" style="77" customWidth="1"/>
    <col min="1730" max="1730" width="14" style="77" customWidth="1"/>
    <col min="1731" max="1732" width="14.5703125" style="77" customWidth="1"/>
    <col min="1733" max="1733" width="14.140625" style="77" customWidth="1"/>
    <col min="1734" max="1734" width="15.140625" style="77" customWidth="1"/>
    <col min="1735" max="1735" width="13.85546875" style="77" customWidth="1"/>
    <col min="1736" max="1737" width="14.7109375" style="77" customWidth="1"/>
    <col min="1738" max="1738" width="12.85546875" style="77" customWidth="1"/>
    <col min="1739" max="1739" width="13.5703125" style="77" customWidth="1"/>
    <col min="1740" max="1740" width="12.7109375" style="77" customWidth="1"/>
    <col min="1741" max="1741" width="13.42578125" style="77" customWidth="1"/>
    <col min="1742" max="1742" width="13.140625" style="77" customWidth="1"/>
    <col min="1743" max="1743" width="14.7109375" style="77" customWidth="1"/>
    <col min="1744" max="1744" width="14.5703125" style="77" customWidth="1"/>
    <col min="1745" max="1745" width="13" style="77" customWidth="1"/>
    <col min="1746" max="1746" width="15" style="77" customWidth="1"/>
    <col min="1747" max="1748" width="12.140625" style="77" customWidth="1"/>
    <col min="1749" max="1749" width="12" style="77" customWidth="1"/>
    <col min="1750" max="1750" width="13.5703125" style="77" customWidth="1"/>
    <col min="1751" max="1751" width="14" style="77" customWidth="1"/>
    <col min="1752" max="1752" width="12.28515625" style="77" customWidth="1"/>
    <col min="1753" max="1753" width="14.140625" style="77" customWidth="1"/>
    <col min="1754" max="1754" width="13" style="77" customWidth="1"/>
    <col min="1755" max="1755" width="13.5703125" style="77" customWidth="1"/>
    <col min="1756" max="1756" width="12.42578125" style="77" customWidth="1"/>
    <col min="1757" max="1757" width="12.5703125" style="77" customWidth="1"/>
    <col min="1758" max="1758" width="11.7109375" style="77" customWidth="1"/>
    <col min="1759" max="1759" width="13.7109375" style="77" customWidth="1"/>
    <col min="1760" max="1760" width="13.28515625" style="77" customWidth="1"/>
    <col min="1761" max="1761" width="13.140625" style="77" customWidth="1"/>
    <col min="1762" max="1762" width="12" style="77" customWidth="1"/>
    <col min="1763" max="1763" width="12.140625" style="77" customWidth="1"/>
    <col min="1764" max="1764" width="12.28515625" style="77" customWidth="1"/>
    <col min="1765" max="1765" width="12.140625" style="77" customWidth="1"/>
    <col min="1766" max="1766" width="12.5703125" style="77" customWidth="1"/>
    <col min="1767" max="1983" width="9.140625" style="77"/>
    <col min="1984" max="1984" width="25.42578125" style="77" customWidth="1"/>
    <col min="1985" max="1985" width="56.28515625" style="77" customWidth="1"/>
    <col min="1986" max="1986" width="14" style="77" customWidth="1"/>
    <col min="1987" max="1988" width="14.5703125" style="77" customWidth="1"/>
    <col min="1989" max="1989" width="14.140625" style="77" customWidth="1"/>
    <col min="1990" max="1990" width="15.140625" style="77" customWidth="1"/>
    <col min="1991" max="1991" width="13.85546875" style="77" customWidth="1"/>
    <col min="1992" max="1993" width="14.7109375" style="77" customWidth="1"/>
    <col min="1994" max="1994" width="12.85546875" style="77" customWidth="1"/>
    <col min="1995" max="1995" width="13.5703125" style="77" customWidth="1"/>
    <col min="1996" max="1996" width="12.7109375" style="77" customWidth="1"/>
    <col min="1997" max="1997" width="13.42578125" style="77" customWidth="1"/>
    <col min="1998" max="1998" width="13.140625" style="77" customWidth="1"/>
    <col min="1999" max="1999" width="14.7109375" style="77" customWidth="1"/>
    <col min="2000" max="2000" width="14.5703125" style="77" customWidth="1"/>
    <col min="2001" max="2001" width="13" style="77" customWidth="1"/>
    <col min="2002" max="2002" width="15" style="77" customWidth="1"/>
    <col min="2003" max="2004" width="12.140625" style="77" customWidth="1"/>
    <col min="2005" max="2005" width="12" style="77" customWidth="1"/>
    <col min="2006" max="2006" width="13.5703125" style="77" customWidth="1"/>
    <col min="2007" max="2007" width="14" style="77" customWidth="1"/>
    <col min="2008" max="2008" width="12.28515625" style="77" customWidth="1"/>
    <col min="2009" max="2009" width="14.140625" style="77" customWidth="1"/>
    <col min="2010" max="2010" width="13" style="77" customWidth="1"/>
    <col min="2011" max="2011" width="13.5703125" style="77" customWidth="1"/>
    <col min="2012" max="2012" width="12.42578125" style="77" customWidth="1"/>
    <col min="2013" max="2013" width="12.5703125" style="77" customWidth="1"/>
    <col min="2014" max="2014" width="11.7109375" style="77" customWidth="1"/>
    <col min="2015" max="2015" width="13.7109375" style="77" customWidth="1"/>
    <col min="2016" max="2016" width="13.28515625" style="77" customWidth="1"/>
    <col min="2017" max="2017" width="13.140625" style="77" customWidth="1"/>
    <col min="2018" max="2018" width="12" style="77" customWidth="1"/>
    <col min="2019" max="2019" width="12.140625" style="77" customWidth="1"/>
    <col min="2020" max="2020" width="12.28515625" style="77" customWidth="1"/>
    <col min="2021" max="2021" width="12.140625" style="77" customWidth="1"/>
    <col min="2022" max="2022" width="12.5703125" style="77" customWidth="1"/>
    <col min="2023" max="2239" width="9.140625" style="77"/>
    <col min="2240" max="2240" width="25.42578125" style="77" customWidth="1"/>
    <col min="2241" max="2241" width="56.28515625" style="77" customWidth="1"/>
    <col min="2242" max="2242" width="14" style="77" customWidth="1"/>
    <col min="2243" max="2244" width="14.5703125" style="77" customWidth="1"/>
    <col min="2245" max="2245" width="14.140625" style="77" customWidth="1"/>
    <col min="2246" max="2246" width="15.140625" style="77" customWidth="1"/>
    <col min="2247" max="2247" width="13.85546875" style="77" customWidth="1"/>
    <col min="2248" max="2249" width="14.7109375" style="77" customWidth="1"/>
    <col min="2250" max="2250" width="12.85546875" style="77" customWidth="1"/>
    <col min="2251" max="2251" width="13.5703125" style="77" customWidth="1"/>
    <col min="2252" max="2252" width="12.7109375" style="77" customWidth="1"/>
    <col min="2253" max="2253" width="13.42578125" style="77" customWidth="1"/>
    <col min="2254" max="2254" width="13.140625" style="77" customWidth="1"/>
    <col min="2255" max="2255" width="14.7109375" style="77" customWidth="1"/>
    <col min="2256" max="2256" width="14.5703125" style="77" customWidth="1"/>
    <col min="2257" max="2257" width="13" style="77" customWidth="1"/>
    <col min="2258" max="2258" width="15" style="77" customWidth="1"/>
    <col min="2259" max="2260" width="12.140625" style="77" customWidth="1"/>
    <col min="2261" max="2261" width="12" style="77" customWidth="1"/>
    <col min="2262" max="2262" width="13.5703125" style="77" customWidth="1"/>
    <col min="2263" max="2263" width="14" style="77" customWidth="1"/>
    <col min="2264" max="2264" width="12.28515625" style="77" customWidth="1"/>
    <col min="2265" max="2265" width="14.140625" style="77" customWidth="1"/>
    <col min="2266" max="2266" width="13" style="77" customWidth="1"/>
    <col min="2267" max="2267" width="13.5703125" style="77" customWidth="1"/>
    <col min="2268" max="2268" width="12.42578125" style="77" customWidth="1"/>
    <col min="2269" max="2269" width="12.5703125" style="77" customWidth="1"/>
    <col min="2270" max="2270" width="11.7109375" style="77" customWidth="1"/>
    <col min="2271" max="2271" width="13.7109375" style="77" customWidth="1"/>
    <col min="2272" max="2272" width="13.28515625" style="77" customWidth="1"/>
    <col min="2273" max="2273" width="13.140625" style="77" customWidth="1"/>
    <col min="2274" max="2274" width="12" style="77" customWidth="1"/>
    <col min="2275" max="2275" width="12.140625" style="77" customWidth="1"/>
    <col min="2276" max="2276" width="12.28515625" style="77" customWidth="1"/>
    <col min="2277" max="2277" width="12.140625" style="77" customWidth="1"/>
    <col min="2278" max="2278" width="12.5703125" style="77" customWidth="1"/>
    <col min="2279" max="2495" width="9.140625" style="77"/>
    <col min="2496" max="2496" width="25.42578125" style="77" customWidth="1"/>
    <col min="2497" max="2497" width="56.28515625" style="77" customWidth="1"/>
    <col min="2498" max="2498" width="14" style="77" customWidth="1"/>
    <col min="2499" max="2500" width="14.5703125" style="77" customWidth="1"/>
    <col min="2501" max="2501" width="14.140625" style="77" customWidth="1"/>
    <col min="2502" max="2502" width="15.140625" style="77" customWidth="1"/>
    <col min="2503" max="2503" width="13.85546875" style="77" customWidth="1"/>
    <col min="2504" max="2505" width="14.7109375" style="77" customWidth="1"/>
    <col min="2506" max="2506" width="12.85546875" style="77" customWidth="1"/>
    <col min="2507" max="2507" width="13.5703125" style="77" customWidth="1"/>
    <col min="2508" max="2508" width="12.7109375" style="77" customWidth="1"/>
    <col min="2509" max="2509" width="13.42578125" style="77" customWidth="1"/>
    <col min="2510" max="2510" width="13.140625" style="77" customWidth="1"/>
    <col min="2511" max="2511" width="14.7109375" style="77" customWidth="1"/>
    <col min="2512" max="2512" width="14.5703125" style="77" customWidth="1"/>
    <col min="2513" max="2513" width="13" style="77" customWidth="1"/>
    <col min="2514" max="2514" width="15" style="77" customWidth="1"/>
    <col min="2515" max="2516" width="12.140625" style="77" customWidth="1"/>
    <col min="2517" max="2517" width="12" style="77" customWidth="1"/>
    <col min="2518" max="2518" width="13.5703125" style="77" customWidth="1"/>
    <col min="2519" max="2519" width="14" style="77" customWidth="1"/>
    <col min="2520" max="2520" width="12.28515625" style="77" customWidth="1"/>
    <col min="2521" max="2521" width="14.140625" style="77" customWidth="1"/>
    <col min="2522" max="2522" width="13" style="77" customWidth="1"/>
    <col min="2523" max="2523" width="13.5703125" style="77" customWidth="1"/>
    <col min="2524" max="2524" width="12.42578125" style="77" customWidth="1"/>
    <col min="2525" max="2525" width="12.5703125" style="77" customWidth="1"/>
    <col min="2526" max="2526" width="11.7109375" style="77" customWidth="1"/>
    <col min="2527" max="2527" width="13.7109375" style="77" customWidth="1"/>
    <col min="2528" max="2528" width="13.28515625" style="77" customWidth="1"/>
    <col min="2529" max="2529" width="13.140625" style="77" customWidth="1"/>
    <col min="2530" max="2530" width="12" style="77" customWidth="1"/>
    <col min="2531" max="2531" width="12.140625" style="77" customWidth="1"/>
    <col min="2532" max="2532" width="12.28515625" style="77" customWidth="1"/>
    <col min="2533" max="2533" width="12.140625" style="77" customWidth="1"/>
    <col min="2534" max="2534" width="12.5703125" style="77" customWidth="1"/>
    <col min="2535" max="2751" width="9.140625" style="77"/>
    <col min="2752" max="2752" width="25.42578125" style="77" customWidth="1"/>
    <col min="2753" max="2753" width="56.28515625" style="77" customWidth="1"/>
    <col min="2754" max="2754" width="14" style="77" customWidth="1"/>
    <col min="2755" max="2756" width="14.5703125" style="77" customWidth="1"/>
    <col min="2757" max="2757" width="14.140625" style="77" customWidth="1"/>
    <col min="2758" max="2758" width="15.140625" style="77" customWidth="1"/>
    <col min="2759" max="2759" width="13.85546875" style="77" customWidth="1"/>
    <col min="2760" max="2761" width="14.7109375" style="77" customWidth="1"/>
    <col min="2762" max="2762" width="12.85546875" style="77" customWidth="1"/>
    <col min="2763" max="2763" width="13.5703125" style="77" customWidth="1"/>
    <col min="2764" max="2764" width="12.7109375" style="77" customWidth="1"/>
    <col min="2765" max="2765" width="13.42578125" style="77" customWidth="1"/>
    <col min="2766" max="2766" width="13.140625" style="77" customWidth="1"/>
    <col min="2767" max="2767" width="14.7109375" style="77" customWidth="1"/>
    <col min="2768" max="2768" width="14.5703125" style="77" customWidth="1"/>
    <col min="2769" max="2769" width="13" style="77" customWidth="1"/>
    <col min="2770" max="2770" width="15" style="77" customWidth="1"/>
    <col min="2771" max="2772" width="12.140625" style="77" customWidth="1"/>
    <col min="2773" max="2773" width="12" style="77" customWidth="1"/>
    <col min="2774" max="2774" width="13.5703125" style="77" customWidth="1"/>
    <col min="2775" max="2775" width="14" style="77" customWidth="1"/>
    <col min="2776" max="2776" width="12.28515625" style="77" customWidth="1"/>
    <col min="2777" max="2777" width="14.140625" style="77" customWidth="1"/>
    <col min="2778" max="2778" width="13" style="77" customWidth="1"/>
    <col min="2779" max="2779" width="13.5703125" style="77" customWidth="1"/>
    <col min="2780" max="2780" width="12.42578125" style="77" customWidth="1"/>
    <col min="2781" max="2781" width="12.5703125" style="77" customWidth="1"/>
    <col min="2782" max="2782" width="11.7109375" style="77" customWidth="1"/>
    <col min="2783" max="2783" width="13.7109375" style="77" customWidth="1"/>
    <col min="2784" max="2784" width="13.28515625" style="77" customWidth="1"/>
    <col min="2785" max="2785" width="13.140625" style="77" customWidth="1"/>
    <col min="2786" max="2786" width="12" style="77" customWidth="1"/>
    <col min="2787" max="2787" width="12.140625" style="77" customWidth="1"/>
    <col min="2788" max="2788" width="12.28515625" style="77" customWidth="1"/>
    <col min="2789" max="2789" width="12.140625" style="77" customWidth="1"/>
    <col min="2790" max="2790" width="12.5703125" style="77" customWidth="1"/>
    <col min="2791" max="3007" width="9.140625" style="77"/>
    <col min="3008" max="3008" width="25.42578125" style="77" customWidth="1"/>
    <col min="3009" max="3009" width="56.28515625" style="77" customWidth="1"/>
    <col min="3010" max="3010" width="14" style="77" customWidth="1"/>
    <col min="3011" max="3012" width="14.5703125" style="77" customWidth="1"/>
    <col min="3013" max="3013" width="14.140625" style="77" customWidth="1"/>
    <col min="3014" max="3014" width="15.140625" style="77" customWidth="1"/>
    <col min="3015" max="3015" width="13.85546875" style="77" customWidth="1"/>
    <col min="3016" max="3017" width="14.7109375" style="77" customWidth="1"/>
    <col min="3018" max="3018" width="12.85546875" style="77" customWidth="1"/>
    <col min="3019" max="3019" width="13.5703125" style="77" customWidth="1"/>
    <col min="3020" max="3020" width="12.7109375" style="77" customWidth="1"/>
    <col min="3021" max="3021" width="13.42578125" style="77" customWidth="1"/>
    <col min="3022" max="3022" width="13.140625" style="77" customWidth="1"/>
    <col min="3023" max="3023" width="14.7109375" style="77" customWidth="1"/>
    <col min="3024" max="3024" width="14.5703125" style="77" customWidth="1"/>
    <col min="3025" max="3025" width="13" style="77" customWidth="1"/>
    <col min="3026" max="3026" width="15" style="77" customWidth="1"/>
    <col min="3027" max="3028" width="12.140625" style="77" customWidth="1"/>
    <col min="3029" max="3029" width="12" style="77" customWidth="1"/>
    <col min="3030" max="3030" width="13.5703125" style="77" customWidth="1"/>
    <col min="3031" max="3031" width="14" style="77" customWidth="1"/>
    <col min="3032" max="3032" width="12.28515625" style="77" customWidth="1"/>
    <col min="3033" max="3033" width="14.140625" style="77" customWidth="1"/>
    <col min="3034" max="3034" width="13" style="77" customWidth="1"/>
    <col min="3035" max="3035" width="13.5703125" style="77" customWidth="1"/>
    <col min="3036" max="3036" width="12.42578125" style="77" customWidth="1"/>
    <col min="3037" max="3037" width="12.5703125" style="77" customWidth="1"/>
    <col min="3038" max="3038" width="11.7109375" style="77" customWidth="1"/>
    <col min="3039" max="3039" width="13.7109375" style="77" customWidth="1"/>
    <col min="3040" max="3040" width="13.28515625" style="77" customWidth="1"/>
    <col min="3041" max="3041" width="13.140625" style="77" customWidth="1"/>
    <col min="3042" max="3042" width="12" style="77" customWidth="1"/>
    <col min="3043" max="3043" width="12.140625" style="77" customWidth="1"/>
    <col min="3044" max="3044" width="12.28515625" style="77" customWidth="1"/>
    <col min="3045" max="3045" width="12.140625" style="77" customWidth="1"/>
    <col min="3046" max="3046" width="12.5703125" style="77" customWidth="1"/>
    <col min="3047" max="3263" width="9.140625" style="77"/>
    <col min="3264" max="3264" width="25.42578125" style="77" customWidth="1"/>
    <col min="3265" max="3265" width="56.28515625" style="77" customWidth="1"/>
    <col min="3266" max="3266" width="14" style="77" customWidth="1"/>
    <col min="3267" max="3268" width="14.5703125" style="77" customWidth="1"/>
    <col min="3269" max="3269" width="14.140625" style="77" customWidth="1"/>
    <col min="3270" max="3270" width="15.140625" style="77" customWidth="1"/>
    <col min="3271" max="3271" width="13.85546875" style="77" customWidth="1"/>
    <col min="3272" max="3273" width="14.7109375" style="77" customWidth="1"/>
    <col min="3274" max="3274" width="12.85546875" style="77" customWidth="1"/>
    <col min="3275" max="3275" width="13.5703125" style="77" customWidth="1"/>
    <col min="3276" max="3276" width="12.7109375" style="77" customWidth="1"/>
    <col min="3277" max="3277" width="13.42578125" style="77" customWidth="1"/>
    <col min="3278" max="3278" width="13.140625" style="77" customWidth="1"/>
    <col min="3279" max="3279" width="14.7109375" style="77" customWidth="1"/>
    <col min="3280" max="3280" width="14.5703125" style="77" customWidth="1"/>
    <col min="3281" max="3281" width="13" style="77" customWidth="1"/>
    <col min="3282" max="3282" width="15" style="77" customWidth="1"/>
    <col min="3283" max="3284" width="12.140625" style="77" customWidth="1"/>
    <col min="3285" max="3285" width="12" style="77" customWidth="1"/>
    <col min="3286" max="3286" width="13.5703125" style="77" customWidth="1"/>
    <col min="3287" max="3287" width="14" style="77" customWidth="1"/>
    <col min="3288" max="3288" width="12.28515625" style="77" customWidth="1"/>
    <col min="3289" max="3289" width="14.140625" style="77" customWidth="1"/>
    <col min="3290" max="3290" width="13" style="77" customWidth="1"/>
    <col min="3291" max="3291" width="13.5703125" style="77" customWidth="1"/>
    <col min="3292" max="3292" width="12.42578125" style="77" customWidth="1"/>
    <col min="3293" max="3293" width="12.5703125" style="77" customWidth="1"/>
    <col min="3294" max="3294" width="11.7109375" style="77" customWidth="1"/>
    <col min="3295" max="3295" width="13.7109375" style="77" customWidth="1"/>
    <col min="3296" max="3296" width="13.28515625" style="77" customWidth="1"/>
    <col min="3297" max="3297" width="13.140625" style="77" customWidth="1"/>
    <col min="3298" max="3298" width="12" style="77" customWidth="1"/>
    <col min="3299" max="3299" width="12.140625" style="77" customWidth="1"/>
    <col min="3300" max="3300" width="12.28515625" style="77" customWidth="1"/>
    <col min="3301" max="3301" width="12.140625" style="77" customWidth="1"/>
    <col min="3302" max="3302" width="12.5703125" style="77" customWidth="1"/>
    <col min="3303" max="3519" width="9.140625" style="77"/>
    <col min="3520" max="3520" width="25.42578125" style="77" customWidth="1"/>
    <col min="3521" max="3521" width="56.28515625" style="77" customWidth="1"/>
    <col min="3522" max="3522" width="14" style="77" customWidth="1"/>
    <col min="3523" max="3524" width="14.5703125" style="77" customWidth="1"/>
    <col min="3525" max="3525" width="14.140625" style="77" customWidth="1"/>
    <col min="3526" max="3526" width="15.140625" style="77" customWidth="1"/>
    <col min="3527" max="3527" width="13.85546875" style="77" customWidth="1"/>
    <col min="3528" max="3529" width="14.7109375" style="77" customWidth="1"/>
    <col min="3530" max="3530" width="12.85546875" style="77" customWidth="1"/>
    <col min="3531" max="3531" width="13.5703125" style="77" customWidth="1"/>
    <col min="3532" max="3532" width="12.7109375" style="77" customWidth="1"/>
    <col min="3533" max="3533" width="13.42578125" style="77" customWidth="1"/>
    <col min="3534" max="3534" width="13.140625" style="77" customWidth="1"/>
    <col min="3535" max="3535" width="14.7109375" style="77" customWidth="1"/>
    <col min="3536" max="3536" width="14.5703125" style="77" customWidth="1"/>
    <col min="3537" max="3537" width="13" style="77" customWidth="1"/>
    <col min="3538" max="3538" width="15" style="77" customWidth="1"/>
    <col min="3539" max="3540" width="12.140625" style="77" customWidth="1"/>
    <col min="3541" max="3541" width="12" style="77" customWidth="1"/>
    <col min="3542" max="3542" width="13.5703125" style="77" customWidth="1"/>
    <col min="3543" max="3543" width="14" style="77" customWidth="1"/>
    <col min="3544" max="3544" width="12.28515625" style="77" customWidth="1"/>
    <col min="3545" max="3545" width="14.140625" style="77" customWidth="1"/>
    <col min="3546" max="3546" width="13" style="77" customWidth="1"/>
    <col min="3547" max="3547" width="13.5703125" style="77" customWidth="1"/>
    <col min="3548" max="3548" width="12.42578125" style="77" customWidth="1"/>
    <col min="3549" max="3549" width="12.5703125" style="77" customWidth="1"/>
    <col min="3550" max="3550" width="11.7109375" style="77" customWidth="1"/>
    <col min="3551" max="3551" width="13.7109375" style="77" customWidth="1"/>
    <col min="3552" max="3552" width="13.28515625" style="77" customWidth="1"/>
    <col min="3553" max="3553" width="13.140625" style="77" customWidth="1"/>
    <col min="3554" max="3554" width="12" style="77" customWidth="1"/>
    <col min="3555" max="3555" width="12.140625" style="77" customWidth="1"/>
    <col min="3556" max="3556" width="12.28515625" style="77" customWidth="1"/>
    <col min="3557" max="3557" width="12.140625" style="77" customWidth="1"/>
    <col min="3558" max="3558" width="12.5703125" style="77" customWidth="1"/>
    <col min="3559" max="3775" width="9.140625" style="77"/>
    <col min="3776" max="3776" width="25.42578125" style="77" customWidth="1"/>
    <col min="3777" max="3777" width="56.28515625" style="77" customWidth="1"/>
    <col min="3778" max="3778" width="14" style="77" customWidth="1"/>
    <col min="3779" max="3780" width="14.5703125" style="77" customWidth="1"/>
    <col min="3781" max="3781" width="14.140625" style="77" customWidth="1"/>
    <col min="3782" max="3782" width="15.140625" style="77" customWidth="1"/>
    <col min="3783" max="3783" width="13.85546875" style="77" customWidth="1"/>
    <col min="3784" max="3785" width="14.7109375" style="77" customWidth="1"/>
    <col min="3786" max="3786" width="12.85546875" style="77" customWidth="1"/>
    <col min="3787" max="3787" width="13.5703125" style="77" customWidth="1"/>
    <col min="3788" max="3788" width="12.7109375" style="77" customWidth="1"/>
    <col min="3789" max="3789" width="13.42578125" style="77" customWidth="1"/>
    <col min="3790" max="3790" width="13.140625" style="77" customWidth="1"/>
    <col min="3791" max="3791" width="14.7109375" style="77" customWidth="1"/>
    <col min="3792" max="3792" width="14.5703125" style="77" customWidth="1"/>
    <col min="3793" max="3793" width="13" style="77" customWidth="1"/>
    <col min="3794" max="3794" width="15" style="77" customWidth="1"/>
    <col min="3795" max="3796" width="12.140625" style="77" customWidth="1"/>
    <col min="3797" max="3797" width="12" style="77" customWidth="1"/>
    <col min="3798" max="3798" width="13.5703125" style="77" customWidth="1"/>
    <col min="3799" max="3799" width="14" style="77" customWidth="1"/>
    <col min="3800" max="3800" width="12.28515625" style="77" customWidth="1"/>
    <col min="3801" max="3801" width="14.140625" style="77" customWidth="1"/>
    <col min="3802" max="3802" width="13" style="77" customWidth="1"/>
    <col min="3803" max="3803" width="13.5703125" style="77" customWidth="1"/>
    <col min="3804" max="3804" width="12.42578125" style="77" customWidth="1"/>
    <col min="3805" max="3805" width="12.5703125" style="77" customWidth="1"/>
    <col min="3806" max="3806" width="11.7109375" style="77" customWidth="1"/>
    <col min="3807" max="3807" width="13.7109375" style="77" customWidth="1"/>
    <col min="3808" max="3808" width="13.28515625" style="77" customWidth="1"/>
    <col min="3809" max="3809" width="13.140625" style="77" customWidth="1"/>
    <col min="3810" max="3810" width="12" style="77" customWidth="1"/>
    <col min="3811" max="3811" width="12.140625" style="77" customWidth="1"/>
    <col min="3812" max="3812" width="12.28515625" style="77" customWidth="1"/>
    <col min="3813" max="3813" width="12.140625" style="77" customWidth="1"/>
    <col min="3814" max="3814" width="12.5703125" style="77" customWidth="1"/>
    <col min="3815" max="4031" width="9.140625" style="77"/>
    <col min="4032" max="4032" width="25.42578125" style="77" customWidth="1"/>
    <col min="4033" max="4033" width="56.28515625" style="77" customWidth="1"/>
    <col min="4034" max="4034" width="14" style="77" customWidth="1"/>
    <col min="4035" max="4036" width="14.5703125" style="77" customWidth="1"/>
    <col min="4037" max="4037" width="14.140625" style="77" customWidth="1"/>
    <col min="4038" max="4038" width="15.140625" style="77" customWidth="1"/>
    <col min="4039" max="4039" width="13.85546875" style="77" customWidth="1"/>
    <col min="4040" max="4041" width="14.7109375" style="77" customWidth="1"/>
    <col min="4042" max="4042" width="12.85546875" style="77" customWidth="1"/>
    <col min="4043" max="4043" width="13.5703125" style="77" customWidth="1"/>
    <col min="4044" max="4044" width="12.7109375" style="77" customWidth="1"/>
    <col min="4045" max="4045" width="13.42578125" style="77" customWidth="1"/>
    <col min="4046" max="4046" width="13.140625" style="77" customWidth="1"/>
    <col min="4047" max="4047" width="14.7109375" style="77" customWidth="1"/>
    <col min="4048" max="4048" width="14.5703125" style="77" customWidth="1"/>
    <col min="4049" max="4049" width="13" style="77" customWidth="1"/>
    <col min="4050" max="4050" width="15" style="77" customWidth="1"/>
    <col min="4051" max="4052" width="12.140625" style="77" customWidth="1"/>
    <col min="4053" max="4053" width="12" style="77" customWidth="1"/>
    <col min="4054" max="4054" width="13.5703125" style="77" customWidth="1"/>
    <col min="4055" max="4055" width="14" style="77" customWidth="1"/>
    <col min="4056" max="4056" width="12.28515625" style="77" customWidth="1"/>
    <col min="4057" max="4057" width="14.140625" style="77" customWidth="1"/>
    <col min="4058" max="4058" width="13" style="77" customWidth="1"/>
    <col min="4059" max="4059" width="13.5703125" style="77" customWidth="1"/>
    <col min="4060" max="4060" width="12.42578125" style="77" customWidth="1"/>
    <col min="4061" max="4061" width="12.5703125" style="77" customWidth="1"/>
    <col min="4062" max="4062" width="11.7109375" style="77" customWidth="1"/>
    <col min="4063" max="4063" width="13.7109375" style="77" customWidth="1"/>
    <col min="4064" max="4064" width="13.28515625" style="77" customWidth="1"/>
    <col min="4065" max="4065" width="13.140625" style="77" customWidth="1"/>
    <col min="4066" max="4066" width="12" style="77" customWidth="1"/>
    <col min="4067" max="4067" width="12.140625" style="77" customWidth="1"/>
    <col min="4068" max="4068" width="12.28515625" style="77" customWidth="1"/>
    <col min="4069" max="4069" width="12.140625" style="77" customWidth="1"/>
    <col min="4070" max="4070" width="12.5703125" style="77" customWidth="1"/>
    <col min="4071" max="4287" width="9.140625" style="77"/>
    <col min="4288" max="4288" width="25.42578125" style="77" customWidth="1"/>
    <col min="4289" max="4289" width="56.28515625" style="77" customWidth="1"/>
    <col min="4290" max="4290" width="14" style="77" customWidth="1"/>
    <col min="4291" max="4292" width="14.5703125" style="77" customWidth="1"/>
    <col min="4293" max="4293" width="14.140625" style="77" customWidth="1"/>
    <col min="4294" max="4294" width="15.140625" style="77" customWidth="1"/>
    <col min="4295" max="4295" width="13.85546875" style="77" customWidth="1"/>
    <col min="4296" max="4297" width="14.7109375" style="77" customWidth="1"/>
    <col min="4298" max="4298" width="12.85546875" style="77" customWidth="1"/>
    <col min="4299" max="4299" width="13.5703125" style="77" customWidth="1"/>
    <col min="4300" max="4300" width="12.7109375" style="77" customWidth="1"/>
    <col min="4301" max="4301" width="13.42578125" style="77" customWidth="1"/>
    <col min="4302" max="4302" width="13.140625" style="77" customWidth="1"/>
    <col min="4303" max="4303" width="14.7109375" style="77" customWidth="1"/>
    <col min="4304" max="4304" width="14.5703125" style="77" customWidth="1"/>
    <col min="4305" max="4305" width="13" style="77" customWidth="1"/>
    <col min="4306" max="4306" width="15" style="77" customWidth="1"/>
    <col min="4307" max="4308" width="12.140625" style="77" customWidth="1"/>
    <col min="4309" max="4309" width="12" style="77" customWidth="1"/>
    <col min="4310" max="4310" width="13.5703125" style="77" customWidth="1"/>
    <col min="4311" max="4311" width="14" style="77" customWidth="1"/>
    <col min="4312" max="4312" width="12.28515625" style="77" customWidth="1"/>
    <col min="4313" max="4313" width="14.140625" style="77" customWidth="1"/>
    <col min="4314" max="4314" width="13" style="77" customWidth="1"/>
    <col min="4315" max="4315" width="13.5703125" style="77" customWidth="1"/>
    <col min="4316" max="4316" width="12.42578125" style="77" customWidth="1"/>
    <col min="4317" max="4317" width="12.5703125" style="77" customWidth="1"/>
    <col min="4318" max="4318" width="11.7109375" style="77" customWidth="1"/>
    <col min="4319" max="4319" width="13.7109375" style="77" customWidth="1"/>
    <col min="4320" max="4320" width="13.28515625" style="77" customWidth="1"/>
    <col min="4321" max="4321" width="13.140625" style="77" customWidth="1"/>
    <col min="4322" max="4322" width="12" style="77" customWidth="1"/>
    <col min="4323" max="4323" width="12.140625" style="77" customWidth="1"/>
    <col min="4324" max="4324" width="12.28515625" style="77" customWidth="1"/>
    <col min="4325" max="4325" width="12.140625" style="77" customWidth="1"/>
    <col min="4326" max="4326" width="12.5703125" style="77" customWidth="1"/>
    <col min="4327" max="4543" width="9.140625" style="77"/>
    <col min="4544" max="4544" width="25.42578125" style="77" customWidth="1"/>
    <col min="4545" max="4545" width="56.28515625" style="77" customWidth="1"/>
    <col min="4546" max="4546" width="14" style="77" customWidth="1"/>
    <col min="4547" max="4548" width="14.5703125" style="77" customWidth="1"/>
    <col min="4549" max="4549" width="14.140625" style="77" customWidth="1"/>
    <col min="4550" max="4550" width="15.140625" style="77" customWidth="1"/>
    <col min="4551" max="4551" width="13.85546875" style="77" customWidth="1"/>
    <col min="4552" max="4553" width="14.7109375" style="77" customWidth="1"/>
    <col min="4554" max="4554" width="12.85546875" style="77" customWidth="1"/>
    <col min="4555" max="4555" width="13.5703125" style="77" customWidth="1"/>
    <col min="4556" max="4556" width="12.7109375" style="77" customWidth="1"/>
    <col min="4557" max="4557" width="13.42578125" style="77" customWidth="1"/>
    <col min="4558" max="4558" width="13.140625" style="77" customWidth="1"/>
    <col min="4559" max="4559" width="14.7109375" style="77" customWidth="1"/>
    <col min="4560" max="4560" width="14.5703125" style="77" customWidth="1"/>
    <col min="4561" max="4561" width="13" style="77" customWidth="1"/>
    <col min="4562" max="4562" width="15" style="77" customWidth="1"/>
    <col min="4563" max="4564" width="12.140625" style="77" customWidth="1"/>
    <col min="4565" max="4565" width="12" style="77" customWidth="1"/>
    <col min="4566" max="4566" width="13.5703125" style="77" customWidth="1"/>
    <col min="4567" max="4567" width="14" style="77" customWidth="1"/>
    <col min="4568" max="4568" width="12.28515625" style="77" customWidth="1"/>
    <col min="4569" max="4569" width="14.140625" style="77" customWidth="1"/>
    <col min="4570" max="4570" width="13" style="77" customWidth="1"/>
    <col min="4571" max="4571" width="13.5703125" style="77" customWidth="1"/>
    <col min="4572" max="4572" width="12.42578125" style="77" customWidth="1"/>
    <col min="4573" max="4573" width="12.5703125" style="77" customWidth="1"/>
    <col min="4574" max="4574" width="11.7109375" style="77" customWidth="1"/>
    <col min="4575" max="4575" width="13.7109375" style="77" customWidth="1"/>
    <col min="4576" max="4576" width="13.28515625" style="77" customWidth="1"/>
    <col min="4577" max="4577" width="13.140625" style="77" customWidth="1"/>
    <col min="4578" max="4578" width="12" style="77" customWidth="1"/>
    <col min="4579" max="4579" width="12.140625" style="77" customWidth="1"/>
    <col min="4580" max="4580" width="12.28515625" style="77" customWidth="1"/>
    <col min="4581" max="4581" width="12.140625" style="77" customWidth="1"/>
    <col min="4582" max="4582" width="12.5703125" style="77" customWidth="1"/>
    <col min="4583" max="4799" width="9.140625" style="77"/>
    <col min="4800" max="4800" width="25.42578125" style="77" customWidth="1"/>
    <col min="4801" max="4801" width="56.28515625" style="77" customWidth="1"/>
    <col min="4802" max="4802" width="14" style="77" customWidth="1"/>
    <col min="4803" max="4804" width="14.5703125" style="77" customWidth="1"/>
    <col min="4805" max="4805" width="14.140625" style="77" customWidth="1"/>
    <col min="4806" max="4806" width="15.140625" style="77" customWidth="1"/>
    <col min="4807" max="4807" width="13.85546875" style="77" customWidth="1"/>
    <col min="4808" max="4809" width="14.7109375" style="77" customWidth="1"/>
    <col min="4810" max="4810" width="12.85546875" style="77" customWidth="1"/>
    <col min="4811" max="4811" width="13.5703125" style="77" customWidth="1"/>
    <col min="4812" max="4812" width="12.7109375" style="77" customWidth="1"/>
    <col min="4813" max="4813" width="13.42578125" style="77" customWidth="1"/>
    <col min="4814" max="4814" width="13.140625" style="77" customWidth="1"/>
    <col min="4815" max="4815" width="14.7109375" style="77" customWidth="1"/>
    <col min="4816" max="4816" width="14.5703125" style="77" customWidth="1"/>
    <col min="4817" max="4817" width="13" style="77" customWidth="1"/>
    <col min="4818" max="4818" width="15" style="77" customWidth="1"/>
    <col min="4819" max="4820" width="12.140625" style="77" customWidth="1"/>
    <col min="4821" max="4821" width="12" style="77" customWidth="1"/>
    <col min="4822" max="4822" width="13.5703125" style="77" customWidth="1"/>
    <col min="4823" max="4823" width="14" style="77" customWidth="1"/>
    <col min="4824" max="4824" width="12.28515625" style="77" customWidth="1"/>
    <col min="4825" max="4825" width="14.140625" style="77" customWidth="1"/>
    <col min="4826" max="4826" width="13" style="77" customWidth="1"/>
    <col min="4827" max="4827" width="13.5703125" style="77" customWidth="1"/>
    <col min="4828" max="4828" width="12.42578125" style="77" customWidth="1"/>
    <col min="4829" max="4829" width="12.5703125" style="77" customWidth="1"/>
    <col min="4830" max="4830" width="11.7109375" style="77" customWidth="1"/>
    <col min="4831" max="4831" width="13.7109375" style="77" customWidth="1"/>
    <col min="4832" max="4832" width="13.28515625" style="77" customWidth="1"/>
    <col min="4833" max="4833" width="13.140625" style="77" customWidth="1"/>
    <col min="4834" max="4834" width="12" style="77" customWidth="1"/>
    <col min="4835" max="4835" width="12.140625" style="77" customWidth="1"/>
    <col min="4836" max="4836" width="12.28515625" style="77" customWidth="1"/>
    <col min="4837" max="4837" width="12.140625" style="77" customWidth="1"/>
    <col min="4838" max="4838" width="12.5703125" style="77" customWidth="1"/>
    <col min="4839" max="5055" width="9.140625" style="77"/>
    <col min="5056" max="5056" width="25.42578125" style="77" customWidth="1"/>
    <col min="5057" max="5057" width="56.28515625" style="77" customWidth="1"/>
    <col min="5058" max="5058" width="14" style="77" customWidth="1"/>
    <col min="5059" max="5060" width="14.5703125" style="77" customWidth="1"/>
    <col min="5061" max="5061" width="14.140625" style="77" customWidth="1"/>
    <col min="5062" max="5062" width="15.140625" style="77" customWidth="1"/>
    <col min="5063" max="5063" width="13.85546875" style="77" customWidth="1"/>
    <col min="5064" max="5065" width="14.7109375" style="77" customWidth="1"/>
    <col min="5066" max="5066" width="12.85546875" style="77" customWidth="1"/>
    <col min="5067" max="5067" width="13.5703125" style="77" customWidth="1"/>
    <col min="5068" max="5068" width="12.7109375" style="77" customWidth="1"/>
    <col min="5069" max="5069" width="13.42578125" style="77" customWidth="1"/>
    <col min="5070" max="5070" width="13.140625" style="77" customWidth="1"/>
    <col min="5071" max="5071" width="14.7109375" style="77" customWidth="1"/>
    <col min="5072" max="5072" width="14.5703125" style="77" customWidth="1"/>
    <col min="5073" max="5073" width="13" style="77" customWidth="1"/>
    <col min="5074" max="5074" width="15" style="77" customWidth="1"/>
    <col min="5075" max="5076" width="12.140625" style="77" customWidth="1"/>
    <col min="5077" max="5077" width="12" style="77" customWidth="1"/>
    <col min="5078" max="5078" width="13.5703125" style="77" customWidth="1"/>
    <col min="5079" max="5079" width="14" style="77" customWidth="1"/>
    <col min="5080" max="5080" width="12.28515625" style="77" customWidth="1"/>
    <col min="5081" max="5081" width="14.140625" style="77" customWidth="1"/>
    <col min="5082" max="5082" width="13" style="77" customWidth="1"/>
    <col min="5083" max="5083" width="13.5703125" style="77" customWidth="1"/>
    <col min="5084" max="5084" width="12.42578125" style="77" customWidth="1"/>
    <col min="5085" max="5085" width="12.5703125" style="77" customWidth="1"/>
    <col min="5086" max="5086" width="11.7109375" style="77" customWidth="1"/>
    <col min="5087" max="5087" width="13.7109375" style="77" customWidth="1"/>
    <col min="5088" max="5088" width="13.28515625" style="77" customWidth="1"/>
    <col min="5089" max="5089" width="13.140625" style="77" customWidth="1"/>
    <col min="5090" max="5090" width="12" style="77" customWidth="1"/>
    <col min="5091" max="5091" width="12.140625" style="77" customWidth="1"/>
    <col min="5092" max="5092" width="12.28515625" style="77" customWidth="1"/>
    <col min="5093" max="5093" width="12.140625" style="77" customWidth="1"/>
    <col min="5094" max="5094" width="12.5703125" style="77" customWidth="1"/>
    <col min="5095" max="5311" width="9.140625" style="77"/>
    <col min="5312" max="5312" width="25.42578125" style="77" customWidth="1"/>
    <col min="5313" max="5313" width="56.28515625" style="77" customWidth="1"/>
    <col min="5314" max="5314" width="14" style="77" customWidth="1"/>
    <col min="5315" max="5316" width="14.5703125" style="77" customWidth="1"/>
    <col min="5317" max="5317" width="14.140625" style="77" customWidth="1"/>
    <col min="5318" max="5318" width="15.140625" style="77" customWidth="1"/>
    <col min="5319" max="5319" width="13.85546875" style="77" customWidth="1"/>
    <col min="5320" max="5321" width="14.7109375" style="77" customWidth="1"/>
    <col min="5322" max="5322" width="12.85546875" style="77" customWidth="1"/>
    <col min="5323" max="5323" width="13.5703125" style="77" customWidth="1"/>
    <col min="5324" max="5324" width="12.7109375" style="77" customWidth="1"/>
    <col min="5325" max="5325" width="13.42578125" style="77" customWidth="1"/>
    <col min="5326" max="5326" width="13.140625" style="77" customWidth="1"/>
    <col min="5327" max="5327" width="14.7109375" style="77" customWidth="1"/>
    <col min="5328" max="5328" width="14.5703125" style="77" customWidth="1"/>
    <col min="5329" max="5329" width="13" style="77" customWidth="1"/>
    <col min="5330" max="5330" width="15" style="77" customWidth="1"/>
    <col min="5331" max="5332" width="12.140625" style="77" customWidth="1"/>
    <col min="5333" max="5333" width="12" style="77" customWidth="1"/>
    <col min="5334" max="5334" width="13.5703125" style="77" customWidth="1"/>
    <col min="5335" max="5335" width="14" style="77" customWidth="1"/>
    <col min="5336" max="5336" width="12.28515625" style="77" customWidth="1"/>
    <col min="5337" max="5337" width="14.140625" style="77" customWidth="1"/>
    <col min="5338" max="5338" width="13" style="77" customWidth="1"/>
    <col min="5339" max="5339" width="13.5703125" style="77" customWidth="1"/>
    <col min="5340" max="5340" width="12.42578125" style="77" customWidth="1"/>
    <col min="5341" max="5341" width="12.5703125" style="77" customWidth="1"/>
    <col min="5342" max="5342" width="11.7109375" style="77" customWidth="1"/>
    <col min="5343" max="5343" width="13.7109375" style="77" customWidth="1"/>
    <col min="5344" max="5344" width="13.28515625" style="77" customWidth="1"/>
    <col min="5345" max="5345" width="13.140625" style="77" customWidth="1"/>
    <col min="5346" max="5346" width="12" style="77" customWidth="1"/>
    <col min="5347" max="5347" width="12.140625" style="77" customWidth="1"/>
    <col min="5348" max="5348" width="12.28515625" style="77" customWidth="1"/>
    <col min="5349" max="5349" width="12.140625" style="77" customWidth="1"/>
    <col min="5350" max="5350" width="12.5703125" style="77" customWidth="1"/>
    <col min="5351" max="5567" width="9.140625" style="77"/>
    <col min="5568" max="5568" width="25.42578125" style="77" customWidth="1"/>
    <col min="5569" max="5569" width="56.28515625" style="77" customWidth="1"/>
    <col min="5570" max="5570" width="14" style="77" customWidth="1"/>
    <col min="5571" max="5572" width="14.5703125" style="77" customWidth="1"/>
    <col min="5573" max="5573" width="14.140625" style="77" customWidth="1"/>
    <col min="5574" max="5574" width="15.140625" style="77" customWidth="1"/>
    <col min="5575" max="5575" width="13.85546875" style="77" customWidth="1"/>
    <col min="5576" max="5577" width="14.7109375" style="77" customWidth="1"/>
    <col min="5578" max="5578" width="12.85546875" style="77" customWidth="1"/>
    <col min="5579" max="5579" width="13.5703125" style="77" customWidth="1"/>
    <col min="5580" max="5580" width="12.7109375" style="77" customWidth="1"/>
    <col min="5581" max="5581" width="13.42578125" style="77" customWidth="1"/>
    <col min="5582" max="5582" width="13.140625" style="77" customWidth="1"/>
    <col min="5583" max="5583" width="14.7109375" style="77" customWidth="1"/>
    <col min="5584" max="5584" width="14.5703125" style="77" customWidth="1"/>
    <col min="5585" max="5585" width="13" style="77" customWidth="1"/>
    <col min="5586" max="5586" width="15" style="77" customWidth="1"/>
    <col min="5587" max="5588" width="12.140625" style="77" customWidth="1"/>
    <col min="5589" max="5589" width="12" style="77" customWidth="1"/>
    <col min="5590" max="5590" width="13.5703125" style="77" customWidth="1"/>
    <col min="5591" max="5591" width="14" style="77" customWidth="1"/>
    <col min="5592" max="5592" width="12.28515625" style="77" customWidth="1"/>
    <col min="5593" max="5593" width="14.140625" style="77" customWidth="1"/>
    <col min="5594" max="5594" width="13" style="77" customWidth="1"/>
    <col min="5595" max="5595" width="13.5703125" style="77" customWidth="1"/>
    <col min="5596" max="5596" width="12.42578125" style="77" customWidth="1"/>
    <col min="5597" max="5597" width="12.5703125" style="77" customWidth="1"/>
    <col min="5598" max="5598" width="11.7109375" style="77" customWidth="1"/>
    <col min="5599" max="5599" width="13.7109375" style="77" customWidth="1"/>
    <col min="5600" max="5600" width="13.28515625" style="77" customWidth="1"/>
    <col min="5601" max="5601" width="13.140625" style="77" customWidth="1"/>
    <col min="5602" max="5602" width="12" style="77" customWidth="1"/>
    <col min="5603" max="5603" width="12.140625" style="77" customWidth="1"/>
    <col min="5604" max="5604" width="12.28515625" style="77" customWidth="1"/>
    <col min="5605" max="5605" width="12.140625" style="77" customWidth="1"/>
    <col min="5606" max="5606" width="12.5703125" style="77" customWidth="1"/>
    <col min="5607" max="5823" width="9.140625" style="77"/>
    <col min="5824" max="5824" width="25.42578125" style="77" customWidth="1"/>
    <col min="5825" max="5825" width="56.28515625" style="77" customWidth="1"/>
    <col min="5826" max="5826" width="14" style="77" customWidth="1"/>
    <col min="5827" max="5828" width="14.5703125" style="77" customWidth="1"/>
    <col min="5829" max="5829" width="14.140625" style="77" customWidth="1"/>
    <col min="5830" max="5830" width="15.140625" style="77" customWidth="1"/>
    <col min="5831" max="5831" width="13.85546875" style="77" customWidth="1"/>
    <col min="5832" max="5833" width="14.7109375" style="77" customWidth="1"/>
    <col min="5834" max="5834" width="12.85546875" style="77" customWidth="1"/>
    <col min="5835" max="5835" width="13.5703125" style="77" customWidth="1"/>
    <col min="5836" max="5836" width="12.7109375" style="77" customWidth="1"/>
    <col min="5837" max="5837" width="13.42578125" style="77" customWidth="1"/>
    <col min="5838" max="5838" width="13.140625" style="77" customWidth="1"/>
    <col min="5839" max="5839" width="14.7109375" style="77" customWidth="1"/>
    <col min="5840" max="5840" width="14.5703125" style="77" customWidth="1"/>
    <col min="5841" max="5841" width="13" style="77" customWidth="1"/>
    <col min="5842" max="5842" width="15" style="77" customWidth="1"/>
    <col min="5843" max="5844" width="12.140625" style="77" customWidth="1"/>
    <col min="5845" max="5845" width="12" style="77" customWidth="1"/>
    <col min="5846" max="5846" width="13.5703125" style="77" customWidth="1"/>
    <col min="5847" max="5847" width="14" style="77" customWidth="1"/>
    <col min="5848" max="5848" width="12.28515625" style="77" customWidth="1"/>
    <col min="5849" max="5849" width="14.140625" style="77" customWidth="1"/>
    <col min="5850" max="5850" width="13" style="77" customWidth="1"/>
    <col min="5851" max="5851" width="13.5703125" style="77" customWidth="1"/>
    <col min="5852" max="5852" width="12.42578125" style="77" customWidth="1"/>
    <col min="5853" max="5853" width="12.5703125" style="77" customWidth="1"/>
    <col min="5854" max="5854" width="11.7109375" style="77" customWidth="1"/>
    <col min="5855" max="5855" width="13.7109375" style="77" customWidth="1"/>
    <col min="5856" max="5856" width="13.28515625" style="77" customWidth="1"/>
    <col min="5857" max="5857" width="13.140625" style="77" customWidth="1"/>
    <col min="5858" max="5858" width="12" style="77" customWidth="1"/>
    <col min="5859" max="5859" width="12.140625" style="77" customWidth="1"/>
    <col min="5860" max="5860" width="12.28515625" style="77" customWidth="1"/>
    <col min="5861" max="5861" width="12.140625" style="77" customWidth="1"/>
    <col min="5862" max="5862" width="12.5703125" style="77" customWidth="1"/>
    <col min="5863" max="6079" width="9.140625" style="77"/>
    <col min="6080" max="6080" width="25.42578125" style="77" customWidth="1"/>
    <col min="6081" max="6081" width="56.28515625" style="77" customWidth="1"/>
    <col min="6082" max="6082" width="14" style="77" customWidth="1"/>
    <col min="6083" max="6084" width="14.5703125" style="77" customWidth="1"/>
    <col min="6085" max="6085" width="14.140625" style="77" customWidth="1"/>
    <col min="6086" max="6086" width="15.140625" style="77" customWidth="1"/>
    <col min="6087" max="6087" width="13.85546875" style="77" customWidth="1"/>
    <col min="6088" max="6089" width="14.7109375" style="77" customWidth="1"/>
    <col min="6090" max="6090" width="12.85546875" style="77" customWidth="1"/>
    <col min="6091" max="6091" width="13.5703125" style="77" customWidth="1"/>
    <col min="6092" max="6092" width="12.7109375" style="77" customWidth="1"/>
    <col min="6093" max="6093" width="13.42578125" style="77" customWidth="1"/>
    <col min="6094" max="6094" width="13.140625" style="77" customWidth="1"/>
    <col min="6095" max="6095" width="14.7109375" style="77" customWidth="1"/>
    <col min="6096" max="6096" width="14.5703125" style="77" customWidth="1"/>
    <col min="6097" max="6097" width="13" style="77" customWidth="1"/>
    <col min="6098" max="6098" width="15" style="77" customWidth="1"/>
    <col min="6099" max="6100" width="12.140625" style="77" customWidth="1"/>
    <col min="6101" max="6101" width="12" style="77" customWidth="1"/>
    <col min="6102" max="6102" width="13.5703125" style="77" customWidth="1"/>
    <col min="6103" max="6103" width="14" style="77" customWidth="1"/>
    <col min="6104" max="6104" width="12.28515625" style="77" customWidth="1"/>
    <col min="6105" max="6105" width="14.140625" style="77" customWidth="1"/>
    <col min="6106" max="6106" width="13" style="77" customWidth="1"/>
    <col min="6107" max="6107" width="13.5703125" style="77" customWidth="1"/>
    <col min="6108" max="6108" width="12.42578125" style="77" customWidth="1"/>
    <col min="6109" max="6109" width="12.5703125" style="77" customWidth="1"/>
    <col min="6110" max="6110" width="11.7109375" style="77" customWidth="1"/>
    <col min="6111" max="6111" width="13.7109375" style="77" customWidth="1"/>
    <col min="6112" max="6112" width="13.28515625" style="77" customWidth="1"/>
    <col min="6113" max="6113" width="13.140625" style="77" customWidth="1"/>
    <col min="6114" max="6114" width="12" style="77" customWidth="1"/>
    <col min="6115" max="6115" width="12.140625" style="77" customWidth="1"/>
    <col min="6116" max="6116" width="12.28515625" style="77" customWidth="1"/>
    <col min="6117" max="6117" width="12.140625" style="77" customWidth="1"/>
    <col min="6118" max="6118" width="12.5703125" style="77" customWidth="1"/>
    <col min="6119" max="6335" width="9.140625" style="77"/>
    <col min="6336" max="6336" width="25.42578125" style="77" customWidth="1"/>
    <col min="6337" max="6337" width="56.28515625" style="77" customWidth="1"/>
    <col min="6338" max="6338" width="14" style="77" customWidth="1"/>
    <col min="6339" max="6340" width="14.5703125" style="77" customWidth="1"/>
    <col min="6341" max="6341" width="14.140625" style="77" customWidth="1"/>
    <col min="6342" max="6342" width="15.140625" style="77" customWidth="1"/>
    <col min="6343" max="6343" width="13.85546875" style="77" customWidth="1"/>
    <col min="6344" max="6345" width="14.7109375" style="77" customWidth="1"/>
    <col min="6346" max="6346" width="12.85546875" style="77" customWidth="1"/>
    <col min="6347" max="6347" width="13.5703125" style="77" customWidth="1"/>
    <col min="6348" max="6348" width="12.7109375" style="77" customWidth="1"/>
    <col min="6349" max="6349" width="13.42578125" style="77" customWidth="1"/>
    <col min="6350" max="6350" width="13.140625" style="77" customWidth="1"/>
    <col min="6351" max="6351" width="14.7109375" style="77" customWidth="1"/>
    <col min="6352" max="6352" width="14.5703125" style="77" customWidth="1"/>
    <col min="6353" max="6353" width="13" style="77" customWidth="1"/>
    <col min="6354" max="6354" width="15" style="77" customWidth="1"/>
    <col min="6355" max="6356" width="12.140625" style="77" customWidth="1"/>
    <col min="6357" max="6357" width="12" style="77" customWidth="1"/>
    <col min="6358" max="6358" width="13.5703125" style="77" customWidth="1"/>
    <col min="6359" max="6359" width="14" style="77" customWidth="1"/>
    <col min="6360" max="6360" width="12.28515625" style="77" customWidth="1"/>
    <col min="6361" max="6361" width="14.140625" style="77" customWidth="1"/>
    <col min="6362" max="6362" width="13" style="77" customWidth="1"/>
    <col min="6363" max="6363" width="13.5703125" style="77" customWidth="1"/>
    <col min="6364" max="6364" width="12.42578125" style="77" customWidth="1"/>
    <col min="6365" max="6365" width="12.5703125" style="77" customWidth="1"/>
    <col min="6366" max="6366" width="11.7109375" style="77" customWidth="1"/>
    <col min="6367" max="6367" width="13.7109375" style="77" customWidth="1"/>
    <col min="6368" max="6368" width="13.28515625" style="77" customWidth="1"/>
    <col min="6369" max="6369" width="13.140625" style="77" customWidth="1"/>
    <col min="6370" max="6370" width="12" style="77" customWidth="1"/>
    <col min="6371" max="6371" width="12.140625" style="77" customWidth="1"/>
    <col min="6372" max="6372" width="12.28515625" style="77" customWidth="1"/>
    <col min="6373" max="6373" width="12.140625" style="77" customWidth="1"/>
    <col min="6374" max="6374" width="12.5703125" style="77" customWidth="1"/>
    <col min="6375" max="6591" width="9.140625" style="77"/>
    <col min="6592" max="6592" width="25.42578125" style="77" customWidth="1"/>
    <col min="6593" max="6593" width="56.28515625" style="77" customWidth="1"/>
    <col min="6594" max="6594" width="14" style="77" customWidth="1"/>
    <col min="6595" max="6596" width="14.5703125" style="77" customWidth="1"/>
    <col min="6597" max="6597" width="14.140625" style="77" customWidth="1"/>
    <col min="6598" max="6598" width="15.140625" style="77" customWidth="1"/>
    <col min="6599" max="6599" width="13.85546875" style="77" customWidth="1"/>
    <col min="6600" max="6601" width="14.7109375" style="77" customWidth="1"/>
    <col min="6602" max="6602" width="12.85546875" style="77" customWidth="1"/>
    <col min="6603" max="6603" width="13.5703125" style="77" customWidth="1"/>
    <col min="6604" max="6604" width="12.7109375" style="77" customWidth="1"/>
    <col min="6605" max="6605" width="13.42578125" style="77" customWidth="1"/>
    <col min="6606" max="6606" width="13.140625" style="77" customWidth="1"/>
    <col min="6607" max="6607" width="14.7109375" style="77" customWidth="1"/>
    <col min="6608" max="6608" width="14.5703125" style="77" customWidth="1"/>
    <col min="6609" max="6609" width="13" style="77" customWidth="1"/>
    <col min="6610" max="6610" width="15" style="77" customWidth="1"/>
    <col min="6611" max="6612" width="12.140625" style="77" customWidth="1"/>
    <col min="6613" max="6613" width="12" style="77" customWidth="1"/>
    <col min="6614" max="6614" width="13.5703125" style="77" customWidth="1"/>
    <col min="6615" max="6615" width="14" style="77" customWidth="1"/>
    <col min="6616" max="6616" width="12.28515625" style="77" customWidth="1"/>
    <col min="6617" max="6617" width="14.140625" style="77" customWidth="1"/>
    <col min="6618" max="6618" width="13" style="77" customWidth="1"/>
    <col min="6619" max="6619" width="13.5703125" style="77" customWidth="1"/>
    <col min="6620" max="6620" width="12.42578125" style="77" customWidth="1"/>
    <col min="6621" max="6621" width="12.5703125" style="77" customWidth="1"/>
    <col min="6622" max="6622" width="11.7109375" style="77" customWidth="1"/>
    <col min="6623" max="6623" width="13.7109375" style="77" customWidth="1"/>
    <col min="6624" max="6624" width="13.28515625" style="77" customWidth="1"/>
    <col min="6625" max="6625" width="13.140625" style="77" customWidth="1"/>
    <col min="6626" max="6626" width="12" style="77" customWidth="1"/>
    <col min="6627" max="6627" width="12.140625" style="77" customWidth="1"/>
    <col min="6628" max="6628" width="12.28515625" style="77" customWidth="1"/>
    <col min="6629" max="6629" width="12.140625" style="77" customWidth="1"/>
    <col min="6630" max="6630" width="12.5703125" style="77" customWidth="1"/>
    <col min="6631" max="6847" width="9.140625" style="77"/>
    <col min="6848" max="6848" width="25.42578125" style="77" customWidth="1"/>
    <col min="6849" max="6849" width="56.28515625" style="77" customWidth="1"/>
    <col min="6850" max="6850" width="14" style="77" customWidth="1"/>
    <col min="6851" max="6852" width="14.5703125" style="77" customWidth="1"/>
    <col min="6853" max="6853" width="14.140625" style="77" customWidth="1"/>
    <col min="6854" max="6854" width="15.140625" style="77" customWidth="1"/>
    <col min="6855" max="6855" width="13.85546875" style="77" customWidth="1"/>
    <col min="6856" max="6857" width="14.7109375" style="77" customWidth="1"/>
    <col min="6858" max="6858" width="12.85546875" style="77" customWidth="1"/>
    <col min="6859" max="6859" width="13.5703125" style="77" customWidth="1"/>
    <col min="6860" max="6860" width="12.7109375" style="77" customWidth="1"/>
    <col min="6861" max="6861" width="13.42578125" style="77" customWidth="1"/>
    <col min="6862" max="6862" width="13.140625" style="77" customWidth="1"/>
    <col min="6863" max="6863" width="14.7109375" style="77" customWidth="1"/>
    <col min="6864" max="6864" width="14.5703125" style="77" customWidth="1"/>
    <col min="6865" max="6865" width="13" style="77" customWidth="1"/>
    <col min="6866" max="6866" width="15" style="77" customWidth="1"/>
    <col min="6867" max="6868" width="12.140625" style="77" customWidth="1"/>
    <col min="6869" max="6869" width="12" style="77" customWidth="1"/>
    <col min="6870" max="6870" width="13.5703125" style="77" customWidth="1"/>
    <col min="6871" max="6871" width="14" style="77" customWidth="1"/>
    <col min="6872" max="6872" width="12.28515625" style="77" customWidth="1"/>
    <col min="6873" max="6873" width="14.140625" style="77" customWidth="1"/>
    <col min="6874" max="6874" width="13" style="77" customWidth="1"/>
    <col min="6875" max="6875" width="13.5703125" style="77" customWidth="1"/>
    <col min="6876" max="6876" width="12.42578125" style="77" customWidth="1"/>
    <col min="6877" max="6877" width="12.5703125" style="77" customWidth="1"/>
    <col min="6878" max="6878" width="11.7109375" style="77" customWidth="1"/>
    <col min="6879" max="6879" width="13.7109375" style="77" customWidth="1"/>
    <col min="6880" max="6880" width="13.28515625" style="77" customWidth="1"/>
    <col min="6881" max="6881" width="13.140625" style="77" customWidth="1"/>
    <col min="6882" max="6882" width="12" style="77" customWidth="1"/>
    <col min="6883" max="6883" width="12.140625" style="77" customWidth="1"/>
    <col min="6884" max="6884" width="12.28515625" style="77" customWidth="1"/>
    <col min="6885" max="6885" width="12.140625" style="77" customWidth="1"/>
    <col min="6886" max="6886" width="12.5703125" style="77" customWidth="1"/>
    <col min="6887" max="7103" width="9.140625" style="77"/>
    <col min="7104" max="7104" width="25.42578125" style="77" customWidth="1"/>
    <col min="7105" max="7105" width="56.28515625" style="77" customWidth="1"/>
    <col min="7106" max="7106" width="14" style="77" customWidth="1"/>
    <col min="7107" max="7108" width="14.5703125" style="77" customWidth="1"/>
    <col min="7109" max="7109" width="14.140625" style="77" customWidth="1"/>
    <col min="7110" max="7110" width="15.140625" style="77" customWidth="1"/>
    <col min="7111" max="7111" width="13.85546875" style="77" customWidth="1"/>
    <col min="7112" max="7113" width="14.7109375" style="77" customWidth="1"/>
    <col min="7114" max="7114" width="12.85546875" style="77" customWidth="1"/>
    <col min="7115" max="7115" width="13.5703125" style="77" customWidth="1"/>
    <col min="7116" max="7116" width="12.7109375" style="77" customWidth="1"/>
    <col min="7117" max="7117" width="13.42578125" style="77" customWidth="1"/>
    <col min="7118" max="7118" width="13.140625" style="77" customWidth="1"/>
    <col min="7119" max="7119" width="14.7109375" style="77" customWidth="1"/>
    <col min="7120" max="7120" width="14.5703125" style="77" customWidth="1"/>
    <col min="7121" max="7121" width="13" style="77" customWidth="1"/>
    <col min="7122" max="7122" width="15" style="77" customWidth="1"/>
    <col min="7123" max="7124" width="12.140625" style="77" customWidth="1"/>
    <col min="7125" max="7125" width="12" style="77" customWidth="1"/>
    <col min="7126" max="7126" width="13.5703125" style="77" customWidth="1"/>
    <col min="7127" max="7127" width="14" style="77" customWidth="1"/>
    <col min="7128" max="7128" width="12.28515625" style="77" customWidth="1"/>
    <col min="7129" max="7129" width="14.140625" style="77" customWidth="1"/>
    <col min="7130" max="7130" width="13" style="77" customWidth="1"/>
    <col min="7131" max="7131" width="13.5703125" style="77" customWidth="1"/>
    <col min="7132" max="7132" width="12.42578125" style="77" customWidth="1"/>
    <col min="7133" max="7133" width="12.5703125" style="77" customWidth="1"/>
    <col min="7134" max="7134" width="11.7109375" style="77" customWidth="1"/>
    <col min="7135" max="7135" width="13.7109375" style="77" customWidth="1"/>
    <col min="7136" max="7136" width="13.28515625" style="77" customWidth="1"/>
    <col min="7137" max="7137" width="13.140625" style="77" customWidth="1"/>
    <col min="7138" max="7138" width="12" style="77" customWidth="1"/>
    <col min="7139" max="7139" width="12.140625" style="77" customWidth="1"/>
    <col min="7140" max="7140" width="12.28515625" style="77" customWidth="1"/>
    <col min="7141" max="7141" width="12.140625" style="77" customWidth="1"/>
    <col min="7142" max="7142" width="12.5703125" style="77" customWidth="1"/>
    <col min="7143" max="7359" width="9.140625" style="77"/>
    <col min="7360" max="7360" width="25.42578125" style="77" customWidth="1"/>
    <col min="7361" max="7361" width="56.28515625" style="77" customWidth="1"/>
    <col min="7362" max="7362" width="14" style="77" customWidth="1"/>
    <col min="7363" max="7364" width="14.5703125" style="77" customWidth="1"/>
    <col min="7365" max="7365" width="14.140625" style="77" customWidth="1"/>
    <col min="7366" max="7366" width="15.140625" style="77" customWidth="1"/>
    <col min="7367" max="7367" width="13.85546875" style="77" customWidth="1"/>
    <col min="7368" max="7369" width="14.7109375" style="77" customWidth="1"/>
    <col min="7370" max="7370" width="12.85546875" style="77" customWidth="1"/>
    <col min="7371" max="7371" width="13.5703125" style="77" customWidth="1"/>
    <col min="7372" max="7372" width="12.7109375" style="77" customWidth="1"/>
    <col min="7373" max="7373" width="13.42578125" style="77" customWidth="1"/>
    <col min="7374" max="7374" width="13.140625" style="77" customWidth="1"/>
    <col min="7375" max="7375" width="14.7109375" style="77" customWidth="1"/>
    <col min="7376" max="7376" width="14.5703125" style="77" customWidth="1"/>
    <col min="7377" max="7377" width="13" style="77" customWidth="1"/>
    <col min="7378" max="7378" width="15" style="77" customWidth="1"/>
    <col min="7379" max="7380" width="12.140625" style="77" customWidth="1"/>
    <col min="7381" max="7381" width="12" style="77" customWidth="1"/>
    <col min="7382" max="7382" width="13.5703125" style="77" customWidth="1"/>
    <col min="7383" max="7383" width="14" style="77" customWidth="1"/>
    <col min="7384" max="7384" width="12.28515625" style="77" customWidth="1"/>
    <col min="7385" max="7385" width="14.140625" style="77" customWidth="1"/>
    <col min="7386" max="7386" width="13" style="77" customWidth="1"/>
    <col min="7387" max="7387" width="13.5703125" style="77" customWidth="1"/>
    <col min="7388" max="7388" width="12.42578125" style="77" customWidth="1"/>
    <col min="7389" max="7389" width="12.5703125" style="77" customWidth="1"/>
    <col min="7390" max="7390" width="11.7109375" style="77" customWidth="1"/>
    <col min="7391" max="7391" width="13.7109375" style="77" customWidth="1"/>
    <col min="7392" max="7392" width="13.28515625" style="77" customWidth="1"/>
    <col min="7393" max="7393" width="13.140625" style="77" customWidth="1"/>
    <col min="7394" max="7394" width="12" style="77" customWidth="1"/>
    <col min="7395" max="7395" width="12.140625" style="77" customWidth="1"/>
    <col min="7396" max="7396" width="12.28515625" style="77" customWidth="1"/>
    <col min="7397" max="7397" width="12.140625" style="77" customWidth="1"/>
    <col min="7398" max="7398" width="12.5703125" style="77" customWidth="1"/>
    <col min="7399" max="7615" width="9.140625" style="77"/>
    <col min="7616" max="7616" width="25.42578125" style="77" customWidth="1"/>
    <col min="7617" max="7617" width="56.28515625" style="77" customWidth="1"/>
    <col min="7618" max="7618" width="14" style="77" customWidth="1"/>
    <col min="7619" max="7620" width="14.5703125" style="77" customWidth="1"/>
    <col min="7621" max="7621" width="14.140625" style="77" customWidth="1"/>
    <col min="7622" max="7622" width="15.140625" style="77" customWidth="1"/>
    <col min="7623" max="7623" width="13.85546875" style="77" customWidth="1"/>
    <col min="7624" max="7625" width="14.7109375" style="77" customWidth="1"/>
    <col min="7626" max="7626" width="12.85546875" style="77" customWidth="1"/>
    <col min="7627" max="7627" width="13.5703125" style="77" customWidth="1"/>
    <col min="7628" max="7628" width="12.7109375" style="77" customWidth="1"/>
    <col min="7629" max="7629" width="13.42578125" style="77" customWidth="1"/>
    <col min="7630" max="7630" width="13.140625" style="77" customWidth="1"/>
    <col min="7631" max="7631" width="14.7109375" style="77" customWidth="1"/>
    <col min="7632" max="7632" width="14.5703125" style="77" customWidth="1"/>
    <col min="7633" max="7633" width="13" style="77" customWidth="1"/>
    <col min="7634" max="7634" width="15" style="77" customWidth="1"/>
    <col min="7635" max="7636" width="12.140625" style="77" customWidth="1"/>
    <col min="7637" max="7637" width="12" style="77" customWidth="1"/>
    <col min="7638" max="7638" width="13.5703125" style="77" customWidth="1"/>
    <col min="7639" max="7639" width="14" style="77" customWidth="1"/>
    <col min="7640" max="7640" width="12.28515625" style="77" customWidth="1"/>
    <col min="7641" max="7641" width="14.140625" style="77" customWidth="1"/>
    <col min="7642" max="7642" width="13" style="77" customWidth="1"/>
    <col min="7643" max="7643" width="13.5703125" style="77" customWidth="1"/>
    <col min="7644" max="7644" width="12.42578125" style="77" customWidth="1"/>
    <col min="7645" max="7645" width="12.5703125" style="77" customWidth="1"/>
    <col min="7646" max="7646" width="11.7109375" style="77" customWidth="1"/>
    <col min="7647" max="7647" width="13.7109375" style="77" customWidth="1"/>
    <col min="7648" max="7648" width="13.28515625" style="77" customWidth="1"/>
    <col min="7649" max="7649" width="13.140625" style="77" customWidth="1"/>
    <col min="7650" max="7650" width="12" style="77" customWidth="1"/>
    <col min="7651" max="7651" width="12.140625" style="77" customWidth="1"/>
    <col min="7652" max="7652" width="12.28515625" style="77" customWidth="1"/>
    <col min="7653" max="7653" width="12.140625" style="77" customWidth="1"/>
    <col min="7654" max="7654" width="12.5703125" style="77" customWidth="1"/>
    <col min="7655" max="7871" width="9.140625" style="77"/>
    <col min="7872" max="7872" width="25.42578125" style="77" customWidth="1"/>
    <col min="7873" max="7873" width="56.28515625" style="77" customWidth="1"/>
    <col min="7874" max="7874" width="14" style="77" customWidth="1"/>
    <col min="7875" max="7876" width="14.5703125" style="77" customWidth="1"/>
    <col min="7877" max="7877" width="14.140625" style="77" customWidth="1"/>
    <col min="7878" max="7878" width="15.140625" style="77" customWidth="1"/>
    <col min="7879" max="7879" width="13.85546875" style="77" customWidth="1"/>
    <col min="7880" max="7881" width="14.7109375" style="77" customWidth="1"/>
    <col min="7882" max="7882" width="12.85546875" style="77" customWidth="1"/>
    <col min="7883" max="7883" width="13.5703125" style="77" customWidth="1"/>
    <col min="7884" max="7884" width="12.7109375" style="77" customWidth="1"/>
    <col min="7885" max="7885" width="13.42578125" style="77" customWidth="1"/>
    <col min="7886" max="7886" width="13.140625" style="77" customWidth="1"/>
    <col min="7887" max="7887" width="14.7109375" style="77" customWidth="1"/>
    <col min="7888" max="7888" width="14.5703125" style="77" customWidth="1"/>
    <col min="7889" max="7889" width="13" style="77" customWidth="1"/>
    <col min="7890" max="7890" width="15" style="77" customWidth="1"/>
    <col min="7891" max="7892" width="12.140625" style="77" customWidth="1"/>
    <col min="7893" max="7893" width="12" style="77" customWidth="1"/>
    <col min="7894" max="7894" width="13.5703125" style="77" customWidth="1"/>
    <col min="7895" max="7895" width="14" style="77" customWidth="1"/>
    <col min="7896" max="7896" width="12.28515625" style="77" customWidth="1"/>
    <col min="7897" max="7897" width="14.140625" style="77" customWidth="1"/>
    <col min="7898" max="7898" width="13" style="77" customWidth="1"/>
    <col min="7899" max="7899" width="13.5703125" style="77" customWidth="1"/>
    <col min="7900" max="7900" width="12.42578125" style="77" customWidth="1"/>
    <col min="7901" max="7901" width="12.5703125" style="77" customWidth="1"/>
    <col min="7902" max="7902" width="11.7109375" style="77" customWidth="1"/>
    <col min="7903" max="7903" width="13.7109375" style="77" customWidth="1"/>
    <col min="7904" max="7904" width="13.28515625" style="77" customWidth="1"/>
    <col min="7905" max="7905" width="13.140625" style="77" customWidth="1"/>
    <col min="7906" max="7906" width="12" style="77" customWidth="1"/>
    <col min="7907" max="7907" width="12.140625" style="77" customWidth="1"/>
    <col min="7908" max="7908" width="12.28515625" style="77" customWidth="1"/>
    <col min="7909" max="7909" width="12.140625" style="77" customWidth="1"/>
    <col min="7910" max="7910" width="12.5703125" style="77" customWidth="1"/>
    <col min="7911" max="8127" width="9.140625" style="77"/>
    <col min="8128" max="8128" width="25.42578125" style="77" customWidth="1"/>
    <col min="8129" max="8129" width="56.28515625" style="77" customWidth="1"/>
    <col min="8130" max="8130" width="14" style="77" customWidth="1"/>
    <col min="8131" max="8132" width="14.5703125" style="77" customWidth="1"/>
    <col min="8133" max="8133" width="14.140625" style="77" customWidth="1"/>
    <col min="8134" max="8134" width="15.140625" style="77" customWidth="1"/>
    <col min="8135" max="8135" width="13.85546875" style="77" customWidth="1"/>
    <col min="8136" max="8137" width="14.7109375" style="77" customWidth="1"/>
    <col min="8138" max="8138" width="12.85546875" style="77" customWidth="1"/>
    <col min="8139" max="8139" width="13.5703125" style="77" customWidth="1"/>
    <col min="8140" max="8140" width="12.7109375" style="77" customWidth="1"/>
    <col min="8141" max="8141" width="13.42578125" style="77" customWidth="1"/>
    <col min="8142" max="8142" width="13.140625" style="77" customWidth="1"/>
    <col min="8143" max="8143" width="14.7109375" style="77" customWidth="1"/>
    <col min="8144" max="8144" width="14.5703125" style="77" customWidth="1"/>
    <col min="8145" max="8145" width="13" style="77" customWidth="1"/>
    <col min="8146" max="8146" width="15" style="77" customWidth="1"/>
    <col min="8147" max="8148" width="12.140625" style="77" customWidth="1"/>
    <col min="8149" max="8149" width="12" style="77" customWidth="1"/>
    <col min="8150" max="8150" width="13.5703125" style="77" customWidth="1"/>
    <col min="8151" max="8151" width="14" style="77" customWidth="1"/>
    <col min="8152" max="8152" width="12.28515625" style="77" customWidth="1"/>
    <col min="8153" max="8153" width="14.140625" style="77" customWidth="1"/>
    <col min="8154" max="8154" width="13" style="77" customWidth="1"/>
    <col min="8155" max="8155" width="13.5703125" style="77" customWidth="1"/>
    <col min="8156" max="8156" width="12.42578125" style="77" customWidth="1"/>
    <col min="8157" max="8157" width="12.5703125" style="77" customWidth="1"/>
    <col min="8158" max="8158" width="11.7109375" style="77" customWidth="1"/>
    <col min="8159" max="8159" width="13.7109375" style="77" customWidth="1"/>
    <col min="8160" max="8160" width="13.28515625" style="77" customWidth="1"/>
    <col min="8161" max="8161" width="13.140625" style="77" customWidth="1"/>
    <col min="8162" max="8162" width="12" style="77" customWidth="1"/>
    <col min="8163" max="8163" width="12.140625" style="77" customWidth="1"/>
    <col min="8164" max="8164" width="12.28515625" style="77" customWidth="1"/>
    <col min="8165" max="8165" width="12.140625" style="77" customWidth="1"/>
    <col min="8166" max="8166" width="12.5703125" style="77" customWidth="1"/>
    <col min="8167" max="8383" width="9.140625" style="77"/>
    <col min="8384" max="8384" width="25.42578125" style="77" customWidth="1"/>
    <col min="8385" max="8385" width="56.28515625" style="77" customWidth="1"/>
    <col min="8386" max="8386" width="14" style="77" customWidth="1"/>
    <col min="8387" max="8388" width="14.5703125" style="77" customWidth="1"/>
    <col min="8389" max="8389" width="14.140625" style="77" customWidth="1"/>
    <col min="8390" max="8390" width="15.140625" style="77" customWidth="1"/>
    <col min="8391" max="8391" width="13.85546875" style="77" customWidth="1"/>
    <col min="8392" max="8393" width="14.7109375" style="77" customWidth="1"/>
    <col min="8394" max="8394" width="12.85546875" style="77" customWidth="1"/>
    <col min="8395" max="8395" width="13.5703125" style="77" customWidth="1"/>
    <col min="8396" max="8396" width="12.7109375" style="77" customWidth="1"/>
    <col min="8397" max="8397" width="13.42578125" style="77" customWidth="1"/>
    <col min="8398" max="8398" width="13.140625" style="77" customWidth="1"/>
    <col min="8399" max="8399" width="14.7109375" style="77" customWidth="1"/>
    <col min="8400" max="8400" width="14.5703125" style="77" customWidth="1"/>
    <col min="8401" max="8401" width="13" style="77" customWidth="1"/>
    <col min="8402" max="8402" width="15" style="77" customWidth="1"/>
    <col min="8403" max="8404" width="12.140625" style="77" customWidth="1"/>
    <col min="8405" max="8405" width="12" style="77" customWidth="1"/>
    <col min="8406" max="8406" width="13.5703125" style="77" customWidth="1"/>
    <col min="8407" max="8407" width="14" style="77" customWidth="1"/>
    <col min="8408" max="8408" width="12.28515625" style="77" customWidth="1"/>
    <col min="8409" max="8409" width="14.140625" style="77" customWidth="1"/>
    <col min="8410" max="8410" width="13" style="77" customWidth="1"/>
    <col min="8411" max="8411" width="13.5703125" style="77" customWidth="1"/>
    <col min="8412" max="8412" width="12.42578125" style="77" customWidth="1"/>
    <col min="8413" max="8413" width="12.5703125" style="77" customWidth="1"/>
    <col min="8414" max="8414" width="11.7109375" style="77" customWidth="1"/>
    <col min="8415" max="8415" width="13.7109375" style="77" customWidth="1"/>
    <col min="8416" max="8416" width="13.28515625" style="77" customWidth="1"/>
    <col min="8417" max="8417" width="13.140625" style="77" customWidth="1"/>
    <col min="8418" max="8418" width="12" style="77" customWidth="1"/>
    <col min="8419" max="8419" width="12.140625" style="77" customWidth="1"/>
    <col min="8420" max="8420" width="12.28515625" style="77" customWidth="1"/>
    <col min="8421" max="8421" width="12.140625" style="77" customWidth="1"/>
    <col min="8422" max="8422" width="12.5703125" style="77" customWidth="1"/>
    <col min="8423" max="8639" width="9.140625" style="77"/>
    <col min="8640" max="8640" width="25.42578125" style="77" customWidth="1"/>
    <col min="8641" max="8641" width="56.28515625" style="77" customWidth="1"/>
    <col min="8642" max="8642" width="14" style="77" customWidth="1"/>
    <col min="8643" max="8644" width="14.5703125" style="77" customWidth="1"/>
    <col min="8645" max="8645" width="14.140625" style="77" customWidth="1"/>
    <col min="8646" max="8646" width="15.140625" style="77" customWidth="1"/>
    <col min="8647" max="8647" width="13.85546875" style="77" customWidth="1"/>
    <col min="8648" max="8649" width="14.7109375" style="77" customWidth="1"/>
    <col min="8650" max="8650" width="12.85546875" style="77" customWidth="1"/>
    <col min="8651" max="8651" width="13.5703125" style="77" customWidth="1"/>
    <col min="8652" max="8652" width="12.7109375" style="77" customWidth="1"/>
    <col min="8653" max="8653" width="13.42578125" style="77" customWidth="1"/>
    <col min="8654" max="8654" width="13.140625" style="77" customWidth="1"/>
    <col min="8655" max="8655" width="14.7109375" style="77" customWidth="1"/>
    <col min="8656" max="8656" width="14.5703125" style="77" customWidth="1"/>
    <col min="8657" max="8657" width="13" style="77" customWidth="1"/>
    <col min="8658" max="8658" width="15" style="77" customWidth="1"/>
    <col min="8659" max="8660" width="12.140625" style="77" customWidth="1"/>
    <col min="8661" max="8661" width="12" style="77" customWidth="1"/>
    <col min="8662" max="8662" width="13.5703125" style="77" customWidth="1"/>
    <col min="8663" max="8663" width="14" style="77" customWidth="1"/>
    <col min="8664" max="8664" width="12.28515625" style="77" customWidth="1"/>
    <col min="8665" max="8665" width="14.140625" style="77" customWidth="1"/>
    <col min="8666" max="8666" width="13" style="77" customWidth="1"/>
    <col min="8667" max="8667" width="13.5703125" style="77" customWidth="1"/>
    <col min="8668" max="8668" width="12.42578125" style="77" customWidth="1"/>
    <col min="8669" max="8669" width="12.5703125" style="77" customWidth="1"/>
    <col min="8670" max="8670" width="11.7109375" style="77" customWidth="1"/>
    <col min="8671" max="8671" width="13.7109375" style="77" customWidth="1"/>
    <col min="8672" max="8672" width="13.28515625" style="77" customWidth="1"/>
    <col min="8673" max="8673" width="13.140625" style="77" customWidth="1"/>
    <col min="8674" max="8674" width="12" style="77" customWidth="1"/>
    <col min="8675" max="8675" width="12.140625" style="77" customWidth="1"/>
    <col min="8676" max="8676" width="12.28515625" style="77" customWidth="1"/>
    <col min="8677" max="8677" width="12.140625" style="77" customWidth="1"/>
    <col min="8678" max="8678" width="12.5703125" style="77" customWidth="1"/>
    <col min="8679" max="8895" width="9.140625" style="77"/>
    <col min="8896" max="8896" width="25.42578125" style="77" customWidth="1"/>
    <col min="8897" max="8897" width="56.28515625" style="77" customWidth="1"/>
    <col min="8898" max="8898" width="14" style="77" customWidth="1"/>
    <col min="8899" max="8900" width="14.5703125" style="77" customWidth="1"/>
    <col min="8901" max="8901" width="14.140625" style="77" customWidth="1"/>
    <col min="8902" max="8902" width="15.140625" style="77" customWidth="1"/>
    <col min="8903" max="8903" width="13.85546875" style="77" customWidth="1"/>
    <col min="8904" max="8905" width="14.7109375" style="77" customWidth="1"/>
    <col min="8906" max="8906" width="12.85546875" style="77" customWidth="1"/>
    <col min="8907" max="8907" width="13.5703125" style="77" customWidth="1"/>
    <col min="8908" max="8908" width="12.7109375" style="77" customWidth="1"/>
    <col min="8909" max="8909" width="13.42578125" style="77" customWidth="1"/>
    <col min="8910" max="8910" width="13.140625" style="77" customWidth="1"/>
    <col min="8911" max="8911" width="14.7109375" style="77" customWidth="1"/>
    <col min="8912" max="8912" width="14.5703125" style="77" customWidth="1"/>
    <col min="8913" max="8913" width="13" style="77" customWidth="1"/>
    <col min="8914" max="8914" width="15" style="77" customWidth="1"/>
    <col min="8915" max="8916" width="12.140625" style="77" customWidth="1"/>
    <col min="8917" max="8917" width="12" style="77" customWidth="1"/>
    <col min="8918" max="8918" width="13.5703125" style="77" customWidth="1"/>
    <col min="8919" max="8919" width="14" style="77" customWidth="1"/>
    <col min="8920" max="8920" width="12.28515625" style="77" customWidth="1"/>
    <col min="8921" max="8921" width="14.140625" style="77" customWidth="1"/>
    <col min="8922" max="8922" width="13" style="77" customWidth="1"/>
    <col min="8923" max="8923" width="13.5703125" style="77" customWidth="1"/>
    <col min="8924" max="8924" width="12.42578125" style="77" customWidth="1"/>
    <col min="8925" max="8925" width="12.5703125" style="77" customWidth="1"/>
    <col min="8926" max="8926" width="11.7109375" style="77" customWidth="1"/>
    <col min="8927" max="8927" width="13.7109375" style="77" customWidth="1"/>
    <col min="8928" max="8928" width="13.28515625" style="77" customWidth="1"/>
    <col min="8929" max="8929" width="13.140625" style="77" customWidth="1"/>
    <col min="8930" max="8930" width="12" style="77" customWidth="1"/>
    <col min="8931" max="8931" width="12.140625" style="77" customWidth="1"/>
    <col min="8932" max="8932" width="12.28515625" style="77" customWidth="1"/>
    <col min="8933" max="8933" width="12.140625" style="77" customWidth="1"/>
    <col min="8934" max="8934" width="12.5703125" style="77" customWidth="1"/>
    <col min="8935" max="9151" width="9.140625" style="77"/>
    <col min="9152" max="9152" width="25.42578125" style="77" customWidth="1"/>
    <col min="9153" max="9153" width="56.28515625" style="77" customWidth="1"/>
    <col min="9154" max="9154" width="14" style="77" customWidth="1"/>
    <col min="9155" max="9156" width="14.5703125" style="77" customWidth="1"/>
    <col min="9157" max="9157" width="14.140625" style="77" customWidth="1"/>
    <col min="9158" max="9158" width="15.140625" style="77" customWidth="1"/>
    <col min="9159" max="9159" width="13.85546875" style="77" customWidth="1"/>
    <col min="9160" max="9161" width="14.7109375" style="77" customWidth="1"/>
    <col min="9162" max="9162" width="12.85546875" style="77" customWidth="1"/>
    <col min="9163" max="9163" width="13.5703125" style="77" customWidth="1"/>
    <col min="9164" max="9164" width="12.7109375" style="77" customWidth="1"/>
    <col min="9165" max="9165" width="13.42578125" style="77" customWidth="1"/>
    <col min="9166" max="9166" width="13.140625" style="77" customWidth="1"/>
    <col min="9167" max="9167" width="14.7109375" style="77" customWidth="1"/>
    <col min="9168" max="9168" width="14.5703125" style="77" customWidth="1"/>
    <col min="9169" max="9169" width="13" style="77" customWidth="1"/>
    <col min="9170" max="9170" width="15" style="77" customWidth="1"/>
    <col min="9171" max="9172" width="12.140625" style="77" customWidth="1"/>
    <col min="9173" max="9173" width="12" style="77" customWidth="1"/>
    <col min="9174" max="9174" width="13.5703125" style="77" customWidth="1"/>
    <col min="9175" max="9175" width="14" style="77" customWidth="1"/>
    <col min="9176" max="9176" width="12.28515625" style="77" customWidth="1"/>
    <col min="9177" max="9177" width="14.140625" style="77" customWidth="1"/>
    <col min="9178" max="9178" width="13" style="77" customWidth="1"/>
    <col min="9179" max="9179" width="13.5703125" style="77" customWidth="1"/>
    <col min="9180" max="9180" width="12.42578125" style="77" customWidth="1"/>
    <col min="9181" max="9181" width="12.5703125" style="77" customWidth="1"/>
    <col min="9182" max="9182" width="11.7109375" style="77" customWidth="1"/>
    <col min="9183" max="9183" width="13.7109375" style="77" customWidth="1"/>
    <col min="9184" max="9184" width="13.28515625" style="77" customWidth="1"/>
    <col min="9185" max="9185" width="13.140625" style="77" customWidth="1"/>
    <col min="9186" max="9186" width="12" style="77" customWidth="1"/>
    <col min="9187" max="9187" width="12.140625" style="77" customWidth="1"/>
    <col min="9188" max="9188" width="12.28515625" style="77" customWidth="1"/>
    <col min="9189" max="9189" width="12.140625" style="77" customWidth="1"/>
    <col min="9190" max="9190" width="12.5703125" style="77" customWidth="1"/>
    <col min="9191" max="9407" width="9.140625" style="77"/>
    <col min="9408" max="9408" width="25.42578125" style="77" customWidth="1"/>
    <col min="9409" max="9409" width="56.28515625" style="77" customWidth="1"/>
    <col min="9410" max="9410" width="14" style="77" customWidth="1"/>
    <col min="9411" max="9412" width="14.5703125" style="77" customWidth="1"/>
    <col min="9413" max="9413" width="14.140625" style="77" customWidth="1"/>
    <col min="9414" max="9414" width="15.140625" style="77" customWidth="1"/>
    <col min="9415" max="9415" width="13.85546875" style="77" customWidth="1"/>
    <col min="9416" max="9417" width="14.7109375" style="77" customWidth="1"/>
    <col min="9418" max="9418" width="12.85546875" style="77" customWidth="1"/>
    <col min="9419" max="9419" width="13.5703125" style="77" customWidth="1"/>
    <col min="9420" max="9420" width="12.7109375" style="77" customWidth="1"/>
    <col min="9421" max="9421" width="13.42578125" style="77" customWidth="1"/>
    <col min="9422" max="9422" width="13.140625" style="77" customWidth="1"/>
    <col min="9423" max="9423" width="14.7109375" style="77" customWidth="1"/>
    <col min="9424" max="9424" width="14.5703125" style="77" customWidth="1"/>
    <col min="9425" max="9425" width="13" style="77" customWidth="1"/>
    <col min="9426" max="9426" width="15" style="77" customWidth="1"/>
    <col min="9427" max="9428" width="12.140625" style="77" customWidth="1"/>
    <col min="9429" max="9429" width="12" style="77" customWidth="1"/>
    <col min="9430" max="9430" width="13.5703125" style="77" customWidth="1"/>
    <col min="9431" max="9431" width="14" style="77" customWidth="1"/>
    <col min="9432" max="9432" width="12.28515625" style="77" customWidth="1"/>
    <col min="9433" max="9433" width="14.140625" style="77" customWidth="1"/>
    <col min="9434" max="9434" width="13" style="77" customWidth="1"/>
    <col min="9435" max="9435" width="13.5703125" style="77" customWidth="1"/>
    <col min="9436" max="9436" width="12.42578125" style="77" customWidth="1"/>
    <col min="9437" max="9437" width="12.5703125" style="77" customWidth="1"/>
    <col min="9438" max="9438" width="11.7109375" style="77" customWidth="1"/>
    <col min="9439" max="9439" width="13.7109375" style="77" customWidth="1"/>
    <col min="9440" max="9440" width="13.28515625" style="77" customWidth="1"/>
    <col min="9441" max="9441" width="13.140625" style="77" customWidth="1"/>
    <col min="9442" max="9442" width="12" style="77" customWidth="1"/>
    <col min="9443" max="9443" width="12.140625" style="77" customWidth="1"/>
    <col min="9444" max="9444" width="12.28515625" style="77" customWidth="1"/>
    <col min="9445" max="9445" width="12.140625" style="77" customWidth="1"/>
    <col min="9446" max="9446" width="12.5703125" style="77" customWidth="1"/>
    <col min="9447" max="9663" width="9.140625" style="77"/>
    <col min="9664" max="9664" width="25.42578125" style="77" customWidth="1"/>
    <col min="9665" max="9665" width="56.28515625" style="77" customWidth="1"/>
    <col min="9666" max="9666" width="14" style="77" customWidth="1"/>
    <col min="9667" max="9668" width="14.5703125" style="77" customWidth="1"/>
    <col min="9669" max="9669" width="14.140625" style="77" customWidth="1"/>
    <col min="9670" max="9670" width="15.140625" style="77" customWidth="1"/>
    <col min="9671" max="9671" width="13.85546875" style="77" customWidth="1"/>
    <col min="9672" max="9673" width="14.7109375" style="77" customWidth="1"/>
    <col min="9674" max="9674" width="12.85546875" style="77" customWidth="1"/>
    <col min="9675" max="9675" width="13.5703125" style="77" customWidth="1"/>
    <col min="9676" max="9676" width="12.7109375" style="77" customWidth="1"/>
    <col min="9677" max="9677" width="13.42578125" style="77" customWidth="1"/>
    <col min="9678" max="9678" width="13.140625" style="77" customWidth="1"/>
    <col min="9679" max="9679" width="14.7109375" style="77" customWidth="1"/>
    <col min="9680" max="9680" width="14.5703125" style="77" customWidth="1"/>
    <col min="9681" max="9681" width="13" style="77" customWidth="1"/>
    <col min="9682" max="9682" width="15" style="77" customWidth="1"/>
    <col min="9683" max="9684" width="12.140625" style="77" customWidth="1"/>
    <col min="9685" max="9685" width="12" style="77" customWidth="1"/>
    <col min="9686" max="9686" width="13.5703125" style="77" customWidth="1"/>
    <col min="9687" max="9687" width="14" style="77" customWidth="1"/>
    <col min="9688" max="9688" width="12.28515625" style="77" customWidth="1"/>
    <col min="9689" max="9689" width="14.140625" style="77" customWidth="1"/>
    <col min="9690" max="9690" width="13" style="77" customWidth="1"/>
    <col min="9691" max="9691" width="13.5703125" style="77" customWidth="1"/>
    <col min="9692" max="9692" width="12.42578125" style="77" customWidth="1"/>
    <col min="9693" max="9693" width="12.5703125" style="77" customWidth="1"/>
    <col min="9694" max="9694" width="11.7109375" style="77" customWidth="1"/>
    <col min="9695" max="9695" width="13.7109375" style="77" customWidth="1"/>
    <col min="9696" max="9696" width="13.28515625" style="77" customWidth="1"/>
    <col min="9697" max="9697" width="13.140625" style="77" customWidth="1"/>
    <col min="9698" max="9698" width="12" style="77" customWidth="1"/>
    <col min="9699" max="9699" width="12.140625" style="77" customWidth="1"/>
    <col min="9700" max="9700" width="12.28515625" style="77" customWidth="1"/>
    <col min="9701" max="9701" width="12.140625" style="77" customWidth="1"/>
    <col min="9702" max="9702" width="12.5703125" style="77" customWidth="1"/>
    <col min="9703" max="9919" width="9.140625" style="77"/>
    <col min="9920" max="9920" width="25.42578125" style="77" customWidth="1"/>
    <col min="9921" max="9921" width="56.28515625" style="77" customWidth="1"/>
    <col min="9922" max="9922" width="14" style="77" customWidth="1"/>
    <col min="9923" max="9924" width="14.5703125" style="77" customWidth="1"/>
    <col min="9925" max="9925" width="14.140625" style="77" customWidth="1"/>
    <col min="9926" max="9926" width="15.140625" style="77" customWidth="1"/>
    <col min="9927" max="9927" width="13.85546875" style="77" customWidth="1"/>
    <col min="9928" max="9929" width="14.7109375" style="77" customWidth="1"/>
    <col min="9930" max="9930" width="12.85546875" style="77" customWidth="1"/>
    <col min="9931" max="9931" width="13.5703125" style="77" customWidth="1"/>
    <col min="9932" max="9932" width="12.7109375" style="77" customWidth="1"/>
    <col min="9933" max="9933" width="13.42578125" style="77" customWidth="1"/>
    <col min="9934" max="9934" width="13.140625" style="77" customWidth="1"/>
    <col min="9935" max="9935" width="14.7109375" style="77" customWidth="1"/>
    <col min="9936" max="9936" width="14.5703125" style="77" customWidth="1"/>
    <col min="9937" max="9937" width="13" style="77" customWidth="1"/>
    <col min="9938" max="9938" width="15" style="77" customWidth="1"/>
    <col min="9939" max="9940" width="12.140625" style="77" customWidth="1"/>
    <col min="9941" max="9941" width="12" style="77" customWidth="1"/>
    <col min="9942" max="9942" width="13.5703125" style="77" customWidth="1"/>
    <col min="9943" max="9943" width="14" style="77" customWidth="1"/>
    <col min="9944" max="9944" width="12.28515625" style="77" customWidth="1"/>
    <col min="9945" max="9945" width="14.140625" style="77" customWidth="1"/>
    <col min="9946" max="9946" width="13" style="77" customWidth="1"/>
    <col min="9947" max="9947" width="13.5703125" style="77" customWidth="1"/>
    <col min="9948" max="9948" width="12.42578125" style="77" customWidth="1"/>
    <col min="9949" max="9949" width="12.5703125" style="77" customWidth="1"/>
    <col min="9950" max="9950" width="11.7109375" style="77" customWidth="1"/>
    <col min="9951" max="9951" width="13.7109375" style="77" customWidth="1"/>
    <col min="9952" max="9952" width="13.28515625" style="77" customWidth="1"/>
    <col min="9953" max="9953" width="13.140625" style="77" customWidth="1"/>
    <col min="9954" max="9954" width="12" style="77" customWidth="1"/>
    <col min="9955" max="9955" width="12.140625" style="77" customWidth="1"/>
    <col min="9956" max="9956" width="12.28515625" style="77" customWidth="1"/>
    <col min="9957" max="9957" width="12.140625" style="77" customWidth="1"/>
    <col min="9958" max="9958" width="12.5703125" style="77" customWidth="1"/>
    <col min="9959" max="10175" width="9.140625" style="77"/>
    <col min="10176" max="10176" width="25.42578125" style="77" customWidth="1"/>
    <col min="10177" max="10177" width="56.28515625" style="77" customWidth="1"/>
    <col min="10178" max="10178" width="14" style="77" customWidth="1"/>
    <col min="10179" max="10180" width="14.5703125" style="77" customWidth="1"/>
    <col min="10181" max="10181" width="14.140625" style="77" customWidth="1"/>
    <col min="10182" max="10182" width="15.140625" style="77" customWidth="1"/>
    <col min="10183" max="10183" width="13.85546875" style="77" customWidth="1"/>
    <col min="10184" max="10185" width="14.7109375" style="77" customWidth="1"/>
    <col min="10186" max="10186" width="12.85546875" style="77" customWidth="1"/>
    <col min="10187" max="10187" width="13.5703125" style="77" customWidth="1"/>
    <col min="10188" max="10188" width="12.7109375" style="77" customWidth="1"/>
    <col min="10189" max="10189" width="13.42578125" style="77" customWidth="1"/>
    <col min="10190" max="10190" width="13.140625" style="77" customWidth="1"/>
    <col min="10191" max="10191" width="14.7109375" style="77" customWidth="1"/>
    <col min="10192" max="10192" width="14.5703125" style="77" customWidth="1"/>
    <col min="10193" max="10193" width="13" style="77" customWidth="1"/>
    <col min="10194" max="10194" width="15" style="77" customWidth="1"/>
    <col min="10195" max="10196" width="12.140625" style="77" customWidth="1"/>
    <col min="10197" max="10197" width="12" style="77" customWidth="1"/>
    <col min="10198" max="10198" width="13.5703125" style="77" customWidth="1"/>
    <col min="10199" max="10199" width="14" style="77" customWidth="1"/>
    <col min="10200" max="10200" width="12.28515625" style="77" customWidth="1"/>
    <col min="10201" max="10201" width="14.140625" style="77" customWidth="1"/>
    <col min="10202" max="10202" width="13" style="77" customWidth="1"/>
    <col min="10203" max="10203" width="13.5703125" style="77" customWidth="1"/>
    <col min="10204" max="10204" width="12.42578125" style="77" customWidth="1"/>
    <col min="10205" max="10205" width="12.5703125" style="77" customWidth="1"/>
    <col min="10206" max="10206" width="11.7109375" style="77" customWidth="1"/>
    <col min="10207" max="10207" width="13.7109375" style="77" customWidth="1"/>
    <col min="10208" max="10208" width="13.28515625" style="77" customWidth="1"/>
    <col min="10209" max="10209" width="13.140625" style="77" customWidth="1"/>
    <col min="10210" max="10210" width="12" style="77" customWidth="1"/>
    <col min="10211" max="10211" width="12.140625" style="77" customWidth="1"/>
    <col min="10212" max="10212" width="12.28515625" style="77" customWidth="1"/>
    <col min="10213" max="10213" width="12.140625" style="77" customWidth="1"/>
    <col min="10214" max="10214" width="12.5703125" style="77" customWidth="1"/>
    <col min="10215" max="10431" width="9.140625" style="77"/>
    <col min="10432" max="10432" width="25.42578125" style="77" customWidth="1"/>
    <col min="10433" max="10433" width="56.28515625" style="77" customWidth="1"/>
    <col min="10434" max="10434" width="14" style="77" customWidth="1"/>
    <col min="10435" max="10436" width="14.5703125" style="77" customWidth="1"/>
    <col min="10437" max="10437" width="14.140625" style="77" customWidth="1"/>
    <col min="10438" max="10438" width="15.140625" style="77" customWidth="1"/>
    <col min="10439" max="10439" width="13.85546875" style="77" customWidth="1"/>
    <col min="10440" max="10441" width="14.7109375" style="77" customWidth="1"/>
    <col min="10442" max="10442" width="12.85546875" style="77" customWidth="1"/>
    <col min="10443" max="10443" width="13.5703125" style="77" customWidth="1"/>
    <col min="10444" max="10444" width="12.7109375" style="77" customWidth="1"/>
    <col min="10445" max="10445" width="13.42578125" style="77" customWidth="1"/>
    <col min="10446" max="10446" width="13.140625" style="77" customWidth="1"/>
    <col min="10447" max="10447" width="14.7109375" style="77" customWidth="1"/>
    <col min="10448" max="10448" width="14.5703125" style="77" customWidth="1"/>
    <col min="10449" max="10449" width="13" style="77" customWidth="1"/>
    <col min="10450" max="10450" width="15" style="77" customWidth="1"/>
    <col min="10451" max="10452" width="12.140625" style="77" customWidth="1"/>
    <col min="10453" max="10453" width="12" style="77" customWidth="1"/>
    <col min="10454" max="10454" width="13.5703125" style="77" customWidth="1"/>
    <col min="10455" max="10455" width="14" style="77" customWidth="1"/>
    <col min="10456" max="10456" width="12.28515625" style="77" customWidth="1"/>
    <col min="10457" max="10457" width="14.140625" style="77" customWidth="1"/>
    <col min="10458" max="10458" width="13" style="77" customWidth="1"/>
    <col min="10459" max="10459" width="13.5703125" style="77" customWidth="1"/>
    <col min="10460" max="10460" width="12.42578125" style="77" customWidth="1"/>
    <col min="10461" max="10461" width="12.5703125" style="77" customWidth="1"/>
    <col min="10462" max="10462" width="11.7109375" style="77" customWidth="1"/>
    <col min="10463" max="10463" width="13.7109375" style="77" customWidth="1"/>
    <col min="10464" max="10464" width="13.28515625" style="77" customWidth="1"/>
    <col min="10465" max="10465" width="13.140625" style="77" customWidth="1"/>
    <col min="10466" max="10466" width="12" style="77" customWidth="1"/>
    <col min="10467" max="10467" width="12.140625" style="77" customWidth="1"/>
    <col min="10468" max="10468" width="12.28515625" style="77" customWidth="1"/>
    <col min="10469" max="10469" width="12.140625" style="77" customWidth="1"/>
    <col min="10470" max="10470" width="12.5703125" style="77" customWidth="1"/>
    <col min="10471" max="10687" width="9.140625" style="77"/>
    <col min="10688" max="10688" width="25.42578125" style="77" customWidth="1"/>
    <col min="10689" max="10689" width="56.28515625" style="77" customWidth="1"/>
    <col min="10690" max="10690" width="14" style="77" customWidth="1"/>
    <col min="10691" max="10692" width="14.5703125" style="77" customWidth="1"/>
    <col min="10693" max="10693" width="14.140625" style="77" customWidth="1"/>
    <col min="10694" max="10694" width="15.140625" style="77" customWidth="1"/>
    <col min="10695" max="10695" width="13.85546875" style="77" customWidth="1"/>
    <col min="10696" max="10697" width="14.7109375" style="77" customWidth="1"/>
    <col min="10698" max="10698" width="12.85546875" style="77" customWidth="1"/>
    <col min="10699" max="10699" width="13.5703125" style="77" customWidth="1"/>
    <col min="10700" max="10700" width="12.7109375" style="77" customWidth="1"/>
    <col min="10701" max="10701" width="13.42578125" style="77" customWidth="1"/>
    <col min="10702" max="10702" width="13.140625" style="77" customWidth="1"/>
    <col min="10703" max="10703" width="14.7109375" style="77" customWidth="1"/>
    <col min="10704" max="10704" width="14.5703125" style="77" customWidth="1"/>
    <col min="10705" max="10705" width="13" style="77" customWidth="1"/>
    <col min="10706" max="10706" width="15" style="77" customWidth="1"/>
    <col min="10707" max="10708" width="12.140625" style="77" customWidth="1"/>
    <col min="10709" max="10709" width="12" style="77" customWidth="1"/>
    <col min="10710" max="10710" width="13.5703125" style="77" customWidth="1"/>
    <col min="10711" max="10711" width="14" style="77" customWidth="1"/>
    <col min="10712" max="10712" width="12.28515625" style="77" customWidth="1"/>
    <col min="10713" max="10713" width="14.140625" style="77" customWidth="1"/>
    <col min="10714" max="10714" width="13" style="77" customWidth="1"/>
    <col min="10715" max="10715" width="13.5703125" style="77" customWidth="1"/>
    <col min="10716" max="10716" width="12.42578125" style="77" customWidth="1"/>
    <col min="10717" max="10717" width="12.5703125" style="77" customWidth="1"/>
    <col min="10718" max="10718" width="11.7109375" style="77" customWidth="1"/>
    <col min="10719" max="10719" width="13.7109375" style="77" customWidth="1"/>
    <col min="10720" max="10720" width="13.28515625" style="77" customWidth="1"/>
    <col min="10721" max="10721" width="13.140625" style="77" customWidth="1"/>
    <col min="10722" max="10722" width="12" style="77" customWidth="1"/>
    <col min="10723" max="10723" width="12.140625" style="77" customWidth="1"/>
    <col min="10724" max="10724" width="12.28515625" style="77" customWidth="1"/>
    <col min="10725" max="10725" width="12.140625" style="77" customWidth="1"/>
    <col min="10726" max="10726" width="12.5703125" style="77" customWidth="1"/>
    <col min="10727" max="10943" width="9.140625" style="77"/>
    <col min="10944" max="10944" width="25.42578125" style="77" customWidth="1"/>
    <col min="10945" max="10945" width="56.28515625" style="77" customWidth="1"/>
    <col min="10946" max="10946" width="14" style="77" customWidth="1"/>
    <col min="10947" max="10948" width="14.5703125" style="77" customWidth="1"/>
    <col min="10949" max="10949" width="14.140625" style="77" customWidth="1"/>
    <col min="10950" max="10950" width="15.140625" style="77" customWidth="1"/>
    <col min="10951" max="10951" width="13.85546875" style="77" customWidth="1"/>
    <col min="10952" max="10953" width="14.7109375" style="77" customWidth="1"/>
    <col min="10954" max="10954" width="12.85546875" style="77" customWidth="1"/>
    <col min="10955" max="10955" width="13.5703125" style="77" customWidth="1"/>
    <col min="10956" max="10956" width="12.7109375" style="77" customWidth="1"/>
    <col min="10957" max="10957" width="13.42578125" style="77" customWidth="1"/>
    <col min="10958" max="10958" width="13.140625" style="77" customWidth="1"/>
    <col min="10959" max="10959" width="14.7109375" style="77" customWidth="1"/>
    <col min="10960" max="10960" width="14.5703125" style="77" customWidth="1"/>
    <col min="10961" max="10961" width="13" style="77" customWidth="1"/>
    <col min="10962" max="10962" width="15" style="77" customWidth="1"/>
    <col min="10963" max="10964" width="12.140625" style="77" customWidth="1"/>
    <col min="10965" max="10965" width="12" style="77" customWidth="1"/>
    <col min="10966" max="10966" width="13.5703125" style="77" customWidth="1"/>
    <col min="10967" max="10967" width="14" style="77" customWidth="1"/>
    <col min="10968" max="10968" width="12.28515625" style="77" customWidth="1"/>
    <col min="10969" max="10969" width="14.140625" style="77" customWidth="1"/>
    <col min="10970" max="10970" width="13" style="77" customWidth="1"/>
    <col min="10971" max="10971" width="13.5703125" style="77" customWidth="1"/>
    <col min="10972" max="10972" width="12.42578125" style="77" customWidth="1"/>
    <col min="10973" max="10973" width="12.5703125" style="77" customWidth="1"/>
    <col min="10974" max="10974" width="11.7109375" style="77" customWidth="1"/>
    <col min="10975" max="10975" width="13.7109375" style="77" customWidth="1"/>
    <col min="10976" max="10976" width="13.28515625" style="77" customWidth="1"/>
    <col min="10977" max="10977" width="13.140625" style="77" customWidth="1"/>
    <col min="10978" max="10978" width="12" style="77" customWidth="1"/>
    <col min="10979" max="10979" width="12.140625" style="77" customWidth="1"/>
    <col min="10980" max="10980" width="12.28515625" style="77" customWidth="1"/>
    <col min="10981" max="10981" width="12.140625" style="77" customWidth="1"/>
    <col min="10982" max="10982" width="12.5703125" style="77" customWidth="1"/>
    <col min="10983" max="11199" width="9.140625" style="77"/>
    <col min="11200" max="11200" width="25.42578125" style="77" customWidth="1"/>
    <col min="11201" max="11201" width="56.28515625" style="77" customWidth="1"/>
    <col min="11202" max="11202" width="14" style="77" customWidth="1"/>
    <col min="11203" max="11204" width="14.5703125" style="77" customWidth="1"/>
    <col min="11205" max="11205" width="14.140625" style="77" customWidth="1"/>
    <col min="11206" max="11206" width="15.140625" style="77" customWidth="1"/>
    <col min="11207" max="11207" width="13.85546875" style="77" customWidth="1"/>
    <col min="11208" max="11209" width="14.7109375" style="77" customWidth="1"/>
    <col min="11210" max="11210" width="12.85546875" style="77" customWidth="1"/>
    <col min="11211" max="11211" width="13.5703125" style="77" customWidth="1"/>
    <col min="11212" max="11212" width="12.7109375" style="77" customWidth="1"/>
    <col min="11213" max="11213" width="13.42578125" style="77" customWidth="1"/>
    <col min="11214" max="11214" width="13.140625" style="77" customWidth="1"/>
    <col min="11215" max="11215" width="14.7109375" style="77" customWidth="1"/>
    <col min="11216" max="11216" width="14.5703125" style="77" customWidth="1"/>
    <col min="11217" max="11217" width="13" style="77" customWidth="1"/>
    <col min="11218" max="11218" width="15" style="77" customWidth="1"/>
    <col min="11219" max="11220" width="12.140625" style="77" customWidth="1"/>
    <col min="11221" max="11221" width="12" style="77" customWidth="1"/>
    <col min="11222" max="11222" width="13.5703125" style="77" customWidth="1"/>
    <col min="11223" max="11223" width="14" style="77" customWidth="1"/>
    <col min="11224" max="11224" width="12.28515625" style="77" customWidth="1"/>
    <col min="11225" max="11225" width="14.140625" style="77" customWidth="1"/>
    <col min="11226" max="11226" width="13" style="77" customWidth="1"/>
    <col min="11227" max="11227" width="13.5703125" style="77" customWidth="1"/>
    <col min="11228" max="11228" width="12.42578125" style="77" customWidth="1"/>
    <col min="11229" max="11229" width="12.5703125" style="77" customWidth="1"/>
    <col min="11230" max="11230" width="11.7109375" style="77" customWidth="1"/>
    <col min="11231" max="11231" width="13.7109375" style="77" customWidth="1"/>
    <col min="11232" max="11232" width="13.28515625" style="77" customWidth="1"/>
    <col min="11233" max="11233" width="13.140625" style="77" customWidth="1"/>
    <col min="11234" max="11234" width="12" style="77" customWidth="1"/>
    <col min="11235" max="11235" width="12.140625" style="77" customWidth="1"/>
    <col min="11236" max="11236" width="12.28515625" style="77" customWidth="1"/>
    <col min="11237" max="11237" width="12.140625" style="77" customWidth="1"/>
    <col min="11238" max="11238" width="12.5703125" style="77" customWidth="1"/>
    <col min="11239" max="11455" width="9.140625" style="77"/>
    <col min="11456" max="11456" width="25.42578125" style="77" customWidth="1"/>
    <col min="11457" max="11457" width="56.28515625" style="77" customWidth="1"/>
    <col min="11458" max="11458" width="14" style="77" customWidth="1"/>
    <col min="11459" max="11460" width="14.5703125" style="77" customWidth="1"/>
    <col min="11461" max="11461" width="14.140625" style="77" customWidth="1"/>
    <col min="11462" max="11462" width="15.140625" style="77" customWidth="1"/>
    <col min="11463" max="11463" width="13.85546875" style="77" customWidth="1"/>
    <col min="11464" max="11465" width="14.7109375" style="77" customWidth="1"/>
    <col min="11466" max="11466" width="12.85546875" style="77" customWidth="1"/>
    <col min="11467" max="11467" width="13.5703125" style="77" customWidth="1"/>
    <col min="11468" max="11468" width="12.7109375" style="77" customWidth="1"/>
    <col min="11469" max="11469" width="13.42578125" style="77" customWidth="1"/>
    <col min="11470" max="11470" width="13.140625" style="77" customWidth="1"/>
    <col min="11471" max="11471" width="14.7109375" style="77" customWidth="1"/>
    <col min="11472" max="11472" width="14.5703125" style="77" customWidth="1"/>
    <col min="11473" max="11473" width="13" style="77" customWidth="1"/>
    <col min="11474" max="11474" width="15" style="77" customWidth="1"/>
    <col min="11475" max="11476" width="12.140625" style="77" customWidth="1"/>
    <col min="11477" max="11477" width="12" style="77" customWidth="1"/>
    <col min="11478" max="11478" width="13.5703125" style="77" customWidth="1"/>
    <col min="11479" max="11479" width="14" style="77" customWidth="1"/>
    <col min="11480" max="11480" width="12.28515625" style="77" customWidth="1"/>
    <col min="11481" max="11481" width="14.140625" style="77" customWidth="1"/>
    <col min="11482" max="11482" width="13" style="77" customWidth="1"/>
    <col min="11483" max="11483" width="13.5703125" style="77" customWidth="1"/>
    <col min="11484" max="11484" width="12.42578125" style="77" customWidth="1"/>
    <col min="11485" max="11485" width="12.5703125" style="77" customWidth="1"/>
    <col min="11486" max="11486" width="11.7109375" style="77" customWidth="1"/>
    <col min="11487" max="11487" width="13.7109375" style="77" customWidth="1"/>
    <col min="11488" max="11488" width="13.28515625" style="77" customWidth="1"/>
    <col min="11489" max="11489" width="13.140625" style="77" customWidth="1"/>
    <col min="11490" max="11490" width="12" style="77" customWidth="1"/>
    <col min="11491" max="11491" width="12.140625" style="77" customWidth="1"/>
    <col min="11492" max="11492" width="12.28515625" style="77" customWidth="1"/>
    <col min="11493" max="11493" width="12.140625" style="77" customWidth="1"/>
    <col min="11494" max="11494" width="12.5703125" style="77" customWidth="1"/>
    <col min="11495" max="11711" width="9.140625" style="77"/>
    <col min="11712" max="11712" width="25.42578125" style="77" customWidth="1"/>
    <col min="11713" max="11713" width="56.28515625" style="77" customWidth="1"/>
    <col min="11714" max="11714" width="14" style="77" customWidth="1"/>
    <col min="11715" max="11716" width="14.5703125" style="77" customWidth="1"/>
    <col min="11717" max="11717" width="14.140625" style="77" customWidth="1"/>
    <col min="11718" max="11718" width="15.140625" style="77" customWidth="1"/>
    <col min="11719" max="11719" width="13.85546875" style="77" customWidth="1"/>
    <col min="11720" max="11721" width="14.7109375" style="77" customWidth="1"/>
    <col min="11722" max="11722" width="12.85546875" style="77" customWidth="1"/>
    <col min="11723" max="11723" width="13.5703125" style="77" customWidth="1"/>
    <col min="11724" max="11724" width="12.7109375" style="77" customWidth="1"/>
    <col min="11725" max="11725" width="13.42578125" style="77" customWidth="1"/>
    <col min="11726" max="11726" width="13.140625" style="77" customWidth="1"/>
    <col min="11727" max="11727" width="14.7109375" style="77" customWidth="1"/>
    <col min="11728" max="11728" width="14.5703125" style="77" customWidth="1"/>
    <col min="11729" max="11729" width="13" style="77" customWidth="1"/>
    <col min="11730" max="11730" width="15" style="77" customWidth="1"/>
    <col min="11731" max="11732" width="12.140625" style="77" customWidth="1"/>
    <col min="11733" max="11733" width="12" style="77" customWidth="1"/>
    <col min="11734" max="11734" width="13.5703125" style="77" customWidth="1"/>
    <col min="11735" max="11735" width="14" style="77" customWidth="1"/>
    <col min="11736" max="11736" width="12.28515625" style="77" customWidth="1"/>
    <col min="11737" max="11737" width="14.140625" style="77" customWidth="1"/>
    <col min="11738" max="11738" width="13" style="77" customWidth="1"/>
    <col min="11739" max="11739" width="13.5703125" style="77" customWidth="1"/>
    <col min="11740" max="11740" width="12.42578125" style="77" customWidth="1"/>
    <col min="11741" max="11741" width="12.5703125" style="77" customWidth="1"/>
    <col min="11742" max="11742" width="11.7109375" style="77" customWidth="1"/>
    <col min="11743" max="11743" width="13.7109375" style="77" customWidth="1"/>
    <col min="11744" max="11744" width="13.28515625" style="77" customWidth="1"/>
    <col min="11745" max="11745" width="13.140625" style="77" customWidth="1"/>
    <col min="11746" max="11746" width="12" style="77" customWidth="1"/>
    <col min="11747" max="11747" width="12.140625" style="77" customWidth="1"/>
    <col min="11748" max="11748" width="12.28515625" style="77" customWidth="1"/>
    <col min="11749" max="11749" width="12.140625" style="77" customWidth="1"/>
    <col min="11750" max="11750" width="12.5703125" style="77" customWidth="1"/>
    <col min="11751" max="11967" width="9.140625" style="77"/>
    <col min="11968" max="11968" width="25.42578125" style="77" customWidth="1"/>
    <col min="11969" max="11969" width="56.28515625" style="77" customWidth="1"/>
    <col min="11970" max="11970" width="14" style="77" customWidth="1"/>
    <col min="11971" max="11972" width="14.5703125" style="77" customWidth="1"/>
    <col min="11973" max="11973" width="14.140625" style="77" customWidth="1"/>
    <col min="11974" max="11974" width="15.140625" style="77" customWidth="1"/>
    <col min="11975" max="11975" width="13.85546875" style="77" customWidth="1"/>
    <col min="11976" max="11977" width="14.7109375" style="77" customWidth="1"/>
    <col min="11978" max="11978" width="12.85546875" style="77" customWidth="1"/>
    <col min="11979" max="11979" width="13.5703125" style="77" customWidth="1"/>
    <col min="11980" max="11980" width="12.7109375" style="77" customWidth="1"/>
    <col min="11981" max="11981" width="13.42578125" style="77" customWidth="1"/>
    <col min="11982" max="11982" width="13.140625" style="77" customWidth="1"/>
    <col min="11983" max="11983" width="14.7109375" style="77" customWidth="1"/>
    <col min="11984" max="11984" width="14.5703125" style="77" customWidth="1"/>
    <col min="11985" max="11985" width="13" style="77" customWidth="1"/>
    <col min="11986" max="11986" width="15" style="77" customWidth="1"/>
    <col min="11987" max="11988" width="12.140625" style="77" customWidth="1"/>
    <col min="11989" max="11989" width="12" style="77" customWidth="1"/>
    <col min="11990" max="11990" width="13.5703125" style="77" customWidth="1"/>
    <col min="11991" max="11991" width="14" style="77" customWidth="1"/>
    <col min="11992" max="11992" width="12.28515625" style="77" customWidth="1"/>
    <col min="11993" max="11993" width="14.140625" style="77" customWidth="1"/>
    <col min="11994" max="11994" width="13" style="77" customWidth="1"/>
    <col min="11995" max="11995" width="13.5703125" style="77" customWidth="1"/>
    <col min="11996" max="11996" width="12.42578125" style="77" customWidth="1"/>
    <col min="11997" max="11997" width="12.5703125" style="77" customWidth="1"/>
    <col min="11998" max="11998" width="11.7109375" style="77" customWidth="1"/>
    <col min="11999" max="11999" width="13.7109375" style="77" customWidth="1"/>
    <col min="12000" max="12000" width="13.28515625" style="77" customWidth="1"/>
    <col min="12001" max="12001" width="13.140625" style="77" customWidth="1"/>
    <col min="12002" max="12002" width="12" style="77" customWidth="1"/>
    <col min="12003" max="12003" width="12.140625" style="77" customWidth="1"/>
    <col min="12004" max="12004" width="12.28515625" style="77" customWidth="1"/>
    <col min="12005" max="12005" width="12.140625" style="77" customWidth="1"/>
    <col min="12006" max="12006" width="12.5703125" style="77" customWidth="1"/>
    <col min="12007" max="12223" width="9.140625" style="77"/>
    <col min="12224" max="12224" width="25.42578125" style="77" customWidth="1"/>
    <col min="12225" max="12225" width="56.28515625" style="77" customWidth="1"/>
    <col min="12226" max="12226" width="14" style="77" customWidth="1"/>
    <col min="12227" max="12228" width="14.5703125" style="77" customWidth="1"/>
    <col min="12229" max="12229" width="14.140625" style="77" customWidth="1"/>
    <col min="12230" max="12230" width="15.140625" style="77" customWidth="1"/>
    <col min="12231" max="12231" width="13.85546875" style="77" customWidth="1"/>
    <col min="12232" max="12233" width="14.7109375" style="77" customWidth="1"/>
    <col min="12234" max="12234" width="12.85546875" style="77" customWidth="1"/>
    <col min="12235" max="12235" width="13.5703125" style="77" customWidth="1"/>
    <col min="12236" max="12236" width="12.7109375" style="77" customWidth="1"/>
    <col min="12237" max="12237" width="13.42578125" style="77" customWidth="1"/>
    <col min="12238" max="12238" width="13.140625" style="77" customWidth="1"/>
    <col min="12239" max="12239" width="14.7109375" style="77" customWidth="1"/>
    <col min="12240" max="12240" width="14.5703125" style="77" customWidth="1"/>
    <col min="12241" max="12241" width="13" style="77" customWidth="1"/>
    <col min="12242" max="12242" width="15" style="77" customWidth="1"/>
    <col min="12243" max="12244" width="12.140625" style="77" customWidth="1"/>
    <col min="12245" max="12245" width="12" style="77" customWidth="1"/>
    <col min="12246" max="12246" width="13.5703125" style="77" customWidth="1"/>
    <col min="12247" max="12247" width="14" style="77" customWidth="1"/>
    <col min="12248" max="12248" width="12.28515625" style="77" customWidth="1"/>
    <col min="12249" max="12249" width="14.140625" style="77" customWidth="1"/>
    <col min="12250" max="12250" width="13" style="77" customWidth="1"/>
    <col min="12251" max="12251" width="13.5703125" style="77" customWidth="1"/>
    <col min="12252" max="12252" width="12.42578125" style="77" customWidth="1"/>
    <col min="12253" max="12253" width="12.5703125" style="77" customWidth="1"/>
    <col min="12254" max="12254" width="11.7109375" style="77" customWidth="1"/>
    <col min="12255" max="12255" width="13.7109375" style="77" customWidth="1"/>
    <col min="12256" max="12256" width="13.28515625" style="77" customWidth="1"/>
    <col min="12257" max="12257" width="13.140625" style="77" customWidth="1"/>
    <col min="12258" max="12258" width="12" style="77" customWidth="1"/>
    <col min="12259" max="12259" width="12.140625" style="77" customWidth="1"/>
    <col min="12260" max="12260" width="12.28515625" style="77" customWidth="1"/>
    <col min="12261" max="12261" width="12.140625" style="77" customWidth="1"/>
    <col min="12262" max="12262" width="12.5703125" style="77" customWidth="1"/>
    <col min="12263" max="12479" width="9.140625" style="77"/>
    <col min="12480" max="12480" width="25.42578125" style="77" customWidth="1"/>
    <col min="12481" max="12481" width="56.28515625" style="77" customWidth="1"/>
    <col min="12482" max="12482" width="14" style="77" customWidth="1"/>
    <col min="12483" max="12484" width="14.5703125" style="77" customWidth="1"/>
    <col min="12485" max="12485" width="14.140625" style="77" customWidth="1"/>
    <col min="12486" max="12486" width="15.140625" style="77" customWidth="1"/>
    <col min="12487" max="12487" width="13.85546875" style="77" customWidth="1"/>
    <col min="12488" max="12489" width="14.7109375" style="77" customWidth="1"/>
    <col min="12490" max="12490" width="12.85546875" style="77" customWidth="1"/>
    <col min="12491" max="12491" width="13.5703125" style="77" customWidth="1"/>
    <col min="12492" max="12492" width="12.7109375" style="77" customWidth="1"/>
    <col min="12493" max="12493" width="13.42578125" style="77" customWidth="1"/>
    <col min="12494" max="12494" width="13.140625" style="77" customWidth="1"/>
    <col min="12495" max="12495" width="14.7109375" style="77" customWidth="1"/>
    <col min="12496" max="12496" width="14.5703125" style="77" customWidth="1"/>
    <col min="12497" max="12497" width="13" style="77" customWidth="1"/>
    <col min="12498" max="12498" width="15" style="77" customWidth="1"/>
    <col min="12499" max="12500" width="12.140625" style="77" customWidth="1"/>
    <col min="12501" max="12501" width="12" style="77" customWidth="1"/>
    <col min="12502" max="12502" width="13.5703125" style="77" customWidth="1"/>
    <col min="12503" max="12503" width="14" style="77" customWidth="1"/>
    <col min="12504" max="12504" width="12.28515625" style="77" customWidth="1"/>
    <col min="12505" max="12505" width="14.140625" style="77" customWidth="1"/>
    <col min="12506" max="12506" width="13" style="77" customWidth="1"/>
    <col min="12507" max="12507" width="13.5703125" style="77" customWidth="1"/>
    <col min="12508" max="12508" width="12.42578125" style="77" customWidth="1"/>
    <col min="12509" max="12509" width="12.5703125" style="77" customWidth="1"/>
    <col min="12510" max="12510" width="11.7109375" style="77" customWidth="1"/>
    <col min="12511" max="12511" width="13.7109375" style="77" customWidth="1"/>
    <col min="12512" max="12512" width="13.28515625" style="77" customWidth="1"/>
    <col min="12513" max="12513" width="13.140625" style="77" customWidth="1"/>
    <col min="12514" max="12514" width="12" style="77" customWidth="1"/>
    <col min="12515" max="12515" width="12.140625" style="77" customWidth="1"/>
    <col min="12516" max="12516" width="12.28515625" style="77" customWidth="1"/>
    <col min="12517" max="12517" width="12.140625" style="77" customWidth="1"/>
    <col min="12518" max="12518" width="12.5703125" style="77" customWidth="1"/>
    <col min="12519" max="12735" width="9.140625" style="77"/>
    <col min="12736" max="12736" width="25.42578125" style="77" customWidth="1"/>
    <col min="12737" max="12737" width="56.28515625" style="77" customWidth="1"/>
    <col min="12738" max="12738" width="14" style="77" customWidth="1"/>
    <col min="12739" max="12740" width="14.5703125" style="77" customWidth="1"/>
    <col min="12741" max="12741" width="14.140625" style="77" customWidth="1"/>
    <col min="12742" max="12742" width="15.140625" style="77" customWidth="1"/>
    <col min="12743" max="12743" width="13.85546875" style="77" customWidth="1"/>
    <col min="12744" max="12745" width="14.7109375" style="77" customWidth="1"/>
    <col min="12746" max="12746" width="12.85546875" style="77" customWidth="1"/>
    <col min="12747" max="12747" width="13.5703125" style="77" customWidth="1"/>
    <col min="12748" max="12748" width="12.7109375" style="77" customWidth="1"/>
    <col min="12749" max="12749" width="13.42578125" style="77" customWidth="1"/>
    <col min="12750" max="12750" width="13.140625" style="77" customWidth="1"/>
    <col min="12751" max="12751" width="14.7109375" style="77" customWidth="1"/>
    <col min="12752" max="12752" width="14.5703125" style="77" customWidth="1"/>
    <col min="12753" max="12753" width="13" style="77" customWidth="1"/>
    <col min="12754" max="12754" width="15" style="77" customWidth="1"/>
    <col min="12755" max="12756" width="12.140625" style="77" customWidth="1"/>
    <col min="12757" max="12757" width="12" style="77" customWidth="1"/>
    <col min="12758" max="12758" width="13.5703125" style="77" customWidth="1"/>
    <col min="12759" max="12759" width="14" style="77" customWidth="1"/>
    <col min="12760" max="12760" width="12.28515625" style="77" customWidth="1"/>
    <col min="12761" max="12761" width="14.140625" style="77" customWidth="1"/>
    <col min="12762" max="12762" width="13" style="77" customWidth="1"/>
    <col min="12763" max="12763" width="13.5703125" style="77" customWidth="1"/>
    <col min="12764" max="12764" width="12.42578125" style="77" customWidth="1"/>
    <col min="12765" max="12765" width="12.5703125" style="77" customWidth="1"/>
    <col min="12766" max="12766" width="11.7109375" style="77" customWidth="1"/>
    <col min="12767" max="12767" width="13.7109375" style="77" customWidth="1"/>
    <col min="12768" max="12768" width="13.28515625" style="77" customWidth="1"/>
    <col min="12769" max="12769" width="13.140625" style="77" customWidth="1"/>
    <col min="12770" max="12770" width="12" style="77" customWidth="1"/>
    <col min="12771" max="12771" width="12.140625" style="77" customWidth="1"/>
    <col min="12772" max="12772" width="12.28515625" style="77" customWidth="1"/>
    <col min="12773" max="12773" width="12.140625" style="77" customWidth="1"/>
    <col min="12774" max="12774" width="12.5703125" style="77" customWidth="1"/>
    <col min="12775" max="12991" width="9.140625" style="77"/>
    <col min="12992" max="12992" width="25.42578125" style="77" customWidth="1"/>
    <col min="12993" max="12993" width="56.28515625" style="77" customWidth="1"/>
    <col min="12994" max="12994" width="14" style="77" customWidth="1"/>
    <col min="12995" max="12996" width="14.5703125" style="77" customWidth="1"/>
    <col min="12997" max="12997" width="14.140625" style="77" customWidth="1"/>
    <col min="12998" max="12998" width="15.140625" style="77" customWidth="1"/>
    <col min="12999" max="12999" width="13.85546875" style="77" customWidth="1"/>
    <col min="13000" max="13001" width="14.7109375" style="77" customWidth="1"/>
    <col min="13002" max="13002" width="12.85546875" style="77" customWidth="1"/>
    <col min="13003" max="13003" width="13.5703125" style="77" customWidth="1"/>
    <col min="13004" max="13004" width="12.7109375" style="77" customWidth="1"/>
    <col min="13005" max="13005" width="13.42578125" style="77" customWidth="1"/>
    <col min="13006" max="13006" width="13.140625" style="77" customWidth="1"/>
    <col min="13007" max="13007" width="14.7109375" style="77" customWidth="1"/>
    <col min="13008" max="13008" width="14.5703125" style="77" customWidth="1"/>
    <col min="13009" max="13009" width="13" style="77" customWidth="1"/>
    <col min="13010" max="13010" width="15" style="77" customWidth="1"/>
    <col min="13011" max="13012" width="12.140625" style="77" customWidth="1"/>
    <col min="13013" max="13013" width="12" style="77" customWidth="1"/>
    <col min="13014" max="13014" width="13.5703125" style="77" customWidth="1"/>
    <col min="13015" max="13015" width="14" style="77" customWidth="1"/>
    <col min="13016" max="13016" width="12.28515625" style="77" customWidth="1"/>
    <col min="13017" max="13017" width="14.140625" style="77" customWidth="1"/>
    <col min="13018" max="13018" width="13" style="77" customWidth="1"/>
    <col min="13019" max="13019" width="13.5703125" style="77" customWidth="1"/>
    <col min="13020" max="13020" width="12.42578125" style="77" customWidth="1"/>
    <col min="13021" max="13021" width="12.5703125" style="77" customWidth="1"/>
    <col min="13022" max="13022" width="11.7109375" style="77" customWidth="1"/>
    <col min="13023" max="13023" width="13.7109375" style="77" customWidth="1"/>
    <col min="13024" max="13024" width="13.28515625" style="77" customWidth="1"/>
    <col min="13025" max="13025" width="13.140625" style="77" customWidth="1"/>
    <col min="13026" max="13026" width="12" style="77" customWidth="1"/>
    <col min="13027" max="13027" width="12.140625" style="77" customWidth="1"/>
    <col min="13028" max="13028" width="12.28515625" style="77" customWidth="1"/>
    <col min="13029" max="13029" width="12.140625" style="77" customWidth="1"/>
    <col min="13030" max="13030" width="12.5703125" style="77" customWidth="1"/>
    <col min="13031" max="13247" width="9.140625" style="77"/>
    <col min="13248" max="13248" width="25.42578125" style="77" customWidth="1"/>
    <col min="13249" max="13249" width="56.28515625" style="77" customWidth="1"/>
    <col min="13250" max="13250" width="14" style="77" customWidth="1"/>
    <col min="13251" max="13252" width="14.5703125" style="77" customWidth="1"/>
    <col min="13253" max="13253" width="14.140625" style="77" customWidth="1"/>
    <col min="13254" max="13254" width="15.140625" style="77" customWidth="1"/>
    <col min="13255" max="13255" width="13.85546875" style="77" customWidth="1"/>
    <col min="13256" max="13257" width="14.7109375" style="77" customWidth="1"/>
    <col min="13258" max="13258" width="12.85546875" style="77" customWidth="1"/>
    <col min="13259" max="13259" width="13.5703125" style="77" customWidth="1"/>
    <col min="13260" max="13260" width="12.7109375" style="77" customWidth="1"/>
    <col min="13261" max="13261" width="13.42578125" style="77" customWidth="1"/>
    <col min="13262" max="13262" width="13.140625" style="77" customWidth="1"/>
    <col min="13263" max="13263" width="14.7109375" style="77" customWidth="1"/>
    <col min="13264" max="13264" width="14.5703125" style="77" customWidth="1"/>
    <col min="13265" max="13265" width="13" style="77" customWidth="1"/>
    <col min="13266" max="13266" width="15" style="77" customWidth="1"/>
    <col min="13267" max="13268" width="12.140625" style="77" customWidth="1"/>
    <col min="13269" max="13269" width="12" style="77" customWidth="1"/>
    <col min="13270" max="13270" width="13.5703125" style="77" customWidth="1"/>
    <col min="13271" max="13271" width="14" style="77" customWidth="1"/>
    <col min="13272" max="13272" width="12.28515625" style="77" customWidth="1"/>
    <col min="13273" max="13273" width="14.140625" style="77" customWidth="1"/>
    <col min="13274" max="13274" width="13" style="77" customWidth="1"/>
    <col min="13275" max="13275" width="13.5703125" style="77" customWidth="1"/>
    <col min="13276" max="13276" width="12.42578125" style="77" customWidth="1"/>
    <col min="13277" max="13277" width="12.5703125" style="77" customWidth="1"/>
    <col min="13278" max="13278" width="11.7109375" style="77" customWidth="1"/>
    <col min="13279" max="13279" width="13.7109375" style="77" customWidth="1"/>
    <col min="13280" max="13280" width="13.28515625" style="77" customWidth="1"/>
    <col min="13281" max="13281" width="13.140625" style="77" customWidth="1"/>
    <col min="13282" max="13282" width="12" style="77" customWidth="1"/>
    <col min="13283" max="13283" width="12.140625" style="77" customWidth="1"/>
    <col min="13284" max="13284" width="12.28515625" style="77" customWidth="1"/>
    <col min="13285" max="13285" width="12.140625" style="77" customWidth="1"/>
    <col min="13286" max="13286" width="12.5703125" style="77" customWidth="1"/>
    <col min="13287" max="13503" width="9.140625" style="77"/>
    <col min="13504" max="13504" width="25.42578125" style="77" customWidth="1"/>
    <col min="13505" max="13505" width="56.28515625" style="77" customWidth="1"/>
    <col min="13506" max="13506" width="14" style="77" customWidth="1"/>
    <col min="13507" max="13508" width="14.5703125" style="77" customWidth="1"/>
    <col min="13509" max="13509" width="14.140625" style="77" customWidth="1"/>
    <col min="13510" max="13510" width="15.140625" style="77" customWidth="1"/>
    <col min="13511" max="13511" width="13.85546875" style="77" customWidth="1"/>
    <col min="13512" max="13513" width="14.7109375" style="77" customWidth="1"/>
    <col min="13514" max="13514" width="12.85546875" style="77" customWidth="1"/>
    <col min="13515" max="13515" width="13.5703125" style="77" customWidth="1"/>
    <col min="13516" max="13516" width="12.7109375" style="77" customWidth="1"/>
    <col min="13517" max="13517" width="13.42578125" style="77" customWidth="1"/>
    <col min="13518" max="13518" width="13.140625" style="77" customWidth="1"/>
    <col min="13519" max="13519" width="14.7109375" style="77" customWidth="1"/>
    <col min="13520" max="13520" width="14.5703125" style="77" customWidth="1"/>
    <col min="13521" max="13521" width="13" style="77" customWidth="1"/>
    <col min="13522" max="13522" width="15" style="77" customWidth="1"/>
    <col min="13523" max="13524" width="12.140625" style="77" customWidth="1"/>
    <col min="13525" max="13525" width="12" style="77" customWidth="1"/>
    <col min="13526" max="13526" width="13.5703125" style="77" customWidth="1"/>
    <col min="13527" max="13527" width="14" style="77" customWidth="1"/>
    <col min="13528" max="13528" width="12.28515625" style="77" customWidth="1"/>
    <col min="13529" max="13529" width="14.140625" style="77" customWidth="1"/>
    <col min="13530" max="13530" width="13" style="77" customWidth="1"/>
    <col min="13531" max="13531" width="13.5703125" style="77" customWidth="1"/>
    <col min="13532" max="13532" width="12.42578125" style="77" customWidth="1"/>
    <col min="13533" max="13533" width="12.5703125" style="77" customWidth="1"/>
    <col min="13534" max="13534" width="11.7109375" style="77" customWidth="1"/>
    <col min="13535" max="13535" width="13.7109375" style="77" customWidth="1"/>
    <col min="13536" max="13536" width="13.28515625" style="77" customWidth="1"/>
    <col min="13537" max="13537" width="13.140625" style="77" customWidth="1"/>
    <col min="13538" max="13538" width="12" style="77" customWidth="1"/>
    <col min="13539" max="13539" width="12.140625" style="77" customWidth="1"/>
    <col min="13540" max="13540" width="12.28515625" style="77" customWidth="1"/>
    <col min="13541" max="13541" width="12.140625" style="77" customWidth="1"/>
    <col min="13542" max="13542" width="12.5703125" style="77" customWidth="1"/>
    <col min="13543" max="13759" width="9.140625" style="77"/>
    <col min="13760" max="13760" width="25.42578125" style="77" customWidth="1"/>
    <col min="13761" max="13761" width="56.28515625" style="77" customWidth="1"/>
    <col min="13762" max="13762" width="14" style="77" customWidth="1"/>
    <col min="13763" max="13764" width="14.5703125" style="77" customWidth="1"/>
    <col min="13765" max="13765" width="14.140625" style="77" customWidth="1"/>
    <col min="13766" max="13766" width="15.140625" style="77" customWidth="1"/>
    <col min="13767" max="13767" width="13.85546875" style="77" customWidth="1"/>
    <col min="13768" max="13769" width="14.7109375" style="77" customWidth="1"/>
    <col min="13770" max="13770" width="12.85546875" style="77" customWidth="1"/>
    <col min="13771" max="13771" width="13.5703125" style="77" customWidth="1"/>
    <col min="13772" max="13772" width="12.7109375" style="77" customWidth="1"/>
    <col min="13773" max="13773" width="13.42578125" style="77" customWidth="1"/>
    <col min="13774" max="13774" width="13.140625" style="77" customWidth="1"/>
    <col min="13775" max="13775" width="14.7109375" style="77" customWidth="1"/>
    <col min="13776" max="13776" width="14.5703125" style="77" customWidth="1"/>
    <col min="13777" max="13777" width="13" style="77" customWidth="1"/>
    <col min="13778" max="13778" width="15" style="77" customWidth="1"/>
    <col min="13779" max="13780" width="12.140625" style="77" customWidth="1"/>
    <col min="13781" max="13781" width="12" style="77" customWidth="1"/>
    <col min="13782" max="13782" width="13.5703125" style="77" customWidth="1"/>
    <col min="13783" max="13783" width="14" style="77" customWidth="1"/>
    <col min="13784" max="13784" width="12.28515625" style="77" customWidth="1"/>
    <col min="13785" max="13785" width="14.140625" style="77" customWidth="1"/>
    <col min="13786" max="13786" width="13" style="77" customWidth="1"/>
    <col min="13787" max="13787" width="13.5703125" style="77" customWidth="1"/>
    <col min="13788" max="13788" width="12.42578125" style="77" customWidth="1"/>
    <col min="13789" max="13789" width="12.5703125" style="77" customWidth="1"/>
    <col min="13790" max="13790" width="11.7109375" style="77" customWidth="1"/>
    <col min="13791" max="13791" width="13.7109375" style="77" customWidth="1"/>
    <col min="13792" max="13792" width="13.28515625" style="77" customWidth="1"/>
    <col min="13793" max="13793" width="13.140625" style="77" customWidth="1"/>
    <col min="13794" max="13794" width="12" style="77" customWidth="1"/>
    <col min="13795" max="13795" width="12.140625" style="77" customWidth="1"/>
    <col min="13796" max="13796" width="12.28515625" style="77" customWidth="1"/>
    <col min="13797" max="13797" width="12.140625" style="77" customWidth="1"/>
    <col min="13798" max="13798" width="12.5703125" style="77" customWidth="1"/>
    <col min="13799" max="14015" width="9.140625" style="77"/>
    <col min="14016" max="14016" width="25.42578125" style="77" customWidth="1"/>
    <col min="14017" max="14017" width="56.28515625" style="77" customWidth="1"/>
    <col min="14018" max="14018" width="14" style="77" customWidth="1"/>
    <col min="14019" max="14020" width="14.5703125" style="77" customWidth="1"/>
    <col min="14021" max="14021" width="14.140625" style="77" customWidth="1"/>
    <col min="14022" max="14022" width="15.140625" style="77" customWidth="1"/>
    <col min="14023" max="14023" width="13.85546875" style="77" customWidth="1"/>
    <col min="14024" max="14025" width="14.7109375" style="77" customWidth="1"/>
    <col min="14026" max="14026" width="12.85546875" style="77" customWidth="1"/>
    <col min="14027" max="14027" width="13.5703125" style="77" customWidth="1"/>
    <col min="14028" max="14028" width="12.7109375" style="77" customWidth="1"/>
    <col min="14029" max="14029" width="13.42578125" style="77" customWidth="1"/>
    <col min="14030" max="14030" width="13.140625" style="77" customWidth="1"/>
    <col min="14031" max="14031" width="14.7109375" style="77" customWidth="1"/>
    <col min="14032" max="14032" width="14.5703125" style="77" customWidth="1"/>
    <col min="14033" max="14033" width="13" style="77" customWidth="1"/>
    <col min="14034" max="14034" width="15" style="77" customWidth="1"/>
    <col min="14035" max="14036" width="12.140625" style="77" customWidth="1"/>
    <col min="14037" max="14037" width="12" style="77" customWidth="1"/>
    <col min="14038" max="14038" width="13.5703125" style="77" customWidth="1"/>
    <col min="14039" max="14039" width="14" style="77" customWidth="1"/>
    <col min="14040" max="14040" width="12.28515625" style="77" customWidth="1"/>
    <col min="14041" max="14041" width="14.140625" style="77" customWidth="1"/>
    <col min="14042" max="14042" width="13" style="77" customWidth="1"/>
    <col min="14043" max="14043" width="13.5703125" style="77" customWidth="1"/>
    <col min="14044" max="14044" width="12.42578125" style="77" customWidth="1"/>
    <col min="14045" max="14045" width="12.5703125" style="77" customWidth="1"/>
    <col min="14046" max="14046" width="11.7109375" style="77" customWidth="1"/>
    <col min="14047" max="14047" width="13.7109375" style="77" customWidth="1"/>
    <col min="14048" max="14048" width="13.28515625" style="77" customWidth="1"/>
    <col min="14049" max="14049" width="13.140625" style="77" customWidth="1"/>
    <col min="14050" max="14050" width="12" style="77" customWidth="1"/>
    <col min="14051" max="14051" width="12.140625" style="77" customWidth="1"/>
    <col min="14052" max="14052" width="12.28515625" style="77" customWidth="1"/>
    <col min="14053" max="14053" width="12.140625" style="77" customWidth="1"/>
    <col min="14054" max="14054" width="12.5703125" style="77" customWidth="1"/>
    <col min="14055" max="14271" width="9.140625" style="77"/>
    <col min="14272" max="14272" width="25.42578125" style="77" customWidth="1"/>
    <col min="14273" max="14273" width="56.28515625" style="77" customWidth="1"/>
    <col min="14274" max="14274" width="14" style="77" customWidth="1"/>
    <col min="14275" max="14276" width="14.5703125" style="77" customWidth="1"/>
    <col min="14277" max="14277" width="14.140625" style="77" customWidth="1"/>
    <col min="14278" max="14278" width="15.140625" style="77" customWidth="1"/>
    <col min="14279" max="14279" width="13.85546875" style="77" customWidth="1"/>
    <col min="14280" max="14281" width="14.7109375" style="77" customWidth="1"/>
    <col min="14282" max="14282" width="12.85546875" style="77" customWidth="1"/>
    <col min="14283" max="14283" width="13.5703125" style="77" customWidth="1"/>
    <col min="14284" max="14284" width="12.7109375" style="77" customWidth="1"/>
    <col min="14285" max="14285" width="13.42578125" style="77" customWidth="1"/>
    <col min="14286" max="14286" width="13.140625" style="77" customWidth="1"/>
    <col min="14287" max="14287" width="14.7109375" style="77" customWidth="1"/>
    <col min="14288" max="14288" width="14.5703125" style="77" customWidth="1"/>
    <col min="14289" max="14289" width="13" style="77" customWidth="1"/>
    <col min="14290" max="14290" width="15" style="77" customWidth="1"/>
    <col min="14291" max="14292" width="12.140625" style="77" customWidth="1"/>
    <col min="14293" max="14293" width="12" style="77" customWidth="1"/>
    <col min="14294" max="14294" width="13.5703125" style="77" customWidth="1"/>
    <col min="14295" max="14295" width="14" style="77" customWidth="1"/>
    <col min="14296" max="14296" width="12.28515625" style="77" customWidth="1"/>
    <col min="14297" max="14297" width="14.140625" style="77" customWidth="1"/>
    <col min="14298" max="14298" width="13" style="77" customWidth="1"/>
    <col min="14299" max="14299" width="13.5703125" style="77" customWidth="1"/>
    <col min="14300" max="14300" width="12.42578125" style="77" customWidth="1"/>
    <col min="14301" max="14301" width="12.5703125" style="77" customWidth="1"/>
    <col min="14302" max="14302" width="11.7109375" style="77" customWidth="1"/>
    <col min="14303" max="14303" width="13.7109375" style="77" customWidth="1"/>
    <col min="14304" max="14304" width="13.28515625" style="77" customWidth="1"/>
    <col min="14305" max="14305" width="13.140625" style="77" customWidth="1"/>
    <col min="14306" max="14306" width="12" style="77" customWidth="1"/>
    <col min="14307" max="14307" width="12.140625" style="77" customWidth="1"/>
    <col min="14308" max="14308" width="12.28515625" style="77" customWidth="1"/>
    <col min="14309" max="14309" width="12.140625" style="77" customWidth="1"/>
    <col min="14310" max="14310" width="12.5703125" style="77" customWidth="1"/>
    <col min="14311" max="14527" width="9.140625" style="77"/>
    <col min="14528" max="14528" width="25.42578125" style="77" customWidth="1"/>
    <col min="14529" max="14529" width="56.28515625" style="77" customWidth="1"/>
    <col min="14530" max="14530" width="14" style="77" customWidth="1"/>
    <col min="14531" max="14532" width="14.5703125" style="77" customWidth="1"/>
    <col min="14533" max="14533" width="14.140625" style="77" customWidth="1"/>
    <col min="14534" max="14534" width="15.140625" style="77" customWidth="1"/>
    <col min="14535" max="14535" width="13.85546875" style="77" customWidth="1"/>
    <col min="14536" max="14537" width="14.7109375" style="77" customWidth="1"/>
    <col min="14538" max="14538" width="12.85546875" style="77" customWidth="1"/>
    <col min="14539" max="14539" width="13.5703125" style="77" customWidth="1"/>
    <col min="14540" max="14540" width="12.7109375" style="77" customWidth="1"/>
    <col min="14541" max="14541" width="13.42578125" style="77" customWidth="1"/>
    <col min="14542" max="14542" width="13.140625" style="77" customWidth="1"/>
    <col min="14543" max="14543" width="14.7109375" style="77" customWidth="1"/>
    <col min="14544" max="14544" width="14.5703125" style="77" customWidth="1"/>
    <col min="14545" max="14545" width="13" style="77" customWidth="1"/>
    <col min="14546" max="14546" width="15" style="77" customWidth="1"/>
    <col min="14547" max="14548" width="12.140625" style="77" customWidth="1"/>
    <col min="14549" max="14549" width="12" style="77" customWidth="1"/>
    <col min="14550" max="14550" width="13.5703125" style="77" customWidth="1"/>
    <col min="14551" max="14551" width="14" style="77" customWidth="1"/>
    <col min="14552" max="14552" width="12.28515625" style="77" customWidth="1"/>
    <col min="14553" max="14553" width="14.140625" style="77" customWidth="1"/>
    <col min="14554" max="14554" width="13" style="77" customWidth="1"/>
    <col min="14555" max="14555" width="13.5703125" style="77" customWidth="1"/>
    <col min="14556" max="14556" width="12.42578125" style="77" customWidth="1"/>
    <col min="14557" max="14557" width="12.5703125" style="77" customWidth="1"/>
    <col min="14558" max="14558" width="11.7109375" style="77" customWidth="1"/>
    <col min="14559" max="14559" width="13.7109375" style="77" customWidth="1"/>
    <col min="14560" max="14560" width="13.28515625" style="77" customWidth="1"/>
    <col min="14561" max="14561" width="13.140625" style="77" customWidth="1"/>
    <col min="14562" max="14562" width="12" style="77" customWidth="1"/>
    <col min="14563" max="14563" width="12.140625" style="77" customWidth="1"/>
    <col min="14564" max="14564" width="12.28515625" style="77" customWidth="1"/>
    <col min="14565" max="14565" width="12.140625" style="77" customWidth="1"/>
    <col min="14566" max="14566" width="12.5703125" style="77" customWidth="1"/>
    <col min="14567" max="14783" width="9.140625" style="77"/>
    <col min="14784" max="14784" width="25.42578125" style="77" customWidth="1"/>
    <col min="14785" max="14785" width="56.28515625" style="77" customWidth="1"/>
    <col min="14786" max="14786" width="14" style="77" customWidth="1"/>
    <col min="14787" max="14788" width="14.5703125" style="77" customWidth="1"/>
    <col min="14789" max="14789" width="14.140625" style="77" customWidth="1"/>
    <col min="14790" max="14790" width="15.140625" style="77" customWidth="1"/>
    <col min="14791" max="14791" width="13.85546875" style="77" customWidth="1"/>
    <col min="14792" max="14793" width="14.7109375" style="77" customWidth="1"/>
    <col min="14794" max="14794" width="12.85546875" style="77" customWidth="1"/>
    <col min="14795" max="14795" width="13.5703125" style="77" customWidth="1"/>
    <col min="14796" max="14796" width="12.7109375" style="77" customWidth="1"/>
    <col min="14797" max="14797" width="13.42578125" style="77" customWidth="1"/>
    <col min="14798" max="14798" width="13.140625" style="77" customWidth="1"/>
    <col min="14799" max="14799" width="14.7109375" style="77" customWidth="1"/>
    <col min="14800" max="14800" width="14.5703125" style="77" customWidth="1"/>
    <col min="14801" max="14801" width="13" style="77" customWidth="1"/>
    <col min="14802" max="14802" width="15" style="77" customWidth="1"/>
    <col min="14803" max="14804" width="12.140625" style="77" customWidth="1"/>
    <col min="14805" max="14805" width="12" style="77" customWidth="1"/>
    <col min="14806" max="14806" width="13.5703125" style="77" customWidth="1"/>
    <col min="14807" max="14807" width="14" style="77" customWidth="1"/>
    <col min="14808" max="14808" width="12.28515625" style="77" customWidth="1"/>
    <col min="14809" max="14809" width="14.140625" style="77" customWidth="1"/>
    <col min="14810" max="14810" width="13" style="77" customWidth="1"/>
    <col min="14811" max="14811" width="13.5703125" style="77" customWidth="1"/>
    <col min="14812" max="14812" width="12.42578125" style="77" customWidth="1"/>
    <col min="14813" max="14813" width="12.5703125" style="77" customWidth="1"/>
    <col min="14814" max="14814" width="11.7109375" style="77" customWidth="1"/>
    <col min="14815" max="14815" width="13.7109375" style="77" customWidth="1"/>
    <col min="14816" max="14816" width="13.28515625" style="77" customWidth="1"/>
    <col min="14817" max="14817" width="13.140625" style="77" customWidth="1"/>
    <col min="14818" max="14818" width="12" style="77" customWidth="1"/>
    <col min="14819" max="14819" width="12.140625" style="77" customWidth="1"/>
    <col min="14820" max="14820" width="12.28515625" style="77" customWidth="1"/>
    <col min="14821" max="14821" width="12.140625" style="77" customWidth="1"/>
    <col min="14822" max="14822" width="12.5703125" style="77" customWidth="1"/>
    <col min="14823" max="15039" width="9.140625" style="77"/>
    <col min="15040" max="15040" width="25.42578125" style="77" customWidth="1"/>
    <col min="15041" max="15041" width="56.28515625" style="77" customWidth="1"/>
    <col min="15042" max="15042" width="14" style="77" customWidth="1"/>
    <col min="15043" max="15044" width="14.5703125" style="77" customWidth="1"/>
    <col min="15045" max="15045" width="14.140625" style="77" customWidth="1"/>
    <col min="15046" max="15046" width="15.140625" style="77" customWidth="1"/>
    <col min="15047" max="15047" width="13.85546875" style="77" customWidth="1"/>
    <col min="15048" max="15049" width="14.7109375" style="77" customWidth="1"/>
    <col min="15050" max="15050" width="12.85546875" style="77" customWidth="1"/>
    <col min="15051" max="15051" width="13.5703125" style="77" customWidth="1"/>
    <col min="15052" max="15052" width="12.7109375" style="77" customWidth="1"/>
    <col min="15053" max="15053" width="13.42578125" style="77" customWidth="1"/>
    <col min="15054" max="15054" width="13.140625" style="77" customWidth="1"/>
    <col min="15055" max="15055" width="14.7109375" style="77" customWidth="1"/>
    <col min="15056" max="15056" width="14.5703125" style="77" customWidth="1"/>
    <col min="15057" max="15057" width="13" style="77" customWidth="1"/>
    <col min="15058" max="15058" width="15" style="77" customWidth="1"/>
    <col min="15059" max="15060" width="12.140625" style="77" customWidth="1"/>
    <col min="15061" max="15061" width="12" style="77" customWidth="1"/>
    <col min="15062" max="15062" width="13.5703125" style="77" customWidth="1"/>
    <col min="15063" max="15063" width="14" style="77" customWidth="1"/>
    <col min="15064" max="15064" width="12.28515625" style="77" customWidth="1"/>
    <col min="15065" max="15065" width="14.140625" style="77" customWidth="1"/>
    <col min="15066" max="15066" width="13" style="77" customWidth="1"/>
    <col min="15067" max="15067" width="13.5703125" style="77" customWidth="1"/>
    <col min="15068" max="15068" width="12.42578125" style="77" customWidth="1"/>
    <col min="15069" max="15069" width="12.5703125" style="77" customWidth="1"/>
    <col min="15070" max="15070" width="11.7109375" style="77" customWidth="1"/>
    <col min="15071" max="15071" width="13.7109375" style="77" customWidth="1"/>
    <col min="15072" max="15072" width="13.28515625" style="77" customWidth="1"/>
    <col min="15073" max="15073" width="13.140625" style="77" customWidth="1"/>
    <col min="15074" max="15074" width="12" style="77" customWidth="1"/>
    <col min="15075" max="15075" width="12.140625" style="77" customWidth="1"/>
    <col min="15076" max="15076" width="12.28515625" style="77" customWidth="1"/>
    <col min="15077" max="15077" width="12.140625" style="77" customWidth="1"/>
    <col min="15078" max="15078" width="12.5703125" style="77" customWidth="1"/>
    <col min="15079" max="15295" width="9.140625" style="77"/>
    <col min="15296" max="15296" width="25.42578125" style="77" customWidth="1"/>
    <col min="15297" max="15297" width="56.28515625" style="77" customWidth="1"/>
    <col min="15298" max="15298" width="14" style="77" customWidth="1"/>
    <col min="15299" max="15300" width="14.5703125" style="77" customWidth="1"/>
    <col min="15301" max="15301" width="14.140625" style="77" customWidth="1"/>
    <col min="15302" max="15302" width="15.140625" style="77" customWidth="1"/>
    <col min="15303" max="15303" width="13.85546875" style="77" customWidth="1"/>
    <col min="15304" max="15305" width="14.7109375" style="77" customWidth="1"/>
    <col min="15306" max="15306" width="12.85546875" style="77" customWidth="1"/>
    <col min="15307" max="15307" width="13.5703125" style="77" customWidth="1"/>
    <col min="15308" max="15308" width="12.7109375" style="77" customWidth="1"/>
    <col min="15309" max="15309" width="13.42578125" style="77" customWidth="1"/>
    <col min="15310" max="15310" width="13.140625" style="77" customWidth="1"/>
    <col min="15311" max="15311" width="14.7109375" style="77" customWidth="1"/>
    <col min="15312" max="15312" width="14.5703125" style="77" customWidth="1"/>
    <col min="15313" max="15313" width="13" style="77" customWidth="1"/>
    <col min="15314" max="15314" width="15" style="77" customWidth="1"/>
    <col min="15315" max="15316" width="12.140625" style="77" customWidth="1"/>
    <col min="15317" max="15317" width="12" style="77" customWidth="1"/>
    <col min="15318" max="15318" width="13.5703125" style="77" customWidth="1"/>
    <col min="15319" max="15319" width="14" style="77" customWidth="1"/>
    <col min="15320" max="15320" width="12.28515625" style="77" customWidth="1"/>
    <col min="15321" max="15321" width="14.140625" style="77" customWidth="1"/>
    <col min="15322" max="15322" width="13" style="77" customWidth="1"/>
    <col min="15323" max="15323" width="13.5703125" style="77" customWidth="1"/>
    <col min="15324" max="15324" width="12.42578125" style="77" customWidth="1"/>
    <col min="15325" max="15325" width="12.5703125" style="77" customWidth="1"/>
    <col min="15326" max="15326" width="11.7109375" style="77" customWidth="1"/>
    <col min="15327" max="15327" width="13.7109375" style="77" customWidth="1"/>
    <col min="15328" max="15328" width="13.28515625" style="77" customWidth="1"/>
    <col min="15329" max="15329" width="13.140625" style="77" customWidth="1"/>
    <col min="15330" max="15330" width="12" style="77" customWidth="1"/>
    <col min="15331" max="15331" width="12.140625" style="77" customWidth="1"/>
    <col min="15332" max="15332" width="12.28515625" style="77" customWidth="1"/>
    <col min="15333" max="15333" width="12.140625" style="77" customWidth="1"/>
    <col min="15334" max="15334" width="12.5703125" style="77" customWidth="1"/>
    <col min="15335" max="15551" width="9.140625" style="77"/>
    <col min="15552" max="15552" width="25.42578125" style="77" customWidth="1"/>
    <col min="15553" max="15553" width="56.28515625" style="77" customWidth="1"/>
    <col min="15554" max="15554" width="14" style="77" customWidth="1"/>
    <col min="15555" max="15556" width="14.5703125" style="77" customWidth="1"/>
    <col min="15557" max="15557" width="14.140625" style="77" customWidth="1"/>
    <col min="15558" max="15558" width="15.140625" style="77" customWidth="1"/>
    <col min="15559" max="15559" width="13.85546875" style="77" customWidth="1"/>
    <col min="15560" max="15561" width="14.7109375" style="77" customWidth="1"/>
    <col min="15562" max="15562" width="12.85546875" style="77" customWidth="1"/>
    <col min="15563" max="15563" width="13.5703125" style="77" customWidth="1"/>
    <col min="15564" max="15564" width="12.7109375" style="77" customWidth="1"/>
    <col min="15565" max="15565" width="13.42578125" style="77" customWidth="1"/>
    <col min="15566" max="15566" width="13.140625" style="77" customWidth="1"/>
    <col min="15567" max="15567" width="14.7109375" style="77" customWidth="1"/>
    <col min="15568" max="15568" width="14.5703125" style="77" customWidth="1"/>
    <col min="15569" max="15569" width="13" style="77" customWidth="1"/>
    <col min="15570" max="15570" width="15" style="77" customWidth="1"/>
    <col min="15571" max="15572" width="12.140625" style="77" customWidth="1"/>
    <col min="15573" max="15573" width="12" style="77" customWidth="1"/>
    <col min="15574" max="15574" width="13.5703125" style="77" customWidth="1"/>
    <col min="15575" max="15575" width="14" style="77" customWidth="1"/>
    <col min="15576" max="15576" width="12.28515625" style="77" customWidth="1"/>
    <col min="15577" max="15577" width="14.140625" style="77" customWidth="1"/>
    <col min="15578" max="15578" width="13" style="77" customWidth="1"/>
    <col min="15579" max="15579" width="13.5703125" style="77" customWidth="1"/>
    <col min="15580" max="15580" width="12.42578125" style="77" customWidth="1"/>
    <col min="15581" max="15581" width="12.5703125" style="77" customWidth="1"/>
    <col min="15582" max="15582" width="11.7109375" style="77" customWidth="1"/>
    <col min="15583" max="15583" width="13.7109375" style="77" customWidth="1"/>
    <col min="15584" max="15584" width="13.28515625" style="77" customWidth="1"/>
    <col min="15585" max="15585" width="13.140625" style="77" customWidth="1"/>
    <col min="15586" max="15586" width="12" style="77" customWidth="1"/>
    <col min="15587" max="15587" width="12.140625" style="77" customWidth="1"/>
    <col min="15588" max="15588" width="12.28515625" style="77" customWidth="1"/>
    <col min="15589" max="15589" width="12.140625" style="77" customWidth="1"/>
    <col min="15590" max="15590" width="12.5703125" style="77" customWidth="1"/>
    <col min="15591" max="15807" width="9.140625" style="77"/>
    <col min="15808" max="15808" width="25.42578125" style="77" customWidth="1"/>
    <col min="15809" max="15809" width="56.28515625" style="77" customWidth="1"/>
    <col min="15810" max="15810" width="14" style="77" customWidth="1"/>
    <col min="15811" max="15812" width="14.5703125" style="77" customWidth="1"/>
    <col min="15813" max="15813" width="14.140625" style="77" customWidth="1"/>
    <col min="15814" max="15814" width="15.140625" style="77" customWidth="1"/>
    <col min="15815" max="15815" width="13.85546875" style="77" customWidth="1"/>
    <col min="15816" max="15817" width="14.7109375" style="77" customWidth="1"/>
    <col min="15818" max="15818" width="12.85546875" style="77" customWidth="1"/>
    <col min="15819" max="15819" width="13.5703125" style="77" customWidth="1"/>
    <col min="15820" max="15820" width="12.7109375" style="77" customWidth="1"/>
    <col min="15821" max="15821" width="13.42578125" style="77" customWidth="1"/>
    <col min="15822" max="15822" width="13.140625" style="77" customWidth="1"/>
    <col min="15823" max="15823" width="14.7109375" style="77" customWidth="1"/>
    <col min="15824" max="15824" width="14.5703125" style="77" customWidth="1"/>
    <col min="15825" max="15825" width="13" style="77" customWidth="1"/>
    <col min="15826" max="15826" width="15" style="77" customWidth="1"/>
    <col min="15827" max="15828" width="12.140625" style="77" customWidth="1"/>
    <col min="15829" max="15829" width="12" style="77" customWidth="1"/>
    <col min="15830" max="15830" width="13.5703125" style="77" customWidth="1"/>
    <col min="15831" max="15831" width="14" style="77" customWidth="1"/>
    <col min="15832" max="15832" width="12.28515625" style="77" customWidth="1"/>
    <col min="15833" max="15833" width="14.140625" style="77" customWidth="1"/>
    <col min="15834" max="15834" width="13" style="77" customWidth="1"/>
    <col min="15835" max="15835" width="13.5703125" style="77" customWidth="1"/>
    <col min="15836" max="15836" width="12.42578125" style="77" customWidth="1"/>
    <col min="15837" max="15837" width="12.5703125" style="77" customWidth="1"/>
    <col min="15838" max="15838" width="11.7109375" style="77" customWidth="1"/>
    <col min="15839" max="15839" width="13.7109375" style="77" customWidth="1"/>
    <col min="15840" max="15840" width="13.28515625" style="77" customWidth="1"/>
    <col min="15841" max="15841" width="13.140625" style="77" customWidth="1"/>
    <col min="15842" max="15842" width="12" style="77" customWidth="1"/>
    <col min="15843" max="15843" width="12.140625" style="77" customWidth="1"/>
    <col min="15844" max="15844" width="12.28515625" style="77" customWidth="1"/>
    <col min="15845" max="15845" width="12.140625" style="77" customWidth="1"/>
    <col min="15846" max="15846" width="12.5703125" style="77" customWidth="1"/>
    <col min="15847" max="16063" width="9.140625" style="77"/>
    <col min="16064" max="16064" width="25.42578125" style="77" customWidth="1"/>
    <col min="16065" max="16065" width="56.28515625" style="77" customWidth="1"/>
    <col min="16066" max="16066" width="14" style="77" customWidth="1"/>
    <col min="16067" max="16068" width="14.5703125" style="77" customWidth="1"/>
    <col min="16069" max="16069" width="14.140625" style="77" customWidth="1"/>
    <col min="16070" max="16070" width="15.140625" style="77" customWidth="1"/>
    <col min="16071" max="16071" width="13.85546875" style="77" customWidth="1"/>
    <col min="16072" max="16073" width="14.7109375" style="77" customWidth="1"/>
    <col min="16074" max="16074" width="12.85546875" style="77" customWidth="1"/>
    <col min="16075" max="16075" width="13.5703125" style="77" customWidth="1"/>
    <col min="16076" max="16076" width="12.7109375" style="77" customWidth="1"/>
    <col min="16077" max="16077" width="13.42578125" style="77" customWidth="1"/>
    <col min="16078" max="16078" width="13.140625" style="77" customWidth="1"/>
    <col min="16079" max="16079" width="14.7109375" style="77" customWidth="1"/>
    <col min="16080" max="16080" width="14.5703125" style="77" customWidth="1"/>
    <col min="16081" max="16081" width="13" style="77" customWidth="1"/>
    <col min="16082" max="16082" width="15" style="77" customWidth="1"/>
    <col min="16083" max="16084" width="12.140625" style="77" customWidth="1"/>
    <col min="16085" max="16085" width="12" style="77" customWidth="1"/>
    <col min="16086" max="16086" width="13.5703125" style="77" customWidth="1"/>
    <col min="16087" max="16087" width="14" style="77" customWidth="1"/>
    <col min="16088" max="16088" width="12.28515625" style="77" customWidth="1"/>
    <col min="16089" max="16089" width="14.140625" style="77" customWidth="1"/>
    <col min="16090" max="16090" width="13" style="77" customWidth="1"/>
    <col min="16091" max="16091" width="13.5703125" style="77" customWidth="1"/>
    <col min="16092" max="16092" width="12.42578125" style="77" customWidth="1"/>
    <col min="16093" max="16093" width="12.5703125" style="77" customWidth="1"/>
    <col min="16094" max="16094" width="11.7109375" style="77" customWidth="1"/>
    <col min="16095" max="16095" width="13.7109375" style="77" customWidth="1"/>
    <col min="16096" max="16096" width="13.28515625" style="77" customWidth="1"/>
    <col min="16097" max="16097" width="13.140625" style="77" customWidth="1"/>
    <col min="16098" max="16098" width="12" style="77" customWidth="1"/>
    <col min="16099" max="16099" width="12.140625" style="77" customWidth="1"/>
    <col min="16100" max="16100" width="12.28515625" style="77" customWidth="1"/>
    <col min="16101" max="16101" width="12.140625" style="77" customWidth="1"/>
    <col min="16102" max="16102" width="12.5703125" style="77" customWidth="1"/>
    <col min="16103" max="16384" width="9.140625" style="77"/>
  </cols>
  <sheetData>
    <row r="1" spans="1:16" s="6" customFormat="1" x14ac:dyDescent="0.25">
      <c r="A1" s="76"/>
      <c r="B1" s="6" t="s">
        <v>566</v>
      </c>
    </row>
    <row r="2" spans="1:16" s="6" customFormat="1" ht="41.25" customHeight="1" x14ac:dyDescent="0.25">
      <c r="A2" s="76"/>
      <c r="B2" s="445" t="s">
        <v>692</v>
      </c>
      <c r="C2" s="445"/>
      <c r="D2" s="445"/>
      <c r="E2" s="445"/>
      <c r="F2" s="445"/>
      <c r="G2" s="445"/>
    </row>
    <row r="3" spans="1:16" s="6" customFormat="1" ht="30" customHeight="1" x14ac:dyDescent="0.2">
      <c r="A3" s="444" t="s">
        <v>805</v>
      </c>
      <c r="B3" s="444"/>
      <c r="C3" s="444"/>
      <c r="D3" s="444"/>
      <c r="E3" s="444"/>
      <c r="F3" s="444"/>
      <c r="G3" s="444"/>
      <c r="H3" s="438"/>
      <c r="I3" s="438"/>
      <c r="J3" s="438"/>
      <c r="K3" s="438"/>
      <c r="L3" s="438"/>
      <c r="M3" s="438"/>
      <c r="N3" s="438"/>
      <c r="O3" s="438"/>
      <c r="P3" s="438"/>
    </row>
    <row r="4" spans="1:16" ht="6.75" customHeight="1" x14ac:dyDescent="0.25">
      <c r="A4" s="77" t="s">
        <v>195</v>
      </c>
      <c r="B4" s="78" t="s">
        <v>195</v>
      </c>
      <c r="C4" s="78"/>
      <c r="D4" s="78"/>
      <c r="E4" s="78"/>
    </row>
    <row r="5" spans="1:16" ht="36.75" customHeight="1" x14ac:dyDescent="0.25">
      <c r="A5" s="425" t="s">
        <v>327</v>
      </c>
      <c r="B5" s="425" t="s">
        <v>328</v>
      </c>
      <c r="C5" s="425" t="s">
        <v>756</v>
      </c>
      <c r="D5" s="425"/>
      <c r="E5" s="425"/>
      <c r="F5" s="426" t="s">
        <v>769</v>
      </c>
      <c r="G5" s="294" t="s">
        <v>806</v>
      </c>
    </row>
    <row r="6" spans="1:16" ht="12" customHeight="1" x14ac:dyDescent="0.25">
      <c r="A6" s="50" t="s">
        <v>195</v>
      </c>
      <c r="B6" s="50"/>
      <c r="C6" s="50"/>
      <c r="D6" s="50"/>
      <c r="E6" s="50"/>
      <c r="F6" s="138">
        <v>48920000</v>
      </c>
      <c r="G6" s="220">
        <v>53867200</v>
      </c>
    </row>
    <row r="7" spans="1:16" s="429" customFormat="1" x14ac:dyDescent="0.25">
      <c r="A7" s="241" t="s">
        <v>196</v>
      </c>
      <c r="B7" s="427" t="s">
        <v>624</v>
      </c>
      <c r="C7" s="428">
        <f>C8+C14+C20+C28+C31+C42+C52+C58+C48</f>
        <v>52770600</v>
      </c>
      <c r="D7" s="428"/>
      <c r="E7" s="428"/>
      <c r="F7" s="428">
        <f>F8+F14+F20+F28+F31+F42+F52+F58+F48</f>
        <v>0</v>
      </c>
      <c r="G7" s="428">
        <f>G8+G14+G20+G28+G31+G42+G52+G58+G48</f>
        <v>52770600</v>
      </c>
      <c r="H7" s="6"/>
    </row>
    <row r="8" spans="1:16" s="429" customFormat="1" ht="16.5" customHeight="1" x14ac:dyDescent="0.25">
      <c r="A8" s="241" t="s">
        <v>197</v>
      </c>
      <c r="B8" s="80" t="s">
        <v>374</v>
      </c>
      <c r="C8" s="428">
        <f t="shared" ref="C8:G8" si="0">C9</f>
        <v>40140000</v>
      </c>
      <c r="D8" s="428"/>
      <c r="E8" s="428"/>
      <c r="F8" s="428">
        <f t="shared" si="0"/>
        <v>0</v>
      </c>
      <c r="G8" s="428">
        <f t="shared" si="0"/>
        <v>40140000</v>
      </c>
    </row>
    <row r="9" spans="1:16" s="6" customFormat="1" x14ac:dyDescent="0.25">
      <c r="A9" s="239" t="s">
        <v>198</v>
      </c>
      <c r="B9" s="17" t="s">
        <v>199</v>
      </c>
      <c r="C9" s="2">
        <f t="shared" ref="C9:F9" si="1">C10+C11+C12+C13</f>
        <v>40140000</v>
      </c>
      <c r="D9" s="2"/>
      <c r="E9" s="2"/>
      <c r="F9" s="2">
        <f t="shared" si="1"/>
        <v>0</v>
      </c>
      <c r="G9" s="2">
        <f t="shared" ref="G9" si="2">G10+G11+G12+G13</f>
        <v>40140000</v>
      </c>
    </row>
    <row r="10" spans="1:16" s="429" customFormat="1" ht="49.5" customHeight="1" x14ac:dyDescent="0.25">
      <c r="A10" s="240" t="s">
        <v>200</v>
      </c>
      <c r="B10" s="74" t="s">
        <v>201</v>
      </c>
      <c r="C10" s="430">
        <v>39610000</v>
      </c>
      <c r="D10" s="430"/>
      <c r="E10" s="430"/>
      <c r="F10" s="430"/>
      <c r="G10" s="24">
        <f t="shared" ref="G10:G86" si="3">C10+F10</f>
        <v>39610000</v>
      </c>
    </row>
    <row r="11" spans="1:16" s="429" customFormat="1" ht="76.5" customHeight="1" x14ac:dyDescent="0.25">
      <c r="A11" s="240" t="s">
        <v>202</v>
      </c>
      <c r="B11" s="73" t="s">
        <v>203</v>
      </c>
      <c r="C11" s="430">
        <v>80000</v>
      </c>
      <c r="D11" s="430"/>
      <c r="E11" s="430"/>
      <c r="F11" s="430"/>
      <c r="G11" s="24">
        <f t="shared" si="3"/>
        <v>80000</v>
      </c>
    </row>
    <row r="12" spans="1:16" s="429" customFormat="1" ht="37.5" customHeight="1" x14ac:dyDescent="0.25">
      <c r="A12" s="240" t="s">
        <v>204</v>
      </c>
      <c r="B12" s="74" t="s">
        <v>205</v>
      </c>
      <c r="C12" s="430">
        <v>300000</v>
      </c>
      <c r="D12" s="430"/>
      <c r="E12" s="430"/>
      <c r="F12" s="430"/>
      <c r="G12" s="24">
        <f t="shared" si="3"/>
        <v>300000</v>
      </c>
    </row>
    <row r="13" spans="1:16" s="429" customFormat="1" ht="62.25" customHeight="1" x14ac:dyDescent="0.25">
      <c r="A13" s="240" t="s">
        <v>206</v>
      </c>
      <c r="B13" s="73" t="s">
        <v>207</v>
      </c>
      <c r="C13" s="430">
        <v>150000</v>
      </c>
      <c r="D13" s="430"/>
      <c r="E13" s="430"/>
      <c r="F13" s="430"/>
      <c r="G13" s="24">
        <f t="shared" si="3"/>
        <v>150000</v>
      </c>
    </row>
    <row r="14" spans="1:16" s="429" customFormat="1" ht="23.25" customHeight="1" x14ac:dyDescent="0.25">
      <c r="A14" s="241" t="s">
        <v>625</v>
      </c>
      <c r="B14" s="80" t="s">
        <v>626</v>
      </c>
      <c r="C14" s="428">
        <f t="shared" ref="C14:G14" si="4">C15</f>
        <v>2558000</v>
      </c>
      <c r="D14" s="428"/>
      <c r="E14" s="428"/>
      <c r="F14" s="428">
        <f t="shared" si="4"/>
        <v>0</v>
      </c>
      <c r="G14" s="428">
        <f t="shared" si="4"/>
        <v>2558000</v>
      </c>
    </row>
    <row r="15" spans="1:16" s="429" customFormat="1" ht="23.25" customHeight="1" x14ac:dyDescent="0.25">
      <c r="A15" s="240" t="s">
        <v>627</v>
      </c>
      <c r="B15" s="73" t="s">
        <v>628</v>
      </c>
      <c r="C15" s="431">
        <f t="shared" ref="C15:G15" si="5">C16+C17+C18+C19</f>
        <v>2558000</v>
      </c>
      <c r="D15" s="431"/>
      <c r="E15" s="431"/>
      <c r="F15" s="431">
        <f t="shared" si="5"/>
        <v>0</v>
      </c>
      <c r="G15" s="431">
        <f t="shared" si="5"/>
        <v>2558000</v>
      </c>
    </row>
    <row r="16" spans="1:16" s="429" customFormat="1" ht="50.25" customHeight="1" x14ac:dyDescent="0.25">
      <c r="A16" s="240" t="s">
        <v>629</v>
      </c>
      <c r="B16" s="73" t="s">
        <v>630</v>
      </c>
      <c r="C16" s="430">
        <v>822450</v>
      </c>
      <c r="D16" s="430"/>
      <c r="E16" s="430"/>
      <c r="F16" s="430"/>
      <c r="G16" s="24">
        <f t="shared" si="3"/>
        <v>822450</v>
      </c>
    </row>
    <row r="17" spans="1:7" s="429" customFormat="1" ht="63" customHeight="1" x14ac:dyDescent="0.25">
      <c r="A17" s="240" t="s">
        <v>631</v>
      </c>
      <c r="B17" s="73" t="s">
        <v>632</v>
      </c>
      <c r="C17" s="430">
        <v>28800</v>
      </c>
      <c r="D17" s="430"/>
      <c r="E17" s="430"/>
      <c r="F17" s="430"/>
      <c r="G17" s="24">
        <f t="shared" si="3"/>
        <v>28800</v>
      </c>
    </row>
    <row r="18" spans="1:7" s="429" customFormat="1" ht="48" customHeight="1" x14ac:dyDescent="0.25">
      <c r="A18" s="240" t="s">
        <v>633</v>
      </c>
      <c r="B18" s="73" t="s">
        <v>634</v>
      </c>
      <c r="C18" s="430">
        <v>1671650</v>
      </c>
      <c r="D18" s="430"/>
      <c r="E18" s="430"/>
      <c r="F18" s="430"/>
      <c r="G18" s="24">
        <f t="shared" si="3"/>
        <v>1671650</v>
      </c>
    </row>
    <row r="19" spans="1:7" s="429" customFormat="1" ht="52.5" customHeight="1" x14ac:dyDescent="0.25">
      <c r="A19" s="240" t="s">
        <v>635</v>
      </c>
      <c r="B19" s="73" t="s">
        <v>636</v>
      </c>
      <c r="C19" s="430">
        <v>35100</v>
      </c>
      <c r="D19" s="430"/>
      <c r="E19" s="430"/>
      <c r="F19" s="430"/>
      <c r="G19" s="24">
        <f t="shared" si="3"/>
        <v>35100</v>
      </c>
    </row>
    <row r="20" spans="1:7" s="429" customFormat="1" ht="14.25" customHeight="1" x14ac:dyDescent="0.25">
      <c r="A20" s="241" t="s">
        <v>208</v>
      </c>
      <c r="B20" s="80" t="s">
        <v>209</v>
      </c>
      <c r="C20" s="428">
        <f xml:space="preserve"> C21+C24+C26</f>
        <v>5933800</v>
      </c>
      <c r="D20" s="428"/>
      <c r="E20" s="428"/>
      <c r="F20" s="428">
        <f xml:space="preserve"> F21+F24+F26</f>
        <v>0</v>
      </c>
      <c r="G20" s="428">
        <f xml:space="preserve"> G21+G24+G26</f>
        <v>5933800</v>
      </c>
    </row>
    <row r="21" spans="1:7" s="429" customFormat="1" ht="17.25" customHeight="1" x14ac:dyDescent="0.25">
      <c r="A21" s="240" t="s">
        <v>210</v>
      </c>
      <c r="B21" s="74" t="s">
        <v>211</v>
      </c>
      <c r="C21" s="2">
        <f t="shared" ref="C21:F21" si="6">C22+C23</f>
        <v>5778000</v>
      </c>
      <c r="D21" s="2"/>
      <c r="E21" s="2"/>
      <c r="F21" s="2">
        <f t="shared" si="6"/>
        <v>0</v>
      </c>
      <c r="G21" s="2">
        <f t="shared" ref="G21" si="7">G22+G23</f>
        <v>5778000</v>
      </c>
    </row>
    <row r="22" spans="1:7" s="429" customFormat="1" ht="17.25" customHeight="1" x14ac:dyDescent="0.25">
      <c r="A22" s="240" t="s">
        <v>212</v>
      </c>
      <c r="B22" s="74" t="s">
        <v>211</v>
      </c>
      <c r="C22" s="430">
        <v>5777000</v>
      </c>
      <c r="D22" s="430"/>
      <c r="E22" s="430"/>
      <c r="F22" s="430"/>
      <c r="G22" s="24">
        <f t="shared" si="3"/>
        <v>5777000</v>
      </c>
    </row>
    <row r="23" spans="1:7" s="429" customFormat="1" ht="28.5" customHeight="1" x14ac:dyDescent="0.25">
      <c r="A23" s="240" t="s">
        <v>213</v>
      </c>
      <c r="B23" s="74" t="s">
        <v>214</v>
      </c>
      <c r="C23" s="430">
        <v>1000</v>
      </c>
      <c r="D23" s="430"/>
      <c r="E23" s="430"/>
      <c r="F23" s="430"/>
      <c r="G23" s="24">
        <f t="shared" si="3"/>
        <v>1000</v>
      </c>
    </row>
    <row r="24" spans="1:7" s="429" customFormat="1" ht="13.5" customHeight="1" x14ac:dyDescent="0.25">
      <c r="A24" s="240" t="s">
        <v>215</v>
      </c>
      <c r="B24" s="74" t="s">
        <v>216</v>
      </c>
      <c r="C24" s="430">
        <f>C25</f>
        <v>2800</v>
      </c>
      <c r="D24" s="430"/>
      <c r="E24" s="430"/>
      <c r="F24" s="430">
        <f t="shared" ref="F24:G24" si="8">F25</f>
        <v>0</v>
      </c>
      <c r="G24" s="430">
        <f t="shared" si="8"/>
        <v>2800</v>
      </c>
    </row>
    <row r="25" spans="1:7" s="429" customFormat="1" ht="12.75" customHeight="1" x14ac:dyDescent="0.25">
      <c r="A25" s="239" t="s">
        <v>217</v>
      </c>
      <c r="B25" s="400" t="s">
        <v>216</v>
      </c>
      <c r="C25" s="2">
        <v>2800</v>
      </c>
      <c r="D25" s="2"/>
      <c r="E25" s="2"/>
      <c r="F25" s="2"/>
      <c r="G25" s="24">
        <f t="shared" si="3"/>
        <v>2800</v>
      </c>
    </row>
    <row r="26" spans="1:7" s="429" customFormat="1" ht="24.75" customHeight="1" x14ac:dyDescent="0.25">
      <c r="A26" s="239" t="s">
        <v>218</v>
      </c>
      <c r="B26" s="400" t="s">
        <v>219</v>
      </c>
      <c r="C26" s="2">
        <f t="shared" ref="C26:G26" si="9">C27</f>
        <v>153000</v>
      </c>
      <c r="D26" s="2"/>
      <c r="E26" s="2"/>
      <c r="F26" s="2">
        <f t="shared" si="9"/>
        <v>0</v>
      </c>
      <c r="G26" s="2">
        <f t="shared" si="9"/>
        <v>153000</v>
      </c>
    </row>
    <row r="27" spans="1:7" s="429" customFormat="1" ht="25.5" customHeight="1" x14ac:dyDescent="0.25">
      <c r="A27" s="239" t="s">
        <v>220</v>
      </c>
      <c r="B27" s="400" t="s">
        <v>221</v>
      </c>
      <c r="C27" s="430">
        <v>153000</v>
      </c>
      <c r="D27" s="430"/>
      <c r="E27" s="430"/>
      <c r="F27" s="430"/>
      <c r="G27" s="24">
        <f t="shared" si="3"/>
        <v>153000</v>
      </c>
    </row>
    <row r="28" spans="1:7" s="429" customFormat="1" ht="14.25" customHeight="1" x14ac:dyDescent="0.25">
      <c r="A28" s="241" t="s">
        <v>222</v>
      </c>
      <c r="B28" s="80" t="s">
        <v>223</v>
      </c>
      <c r="C28" s="14">
        <f>C29</f>
        <v>600000</v>
      </c>
      <c r="D28" s="14"/>
      <c r="E28" s="14"/>
      <c r="F28" s="14">
        <f t="shared" ref="F28:G28" si="10">F29</f>
        <v>0</v>
      </c>
      <c r="G28" s="14">
        <f t="shared" si="10"/>
        <v>600000</v>
      </c>
    </row>
    <row r="29" spans="1:7" s="429" customFormat="1" ht="26.25" customHeight="1" x14ac:dyDescent="0.25">
      <c r="A29" s="240" t="s">
        <v>637</v>
      </c>
      <c r="B29" s="74" t="s">
        <v>224</v>
      </c>
      <c r="C29" s="2">
        <f t="shared" ref="C29:G29" si="11">C30</f>
        <v>600000</v>
      </c>
      <c r="D29" s="2"/>
      <c r="E29" s="2"/>
      <c r="F29" s="2">
        <f t="shared" si="11"/>
        <v>0</v>
      </c>
      <c r="G29" s="2">
        <f t="shared" si="11"/>
        <v>600000</v>
      </c>
    </row>
    <row r="30" spans="1:7" s="429" customFormat="1" ht="36.75" customHeight="1" x14ac:dyDescent="0.25">
      <c r="A30" s="240" t="s">
        <v>225</v>
      </c>
      <c r="B30" s="74" t="s">
        <v>749</v>
      </c>
      <c r="C30" s="430">
        <v>600000</v>
      </c>
      <c r="D30" s="430"/>
      <c r="E30" s="430"/>
      <c r="F30" s="430"/>
      <c r="G30" s="24">
        <f t="shared" si="3"/>
        <v>600000</v>
      </c>
    </row>
    <row r="31" spans="1:7" s="429" customFormat="1" ht="38.25" customHeight="1" x14ac:dyDescent="0.25">
      <c r="A31" s="241" t="s">
        <v>226</v>
      </c>
      <c r="B31" s="80" t="s">
        <v>227</v>
      </c>
      <c r="C31" s="432">
        <f>C32+C39</f>
        <v>2209800</v>
      </c>
      <c r="D31" s="432"/>
      <c r="E31" s="432"/>
      <c r="F31" s="432">
        <f>F32+F39</f>
        <v>-10000</v>
      </c>
      <c r="G31" s="432">
        <f>G32+G39</f>
        <v>2199800</v>
      </c>
    </row>
    <row r="32" spans="1:7" s="429" customFormat="1" ht="72.75" customHeight="1" x14ac:dyDescent="0.25">
      <c r="A32" s="240" t="s">
        <v>228</v>
      </c>
      <c r="B32" s="73" t="s">
        <v>638</v>
      </c>
      <c r="C32" s="433">
        <f>C33+C37</f>
        <v>2089800</v>
      </c>
      <c r="D32" s="433"/>
      <c r="E32" s="433"/>
      <c r="F32" s="433">
        <f>F33+F37</f>
        <v>-10000</v>
      </c>
      <c r="G32" s="433">
        <f>G33+G37</f>
        <v>2079800</v>
      </c>
    </row>
    <row r="33" spans="1:7" s="429" customFormat="1" ht="61.5" customHeight="1" x14ac:dyDescent="0.25">
      <c r="A33" s="240" t="s">
        <v>229</v>
      </c>
      <c r="B33" s="74" t="s">
        <v>230</v>
      </c>
      <c r="C33" s="2">
        <f>C34+C35+C36</f>
        <v>952800</v>
      </c>
      <c r="D33" s="2">
        <f t="shared" ref="D33:G33" si="12">D34+D35+D36</f>
        <v>0</v>
      </c>
      <c r="E33" s="2">
        <f t="shared" si="12"/>
        <v>0</v>
      </c>
      <c r="F33" s="2">
        <f t="shared" si="12"/>
        <v>-10000</v>
      </c>
      <c r="G33" s="2">
        <f t="shared" si="12"/>
        <v>942800</v>
      </c>
    </row>
    <row r="34" spans="1:7" s="429" customFormat="1" ht="76.5" customHeight="1" x14ac:dyDescent="0.25">
      <c r="A34" s="240" t="s">
        <v>231</v>
      </c>
      <c r="B34" s="73" t="s">
        <v>759</v>
      </c>
      <c r="C34" s="2">
        <v>952800</v>
      </c>
      <c r="D34" s="2"/>
      <c r="E34" s="2"/>
      <c r="F34" s="430">
        <v>-952800</v>
      </c>
      <c r="G34" s="24">
        <f t="shared" si="3"/>
        <v>0</v>
      </c>
    </row>
    <row r="35" spans="1:7" s="429" customFormat="1" ht="60" customHeight="1" x14ac:dyDescent="0.25">
      <c r="A35" s="240" t="s">
        <v>231</v>
      </c>
      <c r="B35" s="73" t="s">
        <v>758</v>
      </c>
      <c r="C35" s="2">
        <v>0</v>
      </c>
      <c r="D35" s="2"/>
      <c r="E35" s="2"/>
      <c r="F35" s="430">
        <v>442800</v>
      </c>
      <c r="G35" s="24">
        <f t="shared" si="3"/>
        <v>442800</v>
      </c>
    </row>
    <row r="36" spans="1:7" s="429" customFormat="1" ht="60" customHeight="1" x14ac:dyDescent="0.25">
      <c r="A36" s="240" t="s">
        <v>760</v>
      </c>
      <c r="B36" s="73" t="s">
        <v>761</v>
      </c>
      <c r="C36" s="2"/>
      <c r="D36" s="2"/>
      <c r="E36" s="2"/>
      <c r="F36" s="430">
        <v>500000</v>
      </c>
      <c r="G36" s="24">
        <f t="shared" si="3"/>
        <v>500000</v>
      </c>
    </row>
    <row r="37" spans="1:7" s="429" customFormat="1" ht="50.25" customHeight="1" x14ac:dyDescent="0.25">
      <c r="A37" s="240" t="s">
        <v>232</v>
      </c>
      <c r="B37" s="73" t="s">
        <v>714</v>
      </c>
      <c r="C37" s="24">
        <f>C38</f>
        <v>1137000</v>
      </c>
      <c r="D37" s="24"/>
      <c r="E37" s="24"/>
      <c r="F37" s="24">
        <f t="shared" ref="F37:G37" si="13">F38</f>
        <v>0</v>
      </c>
      <c r="G37" s="24">
        <f t="shared" si="13"/>
        <v>1137000</v>
      </c>
    </row>
    <row r="38" spans="1:7" s="429" customFormat="1" ht="46.5" customHeight="1" x14ac:dyDescent="0.25">
      <c r="A38" s="240" t="s">
        <v>639</v>
      </c>
      <c r="B38" s="74" t="s">
        <v>715</v>
      </c>
      <c r="C38" s="430">
        <v>1137000</v>
      </c>
      <c r="D38" s="430"/>
      <c r="E38" s="430"/>
      <c r="F38" s="430"/>
      <c r="G38" s="24">
        <f t="shared" si="3"/>
        <v>1137000</v>
      </c>
    </row>
    <row r="39" spans="1:7" s="429" customFormat="1" ht="60.75" customHeight="1" x14ac:dyDescent="0.25">
      <c r="A39" s="239" t="s">
        <v>233</v>
      </c>
      <c r="B39" s="400" t="s">
        <v>234</v>
      </c>
      <c r="C39" s="430">
        <f t="shared" ref="C39:G40" si="14">C40</f>
        <v>120000</v>
      </c>
      <c r="D39" s="430"/>
      <c r="E39" s="430"/>
      <c r="F39" s="430">
        <f t="shared" si="14"/>
        <v>0</v>
      </c>
      <c r="G39" s="430">
        <f t="shared" si="14"/>
        <v>120000</v>
      </c>
    </row>
    <row r="40" spans="1:7" s="429" customFormat="1" ht="58.5" customHeight="1" x14ac:dyDescent="0.25">
      <c r="A40" s="239" t="s">
        <v>235</v>
      </c>
      <c r="B40" s="400" t="s">
        <v>236</v>
      </c>
      <c r="C40" s="2">
        <f t="shared" si="14"/>
        <v>120000</v>
      </c>
      <c r="D40" s="2"/>
      <c r="E40" s="2"/>
      <c r="F40" s="2">
        <f t="shared" si="14"/>
        <v>0</v>
      </c>
      <c r="G40" s="2">
        <f t="shared" si="14"/>
        <v>120000</v>
      </c>
    </row>
    <row r="41" spans="1:7" s="429" customFormat="1" ht="62.25" customHeight="1" x14ac:dyDescent="0.25">
      <c r="A41" s="239" t="s">
        <v>237</v>
      </c>
      <c r="B41" s="400" t="s">
        <v>238</v>
      </c>
      <c r="C41" s="2">
        <v>120000</v>
      </c>
      <c r="D41" s="2"/>
      <c r="E41" s="2"/>
      <c r="F41" s="2"/>
      <c r="G41" s="24">
        <f t="shared" si="3"/>
        <v>120000</v>
      </c>
    </row>
    <row r="42" spans="1:7" s="429" customFormat="1" ht="14.25" customHeight="1" x14ac:dyDescent="0.25">
      <c r="A42" s="241" t="s">
        <v>239</v>
      </c>
      <c r="B42" s="80" t="s">
        <v>240</v>
      </c>
      <c r="C42" s="14">
        <f t="shared" ref="C42:G42" si="15">C43</f>
        <v>506000</v>
      </c>
      <c r="D42" s="14"/>
      <c r="E42" s="14"/>
      <c r="F42" s="14">
        <f t="shared" si="15"/>
        <v>0</v>
      </c>
      <c r="G42" s="14">
        <f t="shared" si="15"/>
        <v>506000</v>
      </c>
    </row>
    <row r="43" spans="1:7" s="429" customFormat="1" ht="15.75" customHeight="1" x14ac:dyDescent="0.25">
      <c r="A43" s="240" t="s">
        <v>241</v>
      </c>
      <c r="B43" s="74" t="s">
        <v>242</v>
      </c>
      <c r="C43" s="2">
        <f t="shared" ref="C43:F43" si="16">C44+C45+C46+C47</f>
        <v>506000</v>
      </c>
      <c r="D43" s="2"/>
      <c r="E43" s="2"/>
      <c r="F43" s="2">
        <f t="shared" si="16"/>
        <v>0</v>
      </c>
      <c r="G43" s="2">
        <f t="shared" ref="G43" si="17">G44+G45+G46+G47</f>
        <v>506000</v>
      </c>
    </row>
    <row r="44" spans="1:7" s="429" customFormat="1" ht="26.25" customHeight="1" x14ac:dyDescent="0.25">
      <c r="A44" s="240" t="s">
        <v>243</v>
      </c>
      <c r="B44" s="74" t="s">
        <v>244</v>
      </c>
      <c r="C44" s="2">
        <v>28000</v>
      </c>
      <c r="D44" s="2"/>
      <c r="E44" s="2"/>
      <c r="F44" s="431"/>
      <c r="G44" s="24">
        <f t="shared" si="3"/>
        <v>28000</v>
      </c>
    </row>
    <row r="45" spans="1:7" s="429" customFormat="1" ht="13.5" customHeight="1" x14ac:dyDescent="0.25">
      <c r="A45" s="240" t="s">
        <v>245</v>
      </c>
      <c r="B45" s="74" t="s">
        <v>246</v>
      </c>
      <c r="C45" s="2">
        <v>9000</v>
      </c>
      <c r="D45" s="2"/>
      <c r="E45" s="2"/>
      <c r="F45" s="431"/>
      <c r="G45" s="24">
        <f t="shared" si="3"/>
        <v>9000</v>
      </c>
    </row>
    <row r="46" spans="1:7" s="429" customFormat="1" ht="16.5" customHeight="1" x14ac:dyDescent="0.25">
      <c r="A46" s="240" t="s">
        <v>247</v>
      </c>
      <c r="B46" s="74" t="s">
        <v>248</v>
      </c>
      <c r="C46" s="2">
        <v>46000</v>
      </c>
      <c r="D46" s="2"/>
      <c r="E46" s="2"/>
      <c r="F46" s="431"/>
      <c r="G46" s="24">
        <f t="shared" si="3"/>
        <v>46000</v>
      </c>
    </row>
    <row r="47" spans="1:7" s="429" customFormat="1" ht="13.5" customHeight="1" x14ac:dyDescent="0.25">
      <c r="A47" s="240" t="s">
        <v>249</v>
      </c>
      <c r="B47" s="74" t="s">
        <v>250</v>
      </c>
      <c r="C47" s="2">
        <v>423000</v>
      </c>
      <c r="D47" s="2"/>
      <c r="E47" s="2"/>
      <c r="F47" s="431"/>
      <c r="G47" s="24">
        <f t="shared" si="3"/>
        <v>423000</v>
      </c>
    </row>
    <row r="48" spans="1:7" s="429" customFormat="1" ht="27.75" customHeight="1" x14ac:dyDescent="0.25">
      <c r="A48" s="241" t="s">
        <v>251</v>
      </c>
      <c r="B48" s="80" t="s">
        <v>377</v>
      </c>
      <c r="C48" s="83">
        <f t="shared" ref="C48:G48" si="18">C49</f>
        <v>373000</v>
      </c>
      <c r="D48" s="83"/>
      <c r="E48" s="83"/>
      <c r="F48" s="83">
        <f t="shared" si="18"/>
        <v>0</v>
      </c>
      <c r="G48" s="83">
        <f t="shared" si="18"/>
        <v>373000</v>
      </c>
    </row>
    <row r="49" spans="1:7" s="429" customFormat="1" ht="15.75" customHeight="1" x14ac:dyDescent="0.25">
      <c r="A49" s="240" t="s">
        <v>252</v>
      </c>
      <c r="B49" s="242" t="s">
        <v>253</v>
      </c>
      <c r="C49" s="434">
        <f t="shared" ref="C49:F49" si="19">C51</f>
        <v>373000</v>
      </c>
      <c r="D49" s="434"/>
      <c r="E49" s="434"/>
      <c r="F49" s="434">
        <f t="shared" si="19"/>
        <v>0</v>
      </c>
      <c r="G49" s="434">
        <f t="shared" ref="G49" si="20">G51</f>
        <v>373000</v>
      </c>
    </row>
    <row r="50" spans="1:7" s="429" customFormat="1" ht="15" customHeight="1" x14ac:dyDescent="0.25">
      <c r="A50" s="240" t="s">
        <v>254</v>
      </c>
      <c r="B50" s="74" t="s">
        <v>255</v>
      </c>
      <c r="C50" s="434">
        <f>C51</f>
        <v>373000</v>
      </c>
      <c r="D50" s="434"/>
      <c r="E50" s="434"/>
      <c r="F50" s="434">
        <f t="shared" ref="F50:G50" si="21">F51</f>
        <v>0</v>
      </c>
      <c r="G50" s="434">
        <f t="shared" si="21"/>
        <v>373000</v>
      </c>
    </row>
    <row r="51" spans="1:7" s="429" customFormat="1" ht="27" customHeight="1" x14ac:dyDescent="0.25">
      <c r="A51" s="240" t="s">
        <v>256</v>
      </c>
      <c r="B51" s="74" t="s">
        <v>257</v>
      </c>
      <c r="C51" s="433">
        <v>373000</v>
      </c>
      <c r="D51" s="433"/>
      <c r="E51" s="433"/>
      <c r="F51" s="433"/>
      <c r="G51" s="24">
        <f t="shared" si="3"/>
        <v>373000</v>
      </c>
    </row>
    <row r="52" spans="1:7" s="429" customFormat="1" ht="27" customHeight="1" x14ac:dyDescent="0.25">
      <c r="A52" s="241" t="s">
        <v>258</v>
      </c>
      <c r="B52" s="80" t="s">
        <v>259</v>
      </c>
      <c r="C52" s="432">
        <f>C53</f>
        <v>200000</v>
      </c>
      <c r="D52" s="432"/>
      <c r="E52" s="432"/>
      <c r="F52" s="432">
        <f t="shared" ref="F52:G52" si="22">F53</f>
        <v>10000</v>
      </c>
      <c r="G52" s="432">
        <f t="shared" si="22"/>
        <v>210000</v>
      </c>
    </row>
    <row r="53" spans="1:7" s="429" customFormat="1" ht="48.75" customHeight="1" x14ac:dyDescent="0.25">
      <c r="A53" s="240" t="s">
        <v>260</v>
      </c>
      <c r="B53" s="74" t="s">
        <v>640</v>
      </c>
      <c r="C53" s="430">
        <f t="shared" ref="C53:G53" si="23">C54</f>
        <v>200000</v>
      </c>
      <c r="D53" s="430"/>
      <c r="E53" s="430"/>
      <c r="F53" s="430">
        <f t="shared" si="23"/>
        <v>10000</v>
      </c>
      <c r="G53" s="430">
        <f t="shared" si="23"/>
        <v>210000</v>
      </c>
    </row>
    <row r="54" spans="1:7" s="429" customFormat="1" ht="28.5" customHeight="1" x14ac:dyDescent="0.25">
      <c r="A54" s="240" t="s">
        <v>261</v>
      </c>
      <c r="B54" s="74" t="s">
        <v>262</v>
      </c>
      <c r="C54" s="430">
        <f>C55+C56+C57</f>
        <v>200000</v>
      </c>
      <c r="D54" s="430">
        <f t="shared" ref="D54:G54" si="24">D55+D56+D57</f>
        <v>0</v>
      </c>
      <c r="E54" s="430">
        <f t="shared" si="24"/>
        <v>0</v>
      </c>
      <c r="F54" s="430">
        <f t="shared" si="24"/>
        <v>10000</v>
      </c>
      <c r="G54" s="430">
        <f t="shared" si="24"/>
        <v>210000</v>
      </c>
    </row>
    <row r="55" spans="1:7" s="429" customFormat="1" ht="37.5" customHeight="1" x14ac:dyDescent="0.25">
      <c r="A55" s="240" t="s">
        <v>263</v>
      </c>
      <c r="B55" s="74" t="s">
        <v>763</v>
      </c>
      <c r="C55" s="430">
        <v>200000</v>
      </c>
      <c r="D55" s="430"/>
      <c r="E55" s="430"/>
      <c r="F55" s="430">
        <v>-200000</v>
      </c>
      <c r="G55" s="24">
        <f t="shared" si="3"/>
        <v>0</v>
      </c>
    </row>
    <row r="56" spans="1:7" s="429" customFormat="1" ht="37.5" customHeight="1" x14ac:dyDescent="0.25">
      <c r="A56" s="240" t="s">
        <v>263</v>
      </c>
      <c r="B56" s="74" t="s">
        <v>762</v>
      </c>
      <c r="C56" s="430"/>
      <c r="D56" s="430"/>
      <c r="E56" s="430"/>
      <c r="F56" s="430">
        <v>10000</v>
      </c>
      <c r="G56" s="24">
        <f t="shared" si="3"/>
        <v>10000</v>
      </c>
    </row>
    <row r="57" spans="1:7" s="429" customFormat="1" ht="37.5" customHeight="1" x14ac:dyDescent="0.25">
      <c r="A57" s="240" t="s">
        <v>764</v>
      </c>
      <c r="B57" s="74" t="s">
        <v>765</v>
      </c>
      <c r="C57" s="430"/>
      <c r="D57" s="430"/>
      <c r="E57" s="430"/>
      <c r="F57" s="430">
        <v>200000</v>
      </c>
      <c r="G57" s="24">
        <f t="shared" si="3"/>
        <v>200000</v>
      </c>
    </row>
    <row r="58" spans="1:7" s="429" customFormat="1" ht="17.25" customHeight="1" x14ac:dyDescent="0.25">
      <c r="A58" s="241" t="s">
        <v>264</v>
      </c>
      <c r="B58" s="80" t="s">
        <v>265</v>
      </c>
      <c r="C58" s="14">
        <f>C59+C61+C62+C64+C65+C66</f>
        <v>250000</v>
      </c>
      <c r="D58" s="14"/>
      <c r="E58" s="14"/>
      <c r="F58" s="14">
        <f>F59+F61+F62+F64+F65+F66</f>
        <v>0</v>
      </c>
      <c r="G58" s="14">
        <f>G59+G61+G62+G64+G65+G66</f>
        <v>250000</v>
      </c>
    </row>
    <row r="59" spans="1:7" s="429" customFormat="1" ht="23.25" customHeight="1" x14ac:dyDescent="0.25">
      <c r="A59" s="240" t="s">
        <v>266</v>
      </c>
      <c r="B59" s="74" t="s">
        <v>267</v>
      </c>
      <c r="C59" s="430">
        <f>C60</f>
        <v>4000</v>
      </c>
      <c r="D59" s="430"/>
      <c r="E59" s="430"/>
      <c r="F59" s="430">
        <f t="shared" ref="F59:G59" si="25">F60</f>
        <v>0</v>
      </c>
      <c r="G59" s="430">
        <f t="shared" si="25"/>
        <v>4000</v>
      </c>
    </row>
    <row r="60" spans="1:7" s="429" customFormat="1" ht="51.75" customHeight="1" x14ac:dyDescent="0.25">
      <c r="A60" s="240" t="s">
        <v>268</v>
      </c>
      <c r="B60" s="74" t="s">
        <v>716</v>
      </c>
      <c r="C60" s="430">
        <v>4000</v>
      </c>
      <c r="D60" s="430"/>
      <c r="E60" s="430"/>
      <c r="F60" s="430"/>
      <c r="G60" s="24">
        <f t="shared" si="3"/>
        <v>4000</v>
      </c>
    </row>
    <row r="61" spans="1:7" s="429" customFormat="1" ht="50.25" customHeight="1" x14ac:dyDescent="0.25">
      <c r="A61" s="240" t="s">
        <v>269</v>
      </c>
      <c r="B61" s="74" t="s">
        <v>375</v>
      </c>
      <c r="C61" s="433">
        <v>25000</v>
      </c>
      <c r="D61" s="433"/>
      <c r="E61" s="433"/>
      <c r="F61" s="433"/>
      <c r="G61" s="24">
        <f t="shared" si="3"/>
        <v>25000</v>
      </c>
    </row>
    <row r="62" spans="1:7" s="429" customFormat="1" ht="73.5" customHeight="1" x14ac:dyDescent="0.25">
      <c r="A62" s="240" t="s">
        <v>641</v>
      </c>
      <c r="B62" s="73" t="s">
        <v>642</v>
      </c>
      <c r="C62" s="430">
        <f t="shared" ref="C62:G62" si="26">C63</f>
        <v>6000</v>
      </c>
      <c r="D62" s="430"/>
      <c r="E62" s="430"/>
      <c r="F62" s="430">
        <f t="shared" si="26"/>
        <v>0</v>
      </c>
      <c r="G62" s="430">
        <f t="shared" si="26"/>
        <v>6000</v>
      </c>
    </row>
    <row r="63" spans="1:7" s="429" customFormat="1" ht="26.25" customHeight="1" x14ac:dyDescent="0.25">
      <c r="A63" s="240" t="s">
        <v>270</v>
      </c>
      <c r="B63" s="74" t="s">
        <v>643</v>
      </c>
      <c r="C63" s="430">
        <v>6000</v>
      </c>
      <c r="D63" s="430"/>
      <c r="E63" s="430"/>
      <c r="F63" s="430"/>
      <c r="G63" s="24">
        <f t="shared" si="3"/>
        <v>6000</v>
      </c>
    </row>
    <row r="64" spans="1:7" s="429" customFormat="1" ht="38.25" customHeight="1" x14ac:dyDescent="0.25">
      <c r="A64" s="240" t="s">
        <v>644</v>
      </c>
      <c r="B64" s="74" t="s">
        <v>271</v>
      </c>
      <c r="C64" s="430">
        <v>60000</v>
      </c>
      <c r="D64" s="430"/>
      <c r="E64" s="430"/>
      <c r="F64" s="430"/>
      <c r="G64" s="24">
        <f t="shared" si="3"/>
        <v>60000</v>
      </c>
    </row>
    <row r="65" spans="1:7" s="429" customFormat="1" ht="37.5" customHeight="1" x14ac:dyDescent="0.25">
      <c r="A65" s="240" t="s">
        <v>272</v>
      </c>
      <c r="B65" s="74" t="s">
        <v>717</v>
      </c>
      <c r="C65" s="431">
        <v>20000</v>
      </c>
      <c r="D65" s="431"/>
      <c r="E65" s="431"/>
      <c r="F65" s="431"/>
      <c r="G65" s="24">
        <f t="shared" si="3"/>
        <v>20000</v>
      </c>
    </row>
    <row r="66" spans="1:7" s="429" customFormat="1" ht="22.5" customHeight="1" x14ac:dyDescent="0.25">
      <c r="A66" s="241" t="s">
        <v>273</v>
      </c>
      <c r="B66" s="80" t="s">
        <v>274</v>
      </c>
      <c r="C66" s="435">
        <f t="shared" ref="C66:G66" si="27">C67</f>
        <v>135000</v>
      </c>
      <c r="D66" s="435"/>
      <c r="E66" s="435"/>
      <c r="F66" s="435">
        <f t="shared" si="27"/>
        <v>0</v>
      </c>
      <c r="G66" s="435">
        <f t="shared" si="27"/>
        <v>135000</v>
      </c>
    </row>
    <row r="67" spans="1:7" s="429" customFormat="1" ht="22.5" customHeight="1" x14ac:dyDescent="0.25">
      <c r="A67" s="240" t="s">
        <v>645</v>
      </c>
      <c r="B67" s="74" t="s">
        <v>646</v>
      </c>
      <c r="C67" s="434">
        <v>135000</v>
      </c>
      <c r="D67" s="434"/>
      <c r="E67" s="434"/>
      <c r="F67" s="434"/>
      <c r="G67" s="24">
        <f t="shared" si="3"/>
        <v>135000</v>
      </c>
    </row>
    <row r="68" spans="1:7" s="79" customFormat="1" ht="18.75" customHeight="1" x14ac:dyDescent="0.25">
      <c r="A68" s="18" t="s">
        <v>275</v>
      </c>
      <c r="B68" s="411" t="s">
        <v>276</v>
      </c>
      <c r="C68" s="83">
        <f>C69</f>
        <v>181475833</v>
      </c>
      <c r="D68" s="83"/>
      <c r="E68" s="83"/>
      <c r="F68" s="83">
        <f>F69</f>
        <v>4802500</v>
      </c>
      <c r="G68" s="83">
        <f>G69</f>
        <v>186278333</v>
      </c>
    </row>
    <row r="69" spans="1:7" ht="26.25" customHeight="1" x14ac:dyDescent="0.25">
      <c r="A69" s="294" t="s">
        <v>277</v>
      </c>
      <c r="B69" s="400" t="s">
        <v>278</v>
      </c>
      <c r="C69" s="24">
        <f>C70+C75+C84+C109</f>
        <v>181475833</v>
      </c>
      <c r="D69" s="24">
        <f t="shared" ref="D69:G69" si="28">D70+D75+D84+D109</f>
        <v>0</v>
      </c>
      <c r="E69" s="24">
        <f t="shared" si="28"/>
        <v>0</v>
      </c>
      <c r="F69" s="24">
        <f t="shared" si="28"/>
        <v>4802500</v>
      </c>
      <c r="G69" s="24">
        <f t="shared" si="28"/>
        <v>186278333</v>
      </c>
    </row>
    <row r="70" spans="1:7" s="79" customFormat="1" ht="14.25" customHeight="1" x14ac:dyDescent="0.25">
      <c r="A70" s="18" t="s">
        <v>279</v>
      </c>
      <c r="B70" s="411" t="s">
        <v>280</v>
      </c>
      <c r="C70" s="83">
        <f>C71+C73</f>
        <v>42807000</v>
      </c>
      <c r="D70" s="83"/>
      <c r="E70" s="83"/>
      <c r="F70" s="83">
        <f>F71+F73</f>
        <v>0</v>
      </c>
      <c r="G70" s="83">
        <f>G71+G73</f>
        <v>42807000</v>
      </c>
    </row>
    <row r="71" spans="1:7" ht="16.5" customHeight="1" x14ac:dyDescent="0.25">
      <c r="A71" s="294" t="s">
        <v>281</v>
      </c>
      <c r="B71" s="400" t="s">
        <v>282</v>
      </c>
      <c r="C71" s="24">
        <f>C72</f>
        <v>25898000</v>
      </c>
      <c r="D71" s="24"/>
      <c r="E71" s="24"/>
      <c r="F71" s="24">
        <f>F72</f>
        <v>0</v>
      </c>
      <c r="G71" s="24">
        <f>G72</f>
        <v>25898000</v>
      </c>
    </row>
    <row r="72" spans="1:7" ht="27" customHeight="1" x14ac:dyDescent="0.25">
      <c r="A72" s="294" t="s">
        <v>283</v>
      </c>
      <c r="B72" s="400" t="s">
        <v>284</v>
      </c>
      <c r="C72" s="24">
        <v>25898000</v>
      </c>
      <c r="D72" s="24"/>
      <c r="E72" s="24"/>
      <c r="F72" s="24"/>
      <c r="G72" s="24">
        <f t="shared" si="3"/>
        <v>25898000</v>
      </c>
    </row>
    <row r="73" spans="1:7" ht="24.75" customHeight="1" x14ac:dyDescent="0.25">
      <c r="A73" s="294" t="s">
        <v>285</v>
      </c>
      <c r="B73" s="400" t="s">
        <v>286</v>
      </c>
      <c r="C73" s="24">
        <f>C74</f>
        <v>16909000</v>
      </c>
      <c r="D73" s="24"/>
      <c r="E73" s="24"/>
      <c r="F73" s="24">
        <f>F74</f>
        <v>0</v>
      </c>
      <c r="G73" s="24">
        <f>G74</f>
        <v>16909000</v>
      </c>
    </row>
    <row r="74" spans="1:7" ht="24.75" customHeight="1" x14ac:dyDescent="0.25">
      <c r="A74" s="294" t="s">
        <v>287</v>
      </c>
      <c r="B74" s="400" t="s">
        <v>288</v>
      </c>
      <c r="C74" s="24">
        <v>16909000</v>
      </c>
      <c r="D74" s="24"/>
      <c r="E74" s="24"/>
      <c r="F74" s="24"/>
      <c r="G74" s="24">
        <f t="shared" si="3"/>
        <v>16909000</v>
      </c>
    </row>
    <row r="75" spans="1:7" ht="29.25" customHeight="1" x14ac:dyDescent="0.25">
      <c r="A75" s="423" t="s">
        <v>773</v>
      </c>
      <c r="B75" s="424" t="s">
        <v>774</v>
      </c>
      <c r="C75" s="83">
        <f>C80</f>
        <v>0</v>
      </c>
      <c r="D75" s="83">
        <f t="shared" ref="D75:G75" si="29">D80</f>
        <v>0</v>
      </c>
      <c r="E75" s="83">
        <f t="shared" si="29"/>
        <v>0</v>
      </c>
      <c r="F75" s="83">
        <f t="shared" si="29"/>
        <v>4802500</v>
      </c>
      <c r="G75" s="83">
        <f t="shared" si="29"/>
        <v>4802500</v>
      </c>
    </row>
    <row r="76" spans="1:7" ht="24.75" hidden="1" customHeight="1" x14ac:dyDescent="0.25">
      <c r="A76" s="402" t="s">
        <v>775</v>
      </c>
      <c r="B76" s="412" t="s">
        <v>776</v>
      </c>
      <c r="C76" s="24"/>
      <c r="D76" s="24"/>
      <c r="E76" s="24"/>
      <c r="F76" s="24"/>
      <c r="G76" s="24"/>
    </row>
    <row r="77" spans="1:7" ht="24.75" hidden="1" customHeight="1" x14ac:dyDescent="0.25">
      <c r="A77" s="402" t="s">
        <v>486</v>
      </c>
      <c r="B77" s="412" t="s">
        <v>777</v>
      </c>
      <c r="C77" s="24"/>
      <c r="D77" s="24"/>
      <c r="E77" s="24"/>
      <c r="F77" s="24"/>
      <c r="G77" s="24"/>
    </row>
    <row r="78" spans="1:7" ht="24.75" hidden="1" customHeight="1" x14ac:dyDescent="0.25">
      <c r="A78" s="402" t="s">
        <v>778</v>
      </c>
      <c r="B78" s="412" t="s">
        <v>779</v>
      </c>
      <c r="C78" s="24"/>
      <c r="D78" s="24"/>
      <c r="E78" s="24"/>
      <c r="F78" s="24"/>
      <c r="G78" s="24"/>
    </row>
    <row r="79" spans="1:7" ht="24.75" hidden="1" customHeight="1" x14ac:dyDescent="0.25">
      <c r="A79" s="402" t="s">
        <v>488</v>
      </c>
      <c r="B79" s="412" t="s">
        <v>489</v>
      </c>
      <c r="C79" s="24"/>
      <c r="D79" s="24"/>
      <c r="E79" s="24"/>
      <c r="F79" s="24"/>
      <c r="G79" s="24"/>
    </row>
    <row r="80" spans="1:7" ht="42" customHeight="1" x14ac:dyDescent="0.25">
      <c r="A80" s="402" t="s">
        <v>780</v>
      </c>
      <c r="B80" s="412" t="s">
        <v>781</v>
      </c>
      <c r="C80" s="24">
        <f>C81</f>
        <v>0</v>
      </c>
      <c r="D80" s="24">
        <f t="shared" ref="D80:G80" si="30">D81</f>
        <v>0</v>
      </c>
      <c r="E80" s="24">
        <f t="shared" si="30"/>
        <v>0</v>
      </c>
      <c r="F80" s="24">
        <f t="shared" si="30"/>
        <v>4802500</v>
      </c>
      <c r="G80" s="24">
        <f t="shared" si="30"/>
        <v>4802500</v>
      </c>
    </row>
    <row r="81" spans="1:7" ht="38.25" customHeight="1" x14ac:dyDescent="0.25">
      <c r="A81" s="402" t="s">
        <v>490</v>
      </c>
      <c r="B81" s="412" t="s">
        <v>782</v>
      </c>
      <c r="C81" s="24">
        <f>C82+C83</f>
        <v>0</v>
      </c>
      <c r="D81" s="24">
        <f t="shared" ref="D81:G81" si="31">D82+D83</f>
        <v>0</v>
      </c>
      <c r="E81" s="24">
        <f t="shared" si="31"/>
        <v>0</v>
      </c>
      <c r="F81" s="24">
        <f t="shared" si="31"/>
        <v>4802500</v>
      </c>
      <c r="G81" s="24">
        <f t="shared" si="31"/>
        <v>4802500</v>
      </c>
    </row>
    <row r="82" spans="1:7" ht="18" customHeight="1" x14ac:dyDescent="0.25">
      <c r="A82" s="402"/>
      <c r="B82" s="412" t="s">
        <v>783</v>
      </c>
      <c r="C82" s="24"/>
      <c r="D82" s="24"/>
      <c r="E82" s="24"/>
      <c r="F82" s="24">
        <v>4517500</v>
      </c>
      <c r="G82" s="24">
        <f>C82+F82</f>
        <v>4517500</v>
      </c>
    </row>
    <row r="83" spans="1:7" ht="29.25" customHeight="1" x14ac:dyDescent="0.25">
      <c r="A83" s="402"/>
      <c r="B83" s="412" t="s">
        <v>784</v>
      </c>
      <c r="C83" s="24"/>
      <c r="D83" s="24"/>
      <c r="E83" s="24"/>
      <c r="F83" s="24">
        <v>285000</v>
      </c>
      <c r="G83" s="24">
        <f>C83+F83</f>
        <v>285000</v>
      </c>
    </row>
    <row r="84" spans="1:7" s="79" customFormat="1" ht="24" customHeight="1" x14ac:dyDescent="0.25">
      <c r="A84" s="18" t="s">
        <v>289</v>
      </c>
      <c r="B84" s="411" t="s">
        <v>290</v>
      </c>
      <c r="C84" s="83">
        <f>C85+C87+C89+C91 +C105+C107</f>
        <v>126127131</v>
      </c>
      <c r="D84" s="83"/>
      <c r="E84" s="83"/>
      <c r="F84" s="83">
        <f t="shared" ref="F84" si="32">F85+F87+F89+F91 +F105+F107</f>
        <v>0</v>
      </c>
      <c r="G84" s="83">
        <f t="shared" ref="G84" si="33">G85+G87+G89+G91 +G105+G107</f>
        <v>126127131</v>
      </c>
    </row>
    <row r="85" spans="1:7" s="79" customFormat="1" ht="36" customHeight="1" x14ac:dyDescent="0.25">
      <c r="A85" s="294" t="s">
        <v>650</v>
      </c>
      <c r="B85" s="78" t="s">
        <v>648</v>
      </c>
      <c r="C85" s="24">
        <f>C86</f>
        <v>0</v>
      </c>
      <c r="D85" s="24"/>
      <c r="E85" s="24"/>
      <c r="F85" s="24">
        <f t="shared" ref="F85:G85" si="34">F86</f>
        <v>0</v>
      </c>
      <c r="G85" s="24">
        <f t="shared" si="34"/>
        <v>0</v>
      </c>
    </row>
    <row r="86" spans="1:7" s="79" customFormat="1" ht="39" customHeight="1" x14ac:dyDescent="0.25">
      <c r="A86" s="77" t="s">
        <v>498</v>
      </c>
      <c r="B86" s="400" t="s">
        <v>649</v>
      </c>
      <c r="C86" s="24"/>
      <c r="D86" s="24"/>
      <c r="E86" s="24"/>
      <c r="F86" s="24"/>
      <c r="G86" s="24">
        <f t="shared" si="3"/>
        <v>0</v>
      </c>
    </row>
    <row r="87" spans="1:7" ht="27.75" customHeight="1" x14ac:dyDescent="0.25">
      <c r="A87" s="294" t="s">
        <v>291</v>
      </c>
      <c r="B87" s="400" t="s">
        <v>292</v>
      </c>
      <c r="C87" s="24">
        <f>C88</f>
        <v>800617</v>
      </c>
      <c r="D87" s="24"/>
      <c r="E87" s="24"/>
      <c r="F87" s="24">
        <f>F88</f>
        <v>0</v>
      </c>
      <c r="G87" s="24">
        <f>G88</f>
        <v>800617</v>
      </c>
    </row>
    <row r="88" spans="1:7" ht="36.75" customHeight="1" x14ac:dyDescent="0.25">
      <c r="A88" s="294" t="s">
        <v>293</v>
      </c>
      <c r="B88" s="400" t="s">
        <v>294</v>
      </c>
      <c r="C88" s="24">
        <v>800617</v>
      </c>
      <c r="D88" s="24"/>
      <c r="E88" s="24"/>
      <c r="F88" s="24"/>
      <c r="G88" s="24">
        <f t="shared" ref="G88:G111" si="35">C88+F88</f>
        <v>800617</v>
      </c>
    </row>
    <row r="89" spans="1:7" ht="26.25" customHeight="1" x14ac:dyDescent="0.25">
      <c r="A89" s="294" t="s">
        <v>295</v>
      </c>
      <c r="B89" s="400" t="s">
        <v>296</v>
      </c>
      <c r="C89" s="24">
        <f>C90</f>
        <v>158000</v>
      </c>
      <c r="D89" s="24"/>
      <c r="E89" s="24"/>
      <c r="F89" s="24">
        <f>F90</f>
        <v>0</v>
      </c>
      <c r="G89" s="24">
        <f>G90</f>
        <v>158000</v>
      </c>
    </row>
    <row r="90" spans="1:7" ht="36.75" customHeight="1" x14ac:dyDescent="0.25">
      <c r="A90" s="294" t="s">
        <v>297</v>
      </c>
      <c r="B90" s="400" t="s">
        <v>298</v>
      </c>
      <c r="C90" s="24">
        <v>158000</v>
      </c>
      <c r="D90" s="24"/>
      <c r="E90" s="24"/>
      <c r="F90" s="24"/>
      <c r="G90" s="24">
        <f t="shared" si="35"/>
        <v>158000</v>
      </c>
    </row>
    <row r="91" spans="1:7" ht="26.25" customHeight="1" x14ac:dyDescent="0.25">
      <c r="A91" s="294" t="s">
        <v>299</v>
      </c>
      <c r="B91" s="400" t="s">
        <v>300</v>
      </c>
      <c r="C91" s="24">
        <f>C92</f>
        <v>116320203</v>
      </c>
      <c r="D91" s="24"/>
      <c r="E91" s="24"/>
      <c r="F91" s="24">
        <f>F92</f>
        <v>0</v>
      </c>
      <c r="G91" s="24">
        <f>G92</f>
        <v>116320203</v>
      </c>
    </row>
    <row r="92" spans="1:7" ht="26.25" customHeight="1" x14ac:dyDescent="0.25">
      <c r="A92" s="294" t="s">
        <v>301</v>
      </c>
      <c r="B92" s="400" t="s">
        <v>302</v>
      </c>
      <c r="C92" s="24">
        <f>SUM(C93:C104)</f>
        <v>116320203</v>
      </c>
      <c r="D92" s="24"/>
      <c r="E92" s="24"/>
      <c r="F92" s="24">
        <f t="shared" ref="F92" si="36">SUM(F93:F104)</f>
        <v>0</v>
      </c>
      <c r="G92" s="24">
        <f t="shared" ref="G92" si="37">SUM(G93:G104)</f>
        <v>116320203</v>
      </c>
    </row>
    <row r="93" spans="1:7" ht="48.75" customHeight="1" x14ac:dyDescent="0.25">
      <c r="A93" s="294"/>
      <c r="B93" s="400" t="s">
        <v>303</v>
      </c>
      <c r="C93" s="24">
        <v>5882000</v>
      </c>
      <c r="D93" s="24"/>
      <c r="E93" s="24"/>
      <c r="F93" s="24"/>
      <c r="G93" s="24">
        <f t="shared" si="35"/>
        <v>5882000</v>
      </c>
    </row>
    <row r="94" spans="1:7" ht="25.5" customHeight="1" x14ac:dyDescent="0.25">
      <c r="A94" s="294"/>
      <c r="B94" s="400" t="s">
        <v>304</v>
      </c>
      <c r="C94" s="24">
        <v>8607000</v>
      </c>
      <c r="D94" s="24"/>
      <c r="E94" s="24"/>
      <c r="F94" s="24"/>
      <c r="G94" s="24">
        <f t="shared" si="35"/>
        <v>8607000</v>
      </c>
    </row>
    <row r="95" spans="1:7" ht="37.5" customHeight="1" x14ac:dyDescent="0.25">
      <c r="A95" s="294"/>
      <c r="B95" s="400" t="s">
        <v>305</v>
      </c>
      <c r="C95" s="24">
        <v>21495027</v>
      </c>
      <c r="D95" s="24"/>
      <c r="E95" s="24"/>
      <c r="F95" s="24"/>
      <c r="G95" s="24">
        <f t="shared" si="35"/>
        <v>21495027</v>
      </c>
    </row>
    <row r="96" spans="1:7" ht="60" customHeight="1" x14ac:dyDescent="0.25">
      <c r="A96" s="294"/>
      <c r="B96" s="400" t="s">
        <v>306</v>
      </c>
      <c r="C96" s="24">
        <v>104940</v>
      </c>
      <c r="D96" s="24"/>
      <c r="E96" s="24"/>
      <c r="F96" s="24"/>
      <c r="G96" s="24">
        <f t="shared" si="35"/>
        <v>104940</v>
      </c>
    </row>
    <row r="97" spans="1:7" ht="49.5" customHeight="1" x14ac:dyDescent="0.25">
      <c r="A97" s="294"/>
      <c r="B97" s="400" t="s">
        <v>307</v>
      </c>
      <c r="C97" s="24">
        <v>4690260</v>
      </c>
      <c r="D97" s="24"/>
      <c r="E97" s="24"/>
      <c r="F97" s="24"/>
      <c r="G97" s="24">
        <f t="shared" si="35"/>
        <v>4690260</v>
      </c>
    </row>
    <row r="98" spans="1:7" ht="39" hidden="1" customHeight="1" x14ac:dyDescent="0.25">
      <c r="A98" s="294"/>
      <c r="B98" s="400" t="s">
        <v>308</v>
      </c>
      <c r="C98" s="24"/>
      <c r="D98" s="24"/>
      <c r="E98" s="24"/>
      <c r="F98" s="24"/>
      <c r="G98" s="24">
        <f t="shared" si="35"/>
        <v>0</v>
      </c>
    </row>
    <row r="99" spans="1:7" ht="73.5" customHeight="1" x14ac:dyDescent="0.25">
      <c r="A99" s="294"/>
      <c r="B99" s="400" t="s">
        <v>309</v>
      </c>
      <c r="C99" s="24">
        <v>851700</v>
      </c>
      <c r="D99" s="24"/>
      <c r="E99" s="24"/>
      <c r="F99" s="24"/>
      <c r="G99" s="24">
        <f t="shared" si="35"/>
        <v>851700</v>
      </c>
    </row>
    <row r="100" spans="1:7" ht="48" customHeight="1" x14ac:dyDescent="0.25">
      <c r="A100" s="294"/>
      <c r="B100" s="400" t="s">
        <v>310</v>
      </c>
      <c r="C100" s="24">
        <v>173500</v>
      </c>
      <c r="D100" s="24"/>
      <c r="E100" s="24"/>
      <c r="F100" s="24"/>
      <c r="G100" s="24">
        <f t="shared" si="35"/>
        <v>173500</v>
      </c>
    </row>
    <row r="101" spans="1:7" ht="37.5" customHeight="1" x14ac:dyDescent="0.25">
      <c r="A101" s="294"/>
      <c r="B101" s="400" t="s">
        <v>311</v>
      </c>
      <c r="C101" s="24">
        <v>93000</v>
      </c>
      <c r="D101" s="24"/>
      <c r="E101" s="24"/>
      <c r="F101" s="24"/>
      <c r="G101" s="24">
        <f t="shared" si="35"/>
        <v>93000</v>
      </c>
    </row>
    <row r="102" spans="1:7" ht="37.5" customHeight="1" x14ac:dyDescent="0.25">
      <c r="A102" s="294"/>
      <c r="B102" s="400" t="s">
        <v>320</v>
      </c>
      <c r="C102" s="24">
        <v>66777336</v>
      </c>
      <c r="D102" s="24"/>
      <c r="E102" s="24"/>
      <c r="F102" s="24"/>
      <c r="G102" s="24">
        <f t="shared" si="35"/>
        <v>66777336</v>
      </c>
    </row>
    <row r="103" spans="1:7" ht="62.25" customHeight="1" x14ac:dyDescent="0.25">
      <c r="A103" s="294"/>
      <c r="B103" s="400" t="s">
        <v>567</v>
      </c>
      <c r="C103" s="24">
        <v>7634300</v>
      </c>
      <c r="D103" s="24"/>
      <c r="E103" s="24"/>
      <c r="F103" s="24"/>
      <c r="G103" s="24">
        <f t="shared" si="35"/>
        <v>7634300</v>
      </c>
    </row>
    <row r="104" spans="1:7" ht="51.75" customHeight="1" x14ac:dyDescent="0.25">
      <c r="A104" s="294"/>
      <c r="B104" s="400" t="s">
        <v>647</v>
      </c>
      <c r="C104" s="24">
        <v>11140</v>
      </c>
      <c r="D104" s="24"/>
      <c r="E104" s="24"/>
      <c r="F104" s="24"/>
      <c r="G104" s="24">
        <f t="shared" si="35"/>
        <v>11140</v>
      </c>
    </row>
    <row r="105" spans="1:7" ht="51" customHeight="1" x14ac:dyDescent="0.25">
      <c r="A105" s="294" t="s">
        <v>312</v>
      </c>
      <c r="B105" s="400" t="s">
        <v>313</v>
      </c>
      <c r="C105" s="24">
        <f>C106</f>
        <v>836736</v>
      </c>
      <c r="D105" s="24"/>
      <c r="E105" s="24"/>
      <c r="F105" s="24">
        <f>F106</f>
        <v>0</v>
      </c>
      <c r="G105" s="24">
        <f>G106</f>
        <v>836736</v>
      </c>
    </row>
    <row r="106" spans="1:7" ht="51" customHeight="1" x14ac:dyDescent="0.25">
      <c r="A106" s="294" t="s">
        <v>314</v>
      </c>
      <c r="B106" s="400" t="s">
        <v>315</v>
      </c>
      <c r="C106" s="24">
        <v>836736</v>
      </c>
      <c r="D106" s="24"/>
      <c r="E106" s="24"/>
      <c r="F106" s="24"/>
      <c r="G106" s="24">
        <f t="shared" si="35"/>
        <v>836736</v>
      </c>
    </row>
    <row r="107" spans="1:7" ht="51" customHeight="1" x14ac:dyDescent="0.25">
      <c r="A107" s="294" t="s">
        <v>316</v>
      </c>
      <c r="B107" s="400" t="s">
        <v>750</v>
      </c>
      <c r="C107" s="24">
        <f>C108</f>
        <v>8011575</v>
      </c>
      <c r="D107" s="24"/>
      <c r="E107" s="24"/>
      <c r="F107" s="24">
        <f>F108</f>
        <v>0</v>
      </c>
      <c r="G107" s="24">
        <f>G108</f>
        <v>8011575</v>
      </c>
    </row>
    <row r="108" spans="1:7" ht="37.5" customHeight="1" x14ac:dyDescent="0.25">
      <c r="A108" s="294" t="s">
        <v>317</v>
      </c>
      <c r="B108" s="400" t="s">
        <v>748</v>
      </c>
      <c r="C108" s="24">
        <v>8011575</v>
      </c>
      <c r="D108" s="24"/>
      <c r="E108" s="24"/>
      <c r="F108" s="24"/>
      <c r="G108" s="24">
        <f t="shared" si="35"/>
        <v>8011575</v>
      </c>
    </row>
    <row r="109" spans="1:7" s="79" customFormat="1" ht="14.25" customHeight="1" x14ac:dyDescent="0.25">
      <c r="A109" s="411" t="s">
        <v>321</v>
      </c>
      <c r="B109" s="411" t="s">
        <v>171</v>
      </c>
      <c r="C109" s="83">
        <f>C110+C112</f>
        <v>12541702</v>
      </c>
      <c r="D109" s="83">
        <f t="shared" ref="D109:G109" si="38">D110+D112</f>
        <v>0</v>
      </c>
      <c r="E109" s="83">
        <f t="shared" si="38"/>
        <v>0</v>
      </c>
      <c r="F109" s="83">
        <f t="shared" si="38"/>
        <v>0</v>
      </c>
      <c r="G109" s="83">
        <f t="shared" si="38"/>
        <v>12541702</v>
      </c>
    </row>
    <row r="110" spans="1:7" ht="37.5" customHeight="1" x14ac:dyDescent="0.25">
      <c r="A110" s="400" t="s">
        <v>322</v>
      </c>
      <c r="B110" s="400" t="s">
        <v>323</v>
      </c>
      <c r="C110" s="24">
        <f t="shared" ref="C110:G110" si="39">C111</f>
        <v>12112800</v>
      </c>
      <c r="D110" s="24"/>
      <c r="E110" s="24"/>
      <c r="F110" s="24">
        <f t="shared" si="39"/>
        <v>0</v>
      </c>
      <c r="G110" s="24">
        <f t="shared" si="39"/>
        <v>12112800</v>
      </c>
    </row>
    <row r="111" spans="1:7" ht="52.5" customHeight="1" x14ac:dyDescent="0.25">
      <c r="A111" s="400" t="s">
        <v>324</v>
      </c>
      <c r="B111" s="400" t="s">
        <v>325</v>
      </c>
      <c r="C111" s="24">
        <v>12112800</v>
      </c>
      <c r="D111" s="24"/>
      <c r="E111" s="24"/>
      <c r="F111" s="24"/>
      <c r="G111" s="24">
        <f t="shared" si="35"/>
        <v>12112800</v>
      </c>
    </row>
    <row r="112" spans="1:7" ht="13.5" customHeight="1" x14ac:dyDescent="0.25">
      <c r="A112" s="400" t="s">
        <v>590</v>
      </c>
      <c r="B112" s="400" t="s">
        <v>589</v>
      </c>
      <c r="C112" s="24">
        <f>C113</f>
        <v>428902</v>
      </c>
      <c r="D112" s="24"/>
      <c r="E112" s="24"/>
      <c r="F112" s="24">
        <f t="shared" ref="F112:G112" si="40">F113</f>
        <v>0</v>
      </c>
      <c r="G112" s="24">
        <f t="shared" si="40"/>
        <v>428902</v>
      </c>
    </row>
    <row r="113" spans="1:7" ht="25.5" customHeight="1" x14ac:dyDescent="0.25">
      <c r="A113" s="400" t="s">
        <v>501</v>
      </c>
      <c r="B113" s="400" t="s">
        <v>502</v>
      </c>
      <c r="C113" s="24">
        <f>'6 Вед15'!J59</f>
        <v>428902</v>
      </c>
      <c r="D113" s="24"/>
      <c r="E113" s="24"/>
      <c r="F113" s="24"/>
      <c r="G113" s="24">
        <f>C113+F113</f>
        <v>428902</v>
      </c>
    </row>
    <row r="114" spans="1:7" s="244" customFormat="1" ht="24.75" customHeight="1" x14ac:dyDescent="0.25">
      <c r="A114" s="143"/>
      <c r="B114" s="142" t="s">
        <v>326</v>
      </c>
      <c r="C114" s="243">
        <f>C7+C68</f>
        <v>234246433</v>
      </c>
      <c r="D114" s="243"/>
      <c r="E114" s="243"/>
      <c r="F114" s="243">
        <f>F7+F68</f>
        <v>4802500</v>
      </c>
      <c r="G114" s="243">
        <f>G7+G68</f>
        <v>239048933</v>
      </c>
    </row>
    <row r="115" spans="1:7" ht="24.75" customHeight="1" x14ac:dyDescent="0.25">
      <c r="A115" s="76"/>
      <c r="B115" s="6"/>
      <c r="C115" s="10"/>
      <c r="D115" s="10"/>
      <c r="E115" s="10"/>
      <c r="F115" s="292"/>
      <c r="G115" s="233"/>
    </row>
    <row r="116" spans="1:7" ht="24.75" customHeight="1" x14ac:dyDescent="0.25">
      <c r="A116" s="76"/>
      <c r="B116" s="6"/>
      <c r="C116" s="10"/>
      <c r="D116" s="10"/>
      <c r="E116" s="10"/>
      <c r="F116" s="10"/>
      <c r="G116" s="10"/>
    </row>
    <row r="117" spans="1:7" ht="48" customHeight="1" x14ac:dyDescent="0.25">
      <c r="A117" s="76"/>
      <c r="B117" s="6"/>
      <c r="C117" s="6"/>
      <c r="D117" s="6"/>
      <c r="E117" s="6"/>
      <c r="G117" s="82" t="s">
        <v>195</v>
      </c>
    </row>
    <row r="118" spans="1:7" ht="79.5" hidden="1" customHeight="1" x14ac:dyDescent="0.25">
      <c r="A118" s="76"/>
      <c r="B118" s="6"/>
      <c r="C118" s="6"/>
      <c r="D118" s="6"/>
      <c r="E118" s="6"/>
    </row>
    <row r="119" spans="1:7" ht="33" customHeight="1" x14ac:dyDescent="0.25"/>
    <row r="120" spans="1:7" ht="54" customHeight="1" x14ac:dyDescent="0.25"/>
    <row r="121" spans="1:7" ht="75" hidden="1" customHeight="1" x14ac:dyDescent="0.25"/>
    <row r="122" spans="1:7" ht="39" customHeight="1" x14ac:dyDescent="0.25"/>
    <row r="123" spans="1:7" ht="60" customHeight="1" x14ac:dyDescent="0.25"/>
    <row r="124" spans="1:7" ht="51" customHeight="1" x14ac:dyDescent="0.25"/>
    <row r="125" spans="1:7" ht="39.75" customHeight="1" x14ac:dyDescent="0.25"/>
    <row r="126" spans="1:7" ht="85.5" customHeight="1" x14ac:dyDescent="0.25"/>
    <row r="127" spans="1:7" ht="49.5" customHeight="1" x14ac:dyDescent="0.25"/>
    <row r="128" spans="1:7" ht="38.25" customHeight="1" x14ac:dyDescent="0.25"/>
    <row r="129" spans="7:7" ht="38.25" customHeight="1" x14ac:dyDescent="0.25"/>
    <row r="130" spans="7:7" ht="38.25" customHeight="1" x14ac:dyDescent="0.25"/>
    <row r="131" spans="7:7" ht="48.75" customHeight="1" x14ac:dyDescent="0.25"/>
    <row r="132" spans="7:7" ht="48.75" customHeight="1" x14ac:dyDescent="0.25">
      <c r="G132" s="77"/>
    </row>
    <row r="133" spans="7:7" ht="49.5" customHeight="1" x14ac:dyDescent="0.25">
      <c r="G133" s="77"/>
    </row>
    <row r="134" spans="7:7" ht="50.25" customHeight="1" x14ac:dyDescent="0.25">
      <c r="G134" s="77"/>
    </row>
    <row r="135" spans="7:7" ht="15" customHeight="1" x14ac:dyDescent="0.25">
      <c r="G135" s="77"/>
    </row>
    <row r="136" spans="7:7" ht="15" customHeight="1" x14ac:dyDescent="0.25">
      <c r="G136" s="77"/>
    </row>
    <row r="137" spans="7:7" ht="63" customHeight="1" x14ac:dyDescent="0.25">
      <c r="G137" s="77"/>
    </row>
    <row r="138" spans="7:7" ht="21" customHeight="1" x14ac:dyDescent="0.25">
      <c r="G138" s="77"/>
    </row>
    <row r="139" spans="7:7" ht="48" customHeight="1" x14ac:dyDescent="0.25">
      <c r="G139" s="77"/>
    </row>
    <row r="140" spans="7:7" ht="48" customHeight="1" x14ac:dyDescent="0.25">
      <c r="G140" s="77"/>
    </row>
    <row r="141" spans="7:7" ht="14.25" customHeight="1" x14ac:dyDescent="0.25">
      <c r="G141" s="77"/>
    </row>
    <row r="142" spans="7:7" ht="27" customHeight="1" x14ac:dyDescent="0.25">
      <c r="G142" s="77"/>
    </row>
    <row r="143" spans="7:7" ht="18" customHeight="1" x14ac:dyDescent="0.25">
      <c r="G143" s="77"/>
    </row>
  </sheetData>
  <mergeCells count="2">
    <mergeCell ref="A3:G3"/>
    <mergeCell ref="B2:G2"/>
  </mergeCells>
  <pageMargins left="0.62992125984251968" right="0.19685039370078741" top="0.15748031496062992" bottom="0.15748031496062992"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58"/>
  <sheetViews>
    <sheetView workbookViewId="0">
      <pane xSplit="10" ySplit="7" topLeftCell="K248" activePane="bottomRight" state="frozen"/>
      <selection activeCell="P20" sqref="P20"/>
      <selection pane="topRight" activeCell="P20" sqref="P20"/>
      <selection pane="bottomLeft" activeCell="P20" sqref="P20"/>
      <selection pane="bottomRight" activeCell="B252" sqref="B252:B253"/>
    </sheetView>
  </sheetViews>
  <sheetFormatPr defaultRowHeight="12" x14ac:dyDescent="0.25"/>
  <cols>
    <col min="1" max="1" width="2.140625" style="82" customWidth="1"/>
    <col min="2" max="2" width="64.140625" style="82" customWidth="1"/>
    <col min="3" max="3" width="4" style="82" hidden="1" customWidth="1"/>
    <col min="4" max="5" width="4" style="82" customWidth="1"/>
    <col min="6" max="6" width="4.140625" style="100" customWidth="1"/>
    <col min="7" max="8" width="4" style="100" hidden="1" customWidth="1"/>
    <col min="9" max="9" width="5.85546875" style="100" customWidth="1"/>
    <col min="10" max="10" width="4" style="82" customWidth="1"/>
    <col min="11" max="11" width="14.5703125" style="82" hidden="1" customWidth="1"/>
    <col min="12" max="12" width="11.85546875" style="82" hidden="1" customWidth="1"/>
    <col min="13" max="13" width="16.5703125" style="82" customWidth="1"/>
    <col min="14" max="229" width="9.140625" style="82"/>
    <col min="230" max="230" width="1.42578125" style="82" customWidth="1"/>
    <col min="231" max="231" width="59.5703125" style="82" customWidth="1"/>
    <col min="232" max="232" width="9.140625" style="82" customWidth="1"/>
    <col min="233" max="234" width="3.85546875" style="82" customWidth="1"/>
    <col min="235" max="235" width="10.5703125" style="82" customWidth="1"/>
    <col min="236" max="236" width="3.85546875" style="82" customWidth="1"/>
    <col min="237" max="239" width="14.42578125" style="82" customWidth="1"/>
    <col min="240" max="240" width="4.140625" style="82" customWidth="1"/>
    <col min="241" max="241" width="15" style="82" customWidth="1"/>
    <col min="242" max="243" width="9.140625" style="82" customWidth="1"/>
    <col min="244" max="244" width="11.5703125" style="82" customWidth="1"/>
    <col min="245" max="245" width="18.140625" style="82" customWidth="1"/>
    <col min="246" max="246" width="13.140625" style="82" customWidth="1"/>
    <col min="247" max="247" width="12.28515625" style="82" customWidth="1"/>
    <col min="248" max="485" width="9.140625" style="82"/>
    <col min="486" max="486" width="1.42578125" style="82" customWidth="1"/>
    <col min="487" max="487" width="59.5703125" style="82" customWidth="1"/>
    <col min="488" max="488" width="9.140625" style="82" customWidth="1"/>
    <col min="489" max="490" width="3.85546875" style="82" customWidth="1"/>
    <col min="491" max="491" width="10.5703125" style="82" customWidth="1"/>
    <col min="492" max="492" width="3.85546875" style="82" customWidth="1"/>
    <col min="493" max="495" width="14.42578125" style="82" customWidth="1"/>
    <col min="496" max="496" width="4.140625" style="82" customWidth="1"/>
    <col min="497" max="497" width="15" style="82" customWidth="1"/>
    <col min="498" max="499" width="9.140625" style="82" customWidth="1"/>
    <col min="500" max="500" width="11.5703125" style="82" customWidth="1"/>
    <col min="501" max="501" width="18.140625" style="82" customWidth="1"/>
    <col min="502" max="502" width="13.140625" style="82" customWidth="1"/>
    <col min="503" max="503" width="12.28515625" style="82" customWidth="1"/>
    <col min="504" max="741" width="9.140625" style="82"/>
    <col min="742" max="742" width="1.42578125" style="82" customWidth="1"/>
    <col min="743" max="743" width="59.5703125" style="82" customWidth="1"/>
    <col min="744" max="744" width="9.140625" style="82" customWidth="1"/>
    <col min="745" max="746" width="3.85546875" style="82" customWidth="1"/>
    <col min="747" max="747" width="10.5703125" style="82" customWidth="1"/>
    <col min="748" max="748" width="3.85546875" style="82" customWidth="1"/>
    <col min="749" max="751" width="14.42578125" style="82" customWidth="1"/>
    <col min="752" max="752" width="4.140625" style="82" customWidth="1"/>
    <col min="753" max="753" width="15" style="82" customWidth="1"/>
    <col min="754" max="755" width="9.140625" style="82" customWidth="1"/>
    <col min="756" max="756" width="11.5703125" style="82" customWidth="1"/>
    <col min="757" max="757" width="18.140625" style="82" customWidth="1"/>
    <col min="758" max="758" width="13.140625" style="82" customWidth="1"/>
    <col min="759" max="759" width="12.28515625" style="82" customWidth="1"/>
    <col min="760" max="997" width="9.140625" style="82"/>
    <col min="998" max="998" width="1.42578125" style="82" customWidth="1"/>
    <col min="999" max="999" width="59.5703125" style="82" customWidth="1"/>
    <col min="1000" max="1000" width="9.140625" style="82" customWidth="1"/>
    <col min="1001" max="1002" width="3.85546875" style="82" customWidth="1"/>
    <col min="1003" max="1003" width="10.5703125" style="82" customWidth="1"/>
    <col min="1004" max="1004" width="3.85546875" style="82" customWidth="1"/>
    <col min="1005" max="1007" width="14.42578125" style="82" customWidth="1"/>
    <col min="1008" max="1008" width="4.140625" style="82" customWidth="1"/>
    <col min="1009" max="1009" width="15" style="82" customWidth="1"/>
    <col min="1010" max="1011" width="9.140625" style="82" customWidth="1"/>
    <col min="1012" max="1012" width="11.5703125" style="82" customWidth="1"/>
    <col min="1013" max="1013" width="18.140625" style="82" customWidth="1"/>
    <col min="1014" max="1014" width="13.140625" style="82" customWidth="1"/>
    <col min="1015" max="1015" width="12.28515625" style="82" customWidth="1"/>
    <col min="1016" max="1253" width="9.140625" style="82"/>
    <col min="1254" max="1254" width="1.42578125" style="82" customWidth="1"/>
    <col min="1255" max="1255" width="59.5703125" style="82" customWidth="1"/>
    <col min="1256" max="1256" width="9.140625" style="82" customWidth="1"/>
    <col min="1257" max="1258" width="3.85546875" style="82" customWidth="1"/>
    <col min="1259" max="1259" width="10.5703125" style="82" customWidth="1"/>
    <col min="1260" max="1260" width="3.85546875" style="82" customWidth="1"/>
    <col min="1261" max="1263" width="14.42578125" style="82" customWidth="1"/>
    <col min="1264" max="1264" width="4.140625" style="82" customWidth="1"/>
    <col min="1265" max="1265" width="15" style="82" customWidth="1"/>
    <col min="1266" max="1267" width="9.140625" style="82" customWidth="1"/>
    <col min="1268" max="1268" width="11.5703125" style="82" customWidth="1"/>
    <col min="1269" max="1269" width="18.140625" style="82" customWidth="1"/>
    <col min="1270" max="1270" width="13.140625" style="82" customWidth="1"/>
    <col min="1271" max="1271" width="12.28515625" style="82" customWidth="1"/>
    <col min="1272" max="1509" width="9.140625" style="82"/>
    <col min="1510" max="1510" width="1.42578125" style="82" customWidth="1"/>
    <col min="1511" max="1511" width="59.5703125" style="82" customWidth="1"/>
    <col min="1512" max="1512" width="9.140625" style="82" customWidth="1"/>
    <col min="1513" max="1514" width="3.85546875" style="82" customWidth="1"/>
    <col min="1515" max="1515" width="10.5703125" style="82" customWidth="1"/>
    <col min="1516" max="1516" width="3.85546875" style="82" customWidth="1"/>
    <col min="1517" max="1519" width="14.42578125" style="82" customWidth="1"/>
    <col min="1520" max="1520" width="4.140625" style="82" customWidth="1"/>
    <col min="1521" max="1521" width="15" style="82" customWidth="1"/>
    <col min="1522" max="1523" width="9.140625" style="82" customWidth="1"/>
    <col min="1524" max="1524" width="11.5703125" style="82" customWidth="1"/>
    <col min="1525" max="1525" width="18.140625" style="82" customWidth="1"/>
    <col min="1526" max="1526" width="13.140625" style="82" customWidth="1"/>
    <col min="1527" max="1527" width="12.28515625" style="82" customWidth="1"/>
    <col min="1528" max="1765" width="9.140625" style="82"/>
    <col min="1766" max="1766" width="1.42578125" style="82" customWidth="1"/>
    <col min="1767" max="1767" width="59.5703125" style="82" customWidth="1"/>
    <col min="1768" max="1768" width="9.140625" style="82" customWidth="1"/>
    <col min="1769" max="1770" width="3.85546875" style="82" customWidth="1"/>
    <col min="1771" max="1771" width="10.5703125" style="82" customWidth="1"/>
    <col min="1772" max="1772" width="3.85546875" style="82" customWidth="1"/>
    <col min="1773" max="1775" width="14.42578125" style="82" customWidth="1"/>
    <col min="1776" max="1776" width="4.140625" style="82" customWidth="1"/>
    <col min="1777" max="1777" width="15" style="82" customWidth="1"/>
    <col min="1778" max="1779" width="9.140625" style="82" customWidth="1"/>
    <col min="1780" max="1780" width="11.5703125" style="82" customWidth="1"/>
    <col min="1781" max="1781" width="18.140625" style="82" customWidth="1"/>
    <col min="1782" max="1782" width="13.140625" style="82" customWidth="1"/>
    <col min="1783" max="1783" width="12.28515625" style="82" customWidth="1"/>
    <col min="1784" max="2021" width="9.140625" style="82"/>
    <col min="2022" max="2022" width="1.42578125" style="82" customWidth="1"/>
    <col min="2023" max="2023" width="59.5703125" style="82" customWidth="1"/>
    <col min="2024" max="2024" width="9.140625" style="82" customWidth="1"/>
    <col min="2025" max="2026" width="3.85546875" style="82" customWidth="1"/>
    <col min="2027" max="2027" width="10.5703125" style="82" customWidth="1"/>
    <col min="2028" max="2028" width="3.85546875" style="82" customWidth="1"/>
    <col min="2029" max="2031" width="14.42578125" style="82" customWidth="1"/>
    <col min="2032" max="2032" width="4.140625" style="82" customWidth="1"/>
    <col min="2033" max="2033" width="15" style="82" customWidth="1"/>
    <col min="2034" max="2035" width="9.140625" style="82" customWidth="1"/>
    <col min="2036" max="2036" width="11.5703125" style="82" customWidth="1"/>
    <col min="2037" max="2037" width="18.140625" style="82" customWidth="1"/>
    <col min="2038" max="2038" width="13.140625" style="82" customWidth="1"/>
    <col min="2039" max="2039" width="12.28515625" style="82" customWidth="1"/>
    <col min="2040" max="2277" width="9.140625" style="82"/>
    <col min="2278" max="2278" width="1.42578125" style="82" customWidth="1"/>
    <col min="2279" max="2279" width="59.5703125" style="82" customWidth="1"/>
    <col min="2280" max="2280" width="9.140625" style="82" customWidth="1"/>
    <col min="2281" max="2282" width="3.85546875" style="82" customWidth="1"/>
    <col min="2283" max="2283" width="10.5703125" style="82" customWidth="1"/>
    <col min="2284" max="2284" width="3.85546875" style="82" customWidth="1"/>
    <col min="2285" max="2287" width="14.42578125" style="82" customWidth="1"/>
    <col min="2288" max="2288" width="4.140625" style="82" customWidth="1"/>
    <col min="2289" max="2289" width="15" style="82" customWidth="1"/>
    <col min="2290" max="2291" width="9.140625" style="82" customWidth="1"/>
    <col min="2292" max="2292" width="11.5703125" style="82" customWidth="1"/>
    <col min="2293" max="2293" width="18.140625" style="82" customWidth="1"/>
    <col min="2294" max="2294" width="13.140625" style="82" customWidth="1"/>
    <col min="2295" max="2295" width="12.28515625" style="82" customWidth="1"/>
    <col min="2296" max="2533" width="9.140625" style="82"/>
    <col min="2534" max="2534" width="1.42578125" style="82" customWidth="1"/>
    <col min="2535" max="2535" width="59.5703125" style="82" customWidth="1"/>
    <col min="2536" max="2536" width="9.140625" style="82" customWidth="1"/>
    <col min="2537" max="2538" width="3.85546875" style="82" customWidth="1"/>
    <col min="2539" max="2539" width="10.5703125" style="82" customWidth="1"/>
    <col min="2540" max="2540" width="3.85546875" style="82" customWidth="1"/>
    <col min="2541" max="2543" width="14.42578125" style="82" customWidth="1"/>
    <col min="2544" max="2544" width="4.140625" style="82" customWidth="1"/>
    <col min="2545" max="2545" width="15" style="82" customWidth="1"/>
    <col min="2546" max="2547" width="9.140625" style="82" customWidth="1"/>
    <col min="2548" max="2548" width="11.5703125" style="82" customWidth="1"/>
    <col min="2549" max="2549" width="18.140625" style="82" customWidth="1"/>
    <col min="2550" max="2550" width="13.140625" style="82" customWidth="1"/>
    <col min="2551" max="2551" width="12.28515625" style="82" customWidth="1"/>
    <col min="2552" max="2789" width="9.140625" style="82"/>
    <col min="2790" max="2790" width="1.42578125" style="82" customWidth="1"/>
    <col min="2791" max="2791" width="59.5703125" style="82" customWidth="1"/>
    <col min="2792" max="2792" width="9.140625" style="82" customWidth="1"/>
    <col min="2793" max="2794" width="3.85546875" style="82" customWidth="1"/>
    <col min="2795" max="2795" width="10.5703125" style="82" customWidth="1"/>
    <col min="2796" max="2796" width="3.85546875" style="82" customWidth="1"/>
    <col min="2797" max="2799" width="14.42578125" style="82" customWidth="1"/>
    <col min="2800" max="2800" width="4.140625" style="82" customWidth="1"/>
    <col min="2801" max="2801" width="15" style="82" customWidth="1"/>
    <col min="2802" max="2803" width="9.140625" style="82" customWidth="1"/>
    <col min="2804" max="2804" width="11.5703125" style="82" customWidth="1"/>
    <col min="2805" max="2805" width="18.140625" style="82" customWidth="1"/>
    <col min="2806" max="2806" width="13.140625" style="82" customWidth="1"/>
    <col min="2807" max="2807" width="12.28515625" style="82" customWidth="1"/>
    <col min="2808" max="3045" width="9.140625" style="82"/>
    <col min="3046" max="3046" width="1.42578125" style="82" customWidth="1"/>
    <col min="3047" max="3047" width="59.5703125" style="82" customWidth="1"/>
    <col min="3048" max="3048" width="9.140625" style="82" customWidth="1"/>
    <col min="3049" max="3050" width="3.85546875" style="82" customWidth="1"/>
    <col min="3051" max="3051" width="10.5703125" style="82" customWidth="1"/>
    <col min="3052" max="3052" width="3.85546875" style="82" customWidth="1"/>
    <col min="3053" max="3055" width="14.42578125" style="82" customWidth="1"/>
    <col min="3056" max="3056" width="4.140625" style="82" customWidth="1"/>
    <col min="3057" max="3057" width="15" style="82" customWidth="1"/>
    <col min="3058" max="3059" width="9.140625" style="82" customWidth="1"/>
    <col min="3060" max="3060" width="11.5703125" style="82" customWidth="1"/>
    <col min="3061" max="3061" width="18.140625" style="82" customWidth="1"/>
    <col min="3062" max="3062" width="13.140625" style="82" customWidth="1"/>
    <col min="3063" max="3063" width="12.28515625" style="82" customWidth="1"/>
    <col min="3064" max="3301" width="9.140625" style="82"/>
    <col min="3302" max="3302" width="1.42578125" style="82" customWidth="1"/>
    <col min="3303" max="3303" width="59.5703125" style="82" customWidth="1"/>
    <col min="3304" max="3304" width="9.140625" style="82" customWidth="1"/>
    <col min="3305" max="3306" width="3.85546875" style="82" customWidth="1"/>
    <col min="3307" max="3307" width="10.5703125" style="82" customWidth="1"/>
    <col min="3308" max="3308" width="3.85546875" style="82" customWidth="1"/>
    <col min="3309" max="3311" width="14.42578125" style="82" customWidth="1"/>
    <col min="3312" max="3312" width="4.140625" style="82" customWidth="1"/>
    <col min="3313" max="3313" width="15" style="82" customWidth="1"/>
    <col min="3314" max="3315" width="9.140625" style="82" customWidth="1"/>
    <col min="3316" max="3316" width="11.5703125" style="82" customWidth="1"/>
    <col min="3317" max="3317" width="18.140625" style="82" customWidth="1"/>
    <col min="3318" max="3318" width="13.140625" style="82" customWidth="1"/>
    <col min="3319" max="3319" width="12.28515625" style="82" customWidth="1"/>
    <col min="3320" max="3557" width="9.140625" style="82"/>
    <col min="3558" max="3558" width="1.42578125" style="82" customWidth="1"/>
    <col min="3559" max="3559" width="59.5703125" style="82" customWidth="1"/>
    <col min="3560" max="3560" width="9.140625" style="82" customWidth="1"/>
    <col min="3561" max="3562" width="3.85546875" style="82" customWidth="1"/>
    <col min="3563" max="3563" width="10.5703125" style="82" customWidth="1"/>
    <col min="3564" max="3564" width="3.85546875" style="82" customWidth="1"/>
    <col min="3565" max="3567" width="14.42578125" style="82" customWidth="1"/>
    <col min="3568" max="3568" width="4.140625" style="82" customWidth="1"/>
    <col min="3569" max="3569" width="15" style="82" customWidth="1"/>
    <col min="3570" max="3571" width="9.140625" style="82" customWidth="1"/>
    <col min="3572" max="3572" width="11.5703125" style="82" customWidth="1"/>
    <col min="3573" max="3573" width="18.140625" style="82" customWidth="1"/>
    <col min="3574" max="3574" width="13.140625" style="82" customWidth="1"/>
    <col min="3575" max="3575" width="12.28515625" style="82" customWidth="1"/>
    <col min="3576" max="3813" width="9.140625" style="82"/>
    <col min="3814" max="3814" width="1.42578125" style="82" customWidth="1"/>
    <col min="3815" max="3815" width="59.5703125" style="82" customWidth="1"/>
    <col min="3816" max="3816" width="9.140625" style="82" customWidth="1"/>
    <col min="3817" max="3818" width="3.85546875" style="82" customWidth="1"/>
    <col min="3819" max="3819" width="10.5703125" style="82" customWidth="1"/>
    <col min="3820" max="3820" width="3.85546875" style="82" customWidth="1"/>
    <col min="3821" max="3823" width="14.42578125" style="82" customWidth="1"/>
    <col min="3824" max="3824" width="4.140625" style="82" customWidth="1"/>
    <col min="3825" max="3825" width="15" style="82" customWidth="1"/>
    <col min="3826" max="3827" width="9.140625" style="82" customWidth="1"/>
    <col min="3828" max="3828" width="11.5703125" style="82" customWidth="1"/>
    <col min="3829" max="3829" width="18.140625" style="82" customWidth="1"/>
    <col min="3830" max="3830" width="13.140625" style="82" customWidth="1"/>
    <col min="3831" max="3831" width="12.28515625" style="82" customWidth="1"/>
    <col min="3832" max="4069" width="9.140625" style="82"/>
    <col min="4070" max="4070" width="1.42578125" style="82" customWidth="1"/>
    <col min="4071" max="4071" width="59.5703125" style="82" customWidth="1"/>
    <col min="4072" max="4072" width="9.140625" style="82" customWidth="1"/>
    <col min="4073" max="4074" width="3.85546875" style="82" customWidth="1"/>
    <col min="4075" max="4075" width="10.5703125" style="82" customWidth="1"/>
    <col min="4076" max="4076" width="3.85546875" style="82" customWidth="1"/>
    <col min="4077" max="4079" width="14.42578125" style="82" customWidth="1"/>
    <col min="4080" max="4080" width="4.140625" style="82" customWidth="1"/>
    <col min="4081" max="4081" width="15" style="82" customWidth="1"/>
    <col min="4082" max="4083" width="9.140625" style="82" customWidth="1"/>
    <col min="4084" max="4084" width="11.5703125" style="82" customWidth="1"/>
    <col min="4085" max="4085" width="18.140625" style="82" customWidth="1"/>
    <col min="4086" max="4086" width="13.140625" style="82" customWidth="1"/>
    <col min="4087" max="4087" width="12.28515625" style="82" customWidth="1"/>
    <col min="4088" max="4325" width="9.140625" style="82"/>
    <col min="4326" max="4326" width="1.42578125" style="82" customWidth="1"/>
    <col min="4327" max="4327" width="59.5703125" style="82" customWidth="1"/>
    <col min="4328" max="4328" width="9.140625" style="82" customWidth="1"/>
    <col min="4329" max="4330" width="3.85546875" style="82" customWidth="1"/>
    <col min="4331" max="4331" width="10.5703125" style="82" customWidth="1"/>
    <col min="4332" max="4332" width="3.85546875" style="82" customWidth="1"/>
    <col min="4333" max="4335" width="14.42578125" style="82" customWidth="1"/>
    <col min="4336" max="4336" width="4.140625" style="82" customWidth="1"/>
    <col min="4337" max="4337" width="15" style="82" customWidth="1"/>
    <col min="4338" max="4339" width="9.140625" style="82" customWidth="1"/>
    <col min="4340" max="4340" width="11.5703125" style="82" customWidth="1"/>
    <col min="4341" max="4341" width="18.140625" style="82" customWidth="1"/>
    <col min="4342" max="4342" width="13.140625" style="82" customWidth="1"/>
    <col min="4343" max="4343" width="12.28515625" style="82" customWidth="1"/>
    <col min="4344" max="4581" width="9.140625" style="82"/>
    <col min="4582" max="4582" width="1.42578125" style="82" customWidth="1"/>
    <col min="4583" max="4583" width="59.5703125" style="82" customWidth="1"/>
    <col min="4584" max="4584" width="9.140625" style="82" customWidth="1"/>
    <col min="4585" max="4586" width="3.85546875" style="82" customWidth="1"/>
    <col min="4587" max="4587" width="10.5703125" style="82" customWidth="1"/>
    <col min="4588" max="4588" width="3.85546875" style="82" customWidth="1"/>
    <col min="4589" max="4591" width="14.42578125" style="82" customWidth="1"/>
    <col min="4592" max="4592" width="4.140625" style="82" customWidth="1"/>
    <col min="4593" max="4593" width="15" style="82" customWidth="1"/>
    <col min="4594" max="4595" width="9.140625" style="82" customWidth="1"/>
    <col min="4596" max="4596" width="11.5703125" style="82" customWidth="1"/>
    <col min="4597" max="4597" width="18.140625" style="82" customWidth="1"/>
    <col min="4598" max="4598" width="13.140625" style="82" customWidth="1"/>
    <col min="4599" max="4599" width="12.28515625" style="82" customWidth="1"/>
    <col min="4600" max="4837" width="9.140625" style="82"/>
    <col min="4838" max="4838" width="1.42578125" style="82" customWidth="1"/>
    <col min="4839" max="4839" width="59.5703125" style="82" customWidth="1"/>
    <col min="4840" max="4840" width="9.140625" style="82" customWidth="1"/>
    <col min="4841" max="4842" width="3.85546875" style="82" customWidth="1"/>
    <col min="4843" max="4843" width="10.5703125" style="82" customWidth="1"/>
    <col min="4844" max="4844" width="3.85546875" style="82" customWidth="1"/>
    <col min="4845" max="4847" width="14.42578125" style="82" customWidth="1"/>
    <col min="4848" max="4848" width="4.140625" style="82" customWidth="1"/>
    <col min="4849" max="4849" width="15" style="82" customWidth="1"/>
    <col min="4850" max="4851" width="9.140625" style="82" customWidth="1"/>
    <col min="4852" max="4852" width="11.5703125" style="82" customWidth="1"/>
    <col min="4853" max="4853" width="18.140625" style="82" customWidth="1"/>
    <col min="4854" max="4854" width="13.140625" style="82" customWidth="1"/>
    <col min="4855" max="4855" width="12.28515625" style="82" customWidth="1"/>
    <col min="4856" max="5093" width="9.140625" style="82"/>
    <col min="5094" max="5094" width="1.42578125" style="82" customWidth="1"/>
    <col min="5095" max="5095" width="59.5703125" style="82" customWidth="1"/>
    <col min="5096" max="5096" width="9.140625" style="82" customWidth="1"/>
    <col min="5097" max="5098" width="3.85546875" style="82" customWidth="1"/>
    <col min="5099" max="5099" width="10.5703125" style="82" customWidth="1"/>
    <col min="5100" max="5100" width="3.85546875" style="82" customWidth="1"/>
    <col min="5101" max="5103" width="14.42578125" style="82" customWidth="1"/>
    <col min="5104" max="5104" width="4.140625" style="82" customWidth="1"/>
    <col min="5105" max="5105" width="15" style="82" customWidth="1"/>
    <col min="5106" max="5107" width="9.140625" style="82" customWidth="1"/>
    <col min="5108" max="5108" width="11.5703125" style="82" customWidth="1"/>
    <col min="5109" max="5109" width="18.140625" style="82" customWidth="1"/>
    <col min="5110" max="5110" width="13.140625" style="82" customWidth="1"/>
    <col min="5111" max="5111" width="12.28515625" style="82" customWidth="1"/>
    <col min="5112" max="5349" width="9.140625" style="82"/>
    <col min="5350" max="5350" width="1.42578125" style="82" customWidth="1"/>
    <col min="5351" max="5351" width="59.5703125" style="82" customWidth="1"/>
    <col min="5352" max="5352" width="9.140625" style="82" customWidth="1"/>
    <col min="5353" max="5354" width="3.85546875" style="82" customWidth="1"/>
    <col min="5355" max="5355" width="10.5703125" style="82" customWidth="1"/>
    <col min="5356" max="5356" width="3.85546875" style="82" customWidth="1"/>
    <col min="5357" max="5359" width="14.42578125" style="82" customWidth="1"/>
    <col min="5360" max="5360" width="4.140625" style="82" customWidth="1"/>
    <col min="5361" max="5361" width="15" style="82" customWidth="1"/>
    <col min="5362" max="5363" width="9.140625" style="82" customWidth="1"/>
    <col min="5364" max="5364" width="11.5703125" style="82" customWidth="1"/>
    <col min="5365" max="5365" width="18.140625" style="82" customWidth="1"/>
    <col min="5366" max="5366" width="13.140625" style="82" customWidth="1"/>
    <col min="5367" max="5367" width="12.28515625" style="82" customWidth="1"/>
    <col min="5368" max="5605" width="9.140625" style="82"/>
    <col min="5606" max="5606" width="1.42578125" style="82" customWidth="1"/>
    <col min="5607" max="5607" width="59.5703125" style="82" customWidth="1"/>
    <col min="5608" max="5608" width="9.140625" style="82" customWidth="1"/>
    <col min="5609" max="5610" width="3.85546875" style="82" customWidth="1"/>
    <col min="5611" max="5611" width="10.5703125" style="82" customWidth="1"/>
    <col min="5612" max="5612" width="3.85546875" style="82" customWidth="1"/>
    <col min="5613" max="5615" width="14.42578125" style="82" customWidth="1"/>
    <col min="5616" max="5616" width="4.140625" style="82" customWidth="1"/>
    <col min="5617" max="5617" width="15" style="82" customWidth="1"/>
    <col min="5618" max="5619" width="9.140625" style="82" customWidth="1"/>
    <col min="5620" max="5620" width="11.5703125" style="82" customWidth="1"/>
    <col min="5621" max="5621" width="18.140625" style="82" customWidth="1"/>
    <col min="5622" max="5622" width="13.140625" style="82" customWidth="1"/>
    <col min="5623" max="5623" width="12.28515625" style="82" customWidth="1"/>
    <col min="5624" max="5861" width="9.140625" style="82"/>
    <col min="5862" max="5862" width="1.42578125" style="82" customWidth="1"/>
    <col min="5863" max="5863" width="59.5703125" style="82" customWidth="1"/>
    <col min="5864" max="5864" width="9.140625" style="82" customWidth="1"/>
    <col min="5865" max="5866" width="3.85546875" style="82" customWidth="1"/>
    <col min="5867" max="5867" width="10.5703125" style="82" customWidth="1"/>
    <col min="5868" max="5868" width="3.85546875" style="82" customWidth="1"/>
    <col min="5869" max="5871" width="14.42578125" style="82" customWidth="1"/>
    <col min="5872" max="5872" width="4.140625" style="82" customWidth="1"/>
    <col min="5873" max="5873" width="15" style="82" customWidth="1"/>
    <col min="5874" max="5875" width="9.140625" style="82" customWidth="1"/>
    <col min="5876" max="5876" width="11.5703125" style="82" customWidth="1"/>
    <col min="5877" max="5877" width="18.140625" style="82" customWidth="1"/>
    <col min="5878" max="5878" width="13.140625" style="82" customWidth="1"/>
    <col min="5879" max="5879" width="12.28515625" style="82" customWidth="1"/>
    <col min="5880" max="6117" width="9.140625" style="82"/>
    <col min="6118" max="6118" width="1.42578125" style="82" customWidth="1"/>
    <col min="6119" max="6119" width="59.5703125" style="82" customWidth="1"/>
    <col min="6120" max="6120" width="9.140625" style="82" customWidth="1"/>
    <col min="6121" max="6122" width="3.85546875" style="82" customWidth="1"/>
    <col min="6123" max="6123" width="10.5703125" style="82" customWidth="1"/>
    <col min="6124" max="6124" width="3.85546875" style="82" customWidth="1"/>
    <col min="6125" max="6127" width="14.42578125" style="82" customWidth="1"/>
    <col min="6128" max="6128" width="4.140625" style="82" customWidth="1"/>
    <col min="6129" max="6129" width="15" style="82" customWidth="1"/>
    <col min="6130" max="6131" width="9.140625" style="82" customWidth="1"/>
    <col min="6132" max="6132" width="11.5703125" style="82" customWidth="1"/>
    <col min="6133" max="6133" width="18.140625" style="82" customWidth="1"/>
    <col min="6134" max="6134" width="13.140625" style="82" customWidth="1"/>
    <col min="6135" max="6135" width="12.28515625" style="82" customWidth="1"/>
    <col min="6136" max="6373" width="9.140625" style="82"/>
    <col min="6374" max="6374" width="1.42578125" style="82" customWidth="1"/>
    <col min="6375" max="6375" width="59.5703125" style="82" customWidth="1"/>
    <col min="6376" max="6376" width="9.140625" style="82" customWidth="1"/>
    <col min="6377" max="6378" width="3.85546875" style="82" customWidth="1"/>
    <col min="6379" max="6379" width="10.5703125" style="82" customWidth="1"/>
    <col min="6380" max="6380" width="3.85546875" style="82" customWidth="1"/>
    <col min="6381" max="6383" width="14.42578125" style="82" customWidth="1"/>
    <col min="6384" max="6384" width="4.140625" style="82" customWidth="1"/>
    <col min="6385" max="6385" width="15" style="82" customWidth="1"/>
    <col min="6386" max="6387" width="9.140625" style="82" customWidth="1"/>
    <col min="6388" max="6388" width="11.5703125" style="82" customWidth="1"/>
    <col min="6389" max="6389" width="18.140625" style="82" customWidth="1"/>
    <col min="6390" max="6390" width="13.140625" style="82" customWidth="1"/>
    <col min="6391" max="6391" width="12.28515625" style="82" customWidth="1"/>
    <col min="6392" max="6629" width="9.140625" style="82"/>
    <col min="6630" max="6630" width="1.42578125" style="82" customWidth="1"/>
    <col min="6631" max="6631" width="59.5703125" style="82" customWidth="1"/>
    <col min="6632" max="6632" width="9.140625" style="82" customWidth="1"/>
    <col min="6633" max="6634" width="3.85546875" style="82" customWidth="1"/>
    <col min="6635" max="6635" width="10.5703125" style="82" customWidth="1"/>
    <col min="6636" max="6636" width="3.85546875" style="82" customWidth="1"/>
    <col min="6637" max="6639" width="14.42578125" style="82" customWidth="1"/>
    <col min="6640" max="6640" width="4.140625" style="82" customWidth="1"/>
    <col min="6641" max="6641" width="15" style="82" customWidth="1"/>
    <col min="6642" max="6643" width="9.140625" style="82" customWidth="1"/>
    <col min="6644" max="6644" width="11.5703125" style="82" customWidth="1"/>
    <col min="6645" max="6645" width="18.140625" style="82" customWidth="1"/>
    <col min="6646" max="6646" width="13.140625" style="82" customWidth="1"/>
    <col min="6647" max="6647" width="12.28515625" style="82" customWidth="1"/>
    <col min="6648" max="6885" width="9.140625" style="82"/>
    <col min="6886" max="6886" width="1.42578125" style="82" customWidth="1"/>
    <col min="6887" max="6887" width="59.5703125" style="82" customWidth="1"/>
    <col min="6888" max="6888" width="9.140625" style="82" customWidth="1"/>
    <col min="6889" max="6890" width="3.85546875" style="82" customWidth="1"/>
    <col min="6891" max="6891" width="10.5703125" style="82" customWidth="1"/>
    <col min="6892" max="6892" width="3.85546875" style="82" customWidth="1"/>
    <col min="6893" max="6895" width="14.42578125" style="82" customWidth="1"/>
    <col min="6896" max="6896" width="4.140625" style="82" customWidth="1"/>
    <col min="6897" max="6897" width="15" style="82" customWidth="1"/>
    <col min="6898" max="6899" width="9.140625" style="82" customWidth="1"/>
    <col min="6900" max="6900" width="11.5703125" style="82" customWidth="1"/>
    <col min="6901" max="6901" width="18.140625" style="82" customWidth="1"/>
    <col min="6902" max="6902" width="13.140625" style="82" customWidth="1"/>
    <col min="6903" max="6903" width="12.28515625" style="82" customWidth="1"/>
    <col min="6904" max="7141" width="9.140625" style="82"/>
    <col min="7142" max="7142" width="1.42578125" style="82" customWidth="1"/>
    <col min="7143" max="7143" width="59.5703125" style="82" customWidth="1"/>
    <col min="7144" max="7144" width="9.140625" style="82" customWidth="1"/>
    <col min="7145" max="7146" width="3.85546875" style="82" customWidth="1"/>
    <col min="7147" max="7147" width="10.5703125" style="82" customWidth="1"/>
    <col min="7148" max="7148" width="3.85546875" style="82" customWidth="1"/>
    <col min="7149" max="7151" width="14.42578125" style="82" customWidth="1"/>
    <col min="7152" max="7152" width="4.140625" style="82" customWidth="1"/>
    <col min="7153" max="7153" width="15" style="82" customWidth="1"/>
    <col min="7154" max="7155" width="9.140625" style="82" customWidth="1"/>
    <col min="7156" max="7156" width="11.5703125" style="82" customWidth="1"/>
    <col min="7157" max="7157" width="18.140625" style="82" customWidth="1"/>
    <col min="7158" max="7158" width="13.140625" style="82" customWidth="1"/>
    <col min="7159" max="7159" width="12.28515625" style="82" customWidth="1"/>
    <col min="7160" max="7397" width="9.140625" style="82"/>
    <col min="7398" max="7398" width="1.42578125" style="82" customWidth="1"/>
    <col min="7399" max="7399" width="59.5703125" style="82" customWidth="1"/>
    <col min="7400" max="7400" width="9.140625" style="82" customWidth="1"/>
    <col min="7401" max="7402" width="3.85546875" style="82" customWidth="1"/>
    <col min="7403" max="7403" width="10.5703125" style="82" customWidth="1"/>
    <col min="7404" max="7404" width="3.85546875" style="82" customWidth="1"/>
    <col min="7405" max="7407" width="14.42578125" style="82" customWidth="1"/>
    <col min="7408" max="7408" width="4.140625" style="82" customWidth="1"/>
    <col min="7409" max="7409" width="15" style="82" customWidth="1"/>
    <col min="7410" max="7411" width="9.140625" style="82" customWidth="1"/>
    <col min="7412" max="7412" width="11.5703125" style="82" customWidth="1"/>
    <col min="7413" max="7413" width="18.140625" style="82" customWidth="1"/>
    <col min="7414" max="7414" width="13.140625" style="82" customWidth="1"/>
    <col min="7415" max="7415" width="12.28515625" style="82" customWidth="1"/>
    <col min="7416" max="7653" width="9.140625" style="82"/>
    <col min="7654" max="7654" width="1.42578125" style="82" customWidth="1"/>
    <col min="7655" max="7655" width="59.5703125" style="82" customWidth="1"/>
    <col min="7656" max="7656" width="9.140625" style="82" customWidth="1"/>
    <col min="7657" max="7658" width="3.85546875" style="82" customWidth="1"/>
    <col min="7659" max="7659" width="10.5703125" style="82" customWidth="1"/>
    <col min="7660" max="7660" width="3.85546875" style="82" customWidth="1"/>
    <col min="7661" max="7663" width="14.42578125" style="82" customWidth="1"/>
    <col min="7664" max="7664" width="4.140625" style="82" customWidth="1"/>
    <col min="7665" max="7665" width="15" style="82" customWidth="1"/>
    <col min="7666" max="7667" width="9.140625" style="82" customWidth="1"/>
    <col min="7668" max="7668" width="11.5703125" style="82" customWidth="1"/>
    <col min="7669" max="7669" width="18.140625" style="82" customWidth="1"/>
    <col min="7670" max="7670" width="13.140625" style="82" customWidth="1"/>
    <col min="7671" max="7671" width="12.28515625" style="82" customWidth="1"/>
    <col min="7672" max="7909" width="9.140625" style="82"/>
    <col min="7910" max="7910" width="1.42578125" style="82" customWidth="1"/>
    <col min="7911" max="7911" width="59.5703125" style="82" customWidth="1"/>
    <col min="7912" max="7912" width="9.140625" style="82" customWidth="1"/>
    <col min="7913" max="7914" width="3.85546875" style="82" customWidth="1"/>
    <col min="7915" max="7915" width="10.5703125" style="82" customWidth="1"/>
    <col min="7916" max="7916" width="3.85546875" style="82" customWidth="1"/>
    <col min="7917" max="7919" width="14.42578125" style="82" customWidth="1"/>
    <col min="7920" max="7920" width="4.140625" style="82" customWidth="1"/>
    <col min="7921" max="7921" width="15" style="82" customWidth="1"/>
    <col min="7922" max="7923" width="9.140625" style="82" customWidth="1"/>
    <col min="7924" max="7924" width="11.5703125" style="82" customWidth="1"/>
    <col min="7925" max="7925" width="18.140625" style="82" customWidth="1"/>
    <col min="7926" max="7926" width="13.140625" style="82" customWidth="1"/>
    <col min="7927" max="7927" width="12.28515625" style="82" customWidth="1"/>
    <col min="7928" max="8165" width="9.140625" style="82"/>
    <col min="8166" max="8166" width="1.42578125" style="82" customWidth="1"/>
    <col min="8167" max="8167" width="59.5703125" style="82" customWidth="1"/>
    <col min="8168" max="8168" width="9.140625" style="82" customWidth="1"/>
    <col min="8169" max="8170" width="3.85546875" style="82" customWidth="1"/>
    <col min="8171" max="8171" width="10.5703125" style="82" customWidth="1"/>
    <col min="8172" max="8172" width="3.85546875" style="82" customWidth="1"/>
    <col min="8173" max="8175" width="14.42578125" style="82" customWidth="1"/>
    <col min="8176" max="8176" width="4.140625" style="82" customWidth="1"/>
    <col min="8177" max="8177" width="15" style="82" customWidth="1"/>
    <col min="8178" max="8179" width="9.140625" style="82" customWidth="1"/>
    <col min="8180" max="8180" width="11.5703125" style="82" customWidth="1"/>
    <col min="8181" max="8181" width="18.140625" style="82" customWidth="1"/>
    <col min="8182" max="8182" width="13.140625" style="82" customWidth="1"/>
    <col min="8183" max="8183" width="12.28515625" style="82" customWidth="1"/>
    <col min="8184" max="8421" width="9.140625" style="82"/>
    <col min="8422" max="8422" width="1.42578125" style="82" customWidth="1"/>
    <col min="8423" max="8423" width="59.5703125" style="82" customWidth="1"/>
    <col min="8424" max="8424" width="9.140625" style="82" customWidth="1"/>
    <col min="8425" max="8426" width="3.85546875" style="82" customWidth="1"/>
    <col min="8427" max="8427" width="10.5703125" style="82" customWidth="1"/>
    <col min="8428" max="8428" width="3.85546875" style="82" customWidth="1"/>
    <col min="8429" max="8431" width="14.42578125" style="82" customWidth="1"/>
    <col min="8432" max="8432" width="4.140625" style="82" customWidth="1"/>
    <col min="8433" max="8433" width="15" style="82" customWidth="1"/>
    <col min="8434" max="8435" width="9.140625" style="82" customWidth="1"/>
    <col min="8436" max="8436" width="11.5703125" style="82" customWidth="1"/>
    <col min="8437" max="8437" width="18.140625" style="82" customWidth="1"/>
    <col min="8438" max="8438" width="13.140625" style="82" customWidth="1"/>
    <col min="8439" max="8439" width="12.28515625" style="82" customWidth="1"/>
    <col min="8440" max="8677" width="9.140625" style="82"/>
    <col min="8678" max="8678" width="1.42578125" style="82" customWidth="1"/>
    <col min="8679" max="8679" width="59.5703125" style="82" customWidth="1"/>
    <col min="8680" max="8680" width="9.140625" style="82" customWidth="1"/>
    <col min="8681" max="8682" width="3.85546875" style="82" customWidth="1"/>
    <col min="8683" max="8683" width="10.5703125" style="82" customWidth="1"/>
    <col min="8684" max="8684" width="3.85546875" style="82" customWidth="1"/>
    <col min="8685" max="8687" width="14.42578125" style="82" customWidth="1"/>
    <col min="8688" max="8688" width="4.140625" style="82" customWidth="1"/>
    <col min="8689" max="8689" width="15" style="82" customWidth="1"/>
    <col min="8690" max="8691" width="9.140625" style="82" customWidth="1"/>
    <col min="8692" max="8692" width="11.5703125" style="82" customWidth="1"/>
    <col min="8693" max="8693" width="18.140625" style="82" customWidth="1"/>
    <col min="8694" max="8694" width="13.140625" style="82" customWidth="1"/>
    <col min="8695" max="8695" width="12.28515625" style="82" customWidth="1"/>
    <col min="8696" max="8933" width="9.140625" style="82"/>
    <col min="8934" max="8934" width="1.42578125" style="82" customWidth="1"/>
    <col min="8935" max="8935" width="59.5703125" style="82" customWidth="1"/>
    <col min="8936" max="8936" width="9.140625" style="82" customWidth="1"/>
    <col min="8937" max="8938" width="3.85546875" style="82" customWidth="1"/>
    <col min="8939" max="8939" width="10.5703125" style="82" customWidth="1"/>
    <col min="8940" max="8940" width="3.85546875" style="82" customWidth="1"/>
    <col min="8941" max="8943" width="14.42578125" style="82" customWidth="1"/>
    <col min="8944" max="8944" width="4.140625" style="82" customWidth="1"/>
    <col min="8945" max="8945" width="15" style="82" customWidth="1"/>
    <col min="8946" max="8947" width="9.140625" style="82" customWidth="1"/>
    <col min="8948" max="8948" width="11.5703125" style="82" customWidth="1"/>
    <col min="8949" max="8949" width="18.140625" style="82" customWidth="1"/>
    <col min="8950" max="8950" width="13.140625" style="82" customWidth="1"/>
    <col min="8951" max="8951" width="12.28515625" style="82" customWidth="1"/>
    <col min="8952" max="9189" width="9.140625" style="82"/>
    <col min="9190" max="9190" width="1.42578125" style="82" customWidth="1"/>
    <col min="9191" max="9191" width="59.5703125" style="82" customWidth="1"/>
    <col min="9192" max="9192" width="9.140625" style="82" customWidth="1"/>
    <col min="9193" max="9194" width="3.85546875" style="82" customWidth="1"/>
    <col min="9195" max="9195" width="10.5703125" style="82" customWidth="1"/>
    <col min="9196" max="9196" width="3.85546875" style="82" customWidth="1"/>
    <col min="9197" max="9199" width="14.42578125" style="82" customWidth="1"/>
    <col min="9200" max="9200" width="4.140625" style="82" customWidth="1"/>
    <col min="9201" max="9201" width="15" style="82" customWidth="1"/>
    <col min="9202" max="9203" width="9.140625" style="82" customWidth="1"/>
    <col min="9204" max="9204" width="11.5703125" style="82" customWidth="1"/>
    <col min="9205" max="9205" width="18.140625" style="82" customWidth="1"/>
    <col min="9206" max="9206" width="13.140625" style="82" customWidth="1"/>
    <col min="9207" max="9207" width="12.28515625" style="82" customWidth="1"/>
    <col min="9208" max="9445" width="9.140625" style="82"/>
    <col min="9446" max="9446" width="1.42578125" style="82" customWidth="1"/>
    <col min="9447" max="9447" width="59.5703125" style="82" customWidth="1"/>
    <col min="9448" max="9448" width="9.140625" style="82" customWidth="1"/>
    <col min="9449" max="9450" width="3.85546875" style="82" customWidth="1"/>
    <col min="9451" max="9451" width="10.5703125" style="82" customWidth="1"/>
    <col min="9452" max="9452" width="3.85546875" style="82" customWidth="1"/>
    <col min="9453" max="9455" width="14.42578125" style="82" customWidth="1"/>
    <col min="9456" max="9456" width="4.140625" style="82" customWidth="1"/>
    <col min="9457" max="9457" width="15" style="82" customWidth="1"/>
    <col min="9458" max="9459" width="9.140625" style="82" customWidth="1"/>
    <col min="9460" max="9460" width="11.5703125" style="82" customWidth="1"/>
    <col min="9461" max="9461" width="18.140625" style="82" customWidth="1"/>
    <col min="9462" max="9462" width="13.140625" style="82" customWidth="1"/>
    <col min="9463" max="9463" width="12.28515625" style="82" customWidth="1"/>
    <col min="9464" max="9701" width="9.140625" style="82"/>
    <col min="9702" max="9702" width="1.42578125" style="82" customWidth="1"/>
    <col min="9703" max="9703" width="59.5703125" style="82" customWidth="1"/>
    <col min="9704" max="9704" width="9.140625" style="82" customWidth="1"/>
    <col min="9705" max="9706" width="3.85546875" style="82" customWidth="1"/>
    <col min="9707" max="9707" width="10.5703125" style="82" customWidth="1"/>
    <col min="9708" max="9708" width="3.85546875" style="82" customWidth="1"/>
    <col min="9709" max="9711" width="14.42578125" style="82" customWidth="1"/>
    <col min="9712" max="9712" width="4.140625" style="82" customWidth="1"/>
    <col min="9713" max="9713" width="15" style="82" customWidth="1"/>
    <col min="9714" max="9715" width="9.140625" style="82" customWidth="1"/>
    <col min="9716" max="9716" width="11.5703125" style="82" customWidth="1"/>
    <col min="9717" max="9717" width="18.140625" style="82" customWidth="1"/>
    <col min="9718" max="9718" width="13.140625" style="82" customWidth="1"/>
    <col min="9719" max="9719" width="12.28515625" style="82" customWidth="1"/>
    <col min="9720" max="9957" width="9.140625" style="82"/>
    <col min="9958" max="9958" width="1.42578125" style="82" customWidth="1"/>
    <col min="9959" max="9959" width="59.5703125" style="82" customWidth="1"/>
    <col min="9960" max="9960" width="9.140625" style="82" customWidth="1"/>
    <col min="9961" max="9962" width="3.85546875" style="82" customWidth="1"/>
    <col min="9963" max="9963" width="10.5703125" style="82" customWidth="1"/>
    <col min="9964" max="9964" width="3.85546875" style="82" customWidth="1"/>
    <col min="9965" max="9967" width="14.42578125" style="82" customWidth="1"/>
    <col min="9968" max="9968" width="4.140625" style="82" customWidth="1"/>
    <col min="9969" max="9969" width="15" style="82" customWidth="1"/>
    <col min="9970" max="9971" width="9.140625" style="82" customWidth="1"/>
    <col min="9972" max="9972" width="11.5703125" style="82" customWidth="1"/>
    <col min="9973" max="9973" width="18.140625" style="82" customWidth="1"/>
    <col min="9974" max="9974" width="13.140625" style="82" customWidth="1"/>
    <col min="9975" max="9975" width="12.28515625" style="82" customWidth="1"/>
    <col min="9976" max="10213" width="9.140625" style="82"/>
    <col min="10214" max="10214" width="1.42578125" style="82" customWidth="1"/>
    <col min="10215" max="10215" width="59.5703125" style="82" customWidth="1"/>
    <col min="10216" max="10216" width="9.140625" style="82" customWidth="1"/>
    <col min="10217" max="10218" width="3.85546875" style="82" customWidth="1"/>
    <col min="10219" max="10219" width="10.5703125" style="82" customWidth="1"/>
    <col min="10220" max="10220" width="3.85546875" style="82" customWidth="1"/>
    <col min="10221" max="10223" width="14.42578125" style="82" customWidth="1"/>
    <col min="10224" max="10224" width="4.140625" style="82" customWidth="1"/>
    <col min="10225" max="10225" width="15" style="82" customWidth="1"/>
    <col min="10226" max="10227" width="9.140625" style="82" customWidth="1"/>
    <col min="10228" max="10228" width="11.5703125" style="82" customWidth="1"/>
    <col min="10229" max="10229" width="18.140625" style="82" customWidth="1"/>
    <col min="10230" max="10230" width="13.140625" style="82" customWidth="1"/>
    <col min="10231" max="10231" width="12.28515625" style="82" customWidth="1"/>
    <col min="10232" max="10469" width="9.140625" style="82"/>
    <col min="10470" max="10470" width="1.42578125" style="82" customWidth="1"/>
    <col min="10471" max="10471" width="59.5703125" style="82" customWidth="1"/>
    <col min="10472" max="10472" width="9.140625" style="82" customWidth="1"/>
    <col min="10473" max="10474" width="3.85546875" style="82" customWidth="1"/>
    <col min="10475" max="10475" width="10.5703125" style="82" customWidth="1"/>
    <col min="10476" max="10476" width="3.85546875" style="82" customWidth="1"/>
    <col min="10477" max="10479" width="14.42578125" style="82" customWidth="1"/>
    <col min="10480" max="10480" width="4.140625" style="82" customWidth="1"/>
    <col min="10481" max="10481" width="15" style="82" customWidth="1"/>
    <col min="10482" max="10483" width="9.140625" style="82" customWidth="1"/>
    <col min="10484" max="10484" width="11.5703125" style="82" customWidth="1"/>
    <col min="10485" max="10485" width="18.140625" style="82" customWidth="1"/>
    <col min="10486" max="10486" width="13.140625" style="82" customWidth="1"/>
    <col min="10487" max="10487" width="12.28515625" style="82" customWidth="1"/>
    <col min="10488" max="10725" width="9.140625" style="82"/>
    <col min="10726" max="10726" width="1.42578125" style="82" customWidth="1"/>
    <col min="10727" max="10727" width="59.5703125" style="82" customWidth="1"/>
    <col min="10728" max="10728" width="9.140625" style="82" customWidth="1"/>
    <col min="10729" max="10730" width="3.85546875" style="82" customWidth="1"/>
    <col min="10731" max="10731" width="10.5703125" style="82" customWidth="1"/>
    <col min="10732" max="10732" width="3.85546875" style="82" customWidth="1"/>
    <col min="10733" max="10735" width="14.42578125" style="82" customWidth="1"/>
    <col min="10736" max="10736" width="4.140625" style="82" customWidth="1"/>
    <col min="10737" max="10737" width="15" style="82" customWidth="1"/>
    <col min="10738" max="10739" width="9.140625" style="82" customWidth="1"/>
    <col min="10740" max="10740" width="11.5703125" style="82" customWidth="1"/>
    <col min="10741" max="10741" width="18.140625" style="82" customWidth="1"/>
    <col min="10742" max="10742" width="13.140625" style="82" customWidth="1"/>
    <col min="10743" max="10743" width="12.28515625" style="82" customWidth="1"/>
    <col min="10744" max="10981" width="9.140625" style="82"/>
    <col min="10982" max="10982" width="1.42578125" style="82" customWidth="1"/>
    <col min="10983" max="10983" width="59.5703125" style="82" customWidth="1"/>
    <col min="10984" max="10984" width="9.140625" style="82" customWidth="1"/>
    <col min="10985" max="10986" width="3.85546875" style="82" customWidth="1"/>
    <col min="10987" max="10987" width="10.5703125" style="82" customWidth="1"/>
    <col min="10988" max="10988" width="3.85546875" style="82" customWidth="1"/>
    <col min="10989" max="10991" width="14.42578125" style="82" customWidth="1"/>
    <col min="10992" max="10992" width="4.140625" style="82" customWidth="1"/>
    <col min="10993" max="10993" width="15" style="82" customWidth="1"/>
    <col min="10994" max="10995" width="9.140625" style="82" customWidth="1"/>
    <col min="10996" max="10996" width="11.5703125" style="82" customWidth="1"/>
    <col min="10997" max="10997" width="18.140625" style="82" customWidth="1"/>
    <col min="10998" max="10998" width="13.140625" style="82" customWidth="1"/>
    <col min="10999" max="10999" width="12.28515625" style="82" customWidth="1"/>
    <col min="11000" max="11237" width="9.140625" style="82"/>
    <col min="11238" max="11238" width="1.42578125" style="82" customWidth="1"/>
    <col min="11239" max="11239" width="59.5703125" style="82" customWidth="1"/>
    <col min="11240" max="11240" width="9.140625" style="82" customWidth="1"/>
    <col min="11241" max="11242" width="3.85546875" style="82" customWidth="1"/>
    <col min="11243" max="11243" width="10.5703125" style="82" customWidth="1"/>
    <col min="11244" max="11244" width="3.85546875" style="82" customWidth="1"/>
    <col min="11245" max="11247" width="14.42578125" style="82" customWidth="1"/>
    <col min="11248" max="11248" width="4.140625" style="82" customWidth="1"/>
    <col min="11249" max="11249" width="15" style="82" customWidth="1"/>
    <col min="11250" max="11251" width="9.140625" style="82" customWidth="1"/>
    <col min="11252" max="11252" width="11.5703125" style="82" customWidth="1"/>
    <col min="11253" max="11253" width="18.140625" style="82" customWidth="1"/>
    <col min="11254" max="11254" width="13.140625" style="82" customWidth="1"/>
    <col min="11255" max="11255" width="12.28515625" style="82" customWidth="1"/>
    <col min="11256" max="11493" width="9.140625" style="82"/>
    <col min="11494" max="11494" width="1.42578125" style="82" customWidth="1"/>
    <col min="11495" max="11495" width="59.5703125" style="82" customWidth="1"/>
    <col min="11496" max="11496" width="9.140625" style="82" customWidth="1"/>
    <col min="11497" max="11498" width="3.85546875" style="82" customWidth="1"/>
    <col min="11499" max="11499" width="10.5703125" style="82" customWidth="1"/>
    <col min="11500" max="11500" width="3.85546875" style="82" customWidth="1"/>
    <col min="11501" max="11503" width="14.42578125" style="82" customWidth="1"/>
    <col min="11504" max="11504" width="4.140625" style="82" customWidth="1"/>
    <col min="11505" max="11505" width="15" style="82" customWidth="1"/>
    <col min="11506" max="11507" width="9.140625" style="82" customWidth="1"/>
    <col min="11508" max="11508" width="11.5703125" style="82" customWidth="1"/>
    <col min="11509" max="11509" width="18.140625" style="82" customWidth="1"/>
    <col min="11510" max="11510" width="13.140625" style="82" customWidth="1"/>
    <col min="11511" max="11511" width="12.28515625" style="82" customWidth="1"/>
    <col min="11512" max="11749" width="9.140625" style="82"/>
    <col min="11750" max="11750" width="1.42578125" style="82" customWidth="1"/>
    <col min="11751" max="11751" width="59.5703125" style="82" customWidth="1"/>
    <col min="11752" max="11752" width="9.140625" style="82" customWidth="1"/>
    <col min="11753" max="11754" width="3.85546875" style="82" customWidth="1"/>
    <col min="11755" max="11755" width="10.5703125" style="82" customWidth="1"/>
    <col min="11756" max="11756" width="3.85546875" style="82" customWidth="1"/>
    <col min="11757" max="11759" width="14.42578125" style="82" customWidth="1"/>
    <col min="11760" max="11760" width="4.140625" style="82" customWidth="1"/>
    <col min="11761" max="11761" width="15" style="82" customWidth="1"/>
    <col min="11762" max="11763" width="9.140625" style="82" customWidth="1"/>
    <col min="11764" max="11764" width="11.5703125" style="82" customWidth="1"/>
    <col min="11765" max="11765" width="18.140625" style="82" customWidth="1"/>
    <col min="11766" max="11766" width="13.140625" style="82" customWidth="1"/>
    <col min="11767" max="11767" width="12.28515625" style="82" customWidth="1"/>
    <col min="11768" max="12005" width="9.140625" style="82"/>
    <col min="12006" max="12006" width="1.42578125" style="82" customWidth="1"/>
    <col min="12007" max="12007" width="59.5703125" style="82" customWidth="1"/>
    <col min="12008" max="12008" width="9.140625" style="82" customWidth="1"/>
    <col min="12009" max="12010" width="3.85546875" style="82" customWidth="1"/>
    <col min="12011" max="12011" width="10.5703125" style="82" customWidth="1"/>
    <col min="12012" max="12012" width="3.85546875" style="82" customWidth="1"/>
    <col min="12013" max="12015" width="14.42578125" style="82" customWidth="1"/>
    <col min="12016" max="12016" width="4.140625" style="82" customWidth="1"/>
    <col min="12017" max="12017" width="15" style="82" customWidth="1"/>
    <col min="12018" max="12019" width="9.140625" style="82" customWidth="1"/>
    <col min="12020" max="12020" width="11.5703125" style="82" customWidth="1"/>
    <col min="12021" max="12021" width="18.140625" style="82" customWidth="1"/>
    <col min="12022" max="12022" width="13.140625" style="82" customWidth="1"/>
    <col min="12023" max="12023" width="12.28515625" style="82" customWidth="1"/>
    <col min="12024" max="12261" width="9.140625" style="82"/>
    <col min="12262" max="12262" width="1.42578125" style="82" customWidth="1"/>
    <col min="12263" max="12263" width="59.5703125" style="82" customWidth="1"/>
    <col min="12264" max="12264" width="9.140625" style="82" customWidth="1"/>
    <col min="12265" max="12266" width="3.85546875" style="82" customWidth="1"/>
    <col min="12267" max="12267" width="10.5703125" style="82" customWidth="1"/>
    <col min="12268" max="12268" width="3.85546875" style="82" customWidth="1"/>
    <col min="12269" max="12271" width="14.42578125" style="82" customWidth="1"/>
    <col min="12272" max="12272" width="4.140625" style="82" customWidth="1"/>
    <col min="12273" max="12273" width="15" style="82" customWidth="1"/>
    <col min="12274" max="12275" width="9.140625" style="82" customWidth="1"/>
    <col min="12276" max="12276" width="11.5703125" style="82" customWidth="1"/>
    <col min="12277" max="12277" width="18.140625" style="82" customWidth="1"/>
    <col min="12278" max="12278" width="13.140625" style="82" customWidth="1"/>
    <col min="12279" max="12279" width="12.28515625" style="82" customWidth="1"/>
    <col min="12280" max="12517" width="9.140625" style="82"/>
    <col min="12518" max="12518" width="1.42578125" style="82" customWidth="1"/>
    <col min="12519" max="12519" width="59.5703125" style="82" customWidth="1"/>
    <col min="12520" max="12520" width="9.140625" style="82" customWidth="1"/>
    <col min="12521" max="12522" width="3.85546875" style="82" customWidth="1"/>
    <col min="12523" max="12523" width="10.5703125" style="82" customWidth="1"/>
    <col min="12524" max="12524" width="3.85546875" style="82" customWidth="1"/>
    <col min="12525" max="12527" width="14.42578125" style="82" customWidth="1"/>
    <col min="12528" max="12528" width="4.140625" style="82" customWidth="1"/>
    <col min="12529" max="12529" width="15" style="82" customWidth="1"/>
    <col min="12530" max="12531" width="9.140625" style="82" customWidth="1"/>
    <col min="12532" max="12532" width="11.5703125" style="82" customWidth="1"/>
    <col min="12533" max="12533" width="18.140625" style="82" customWidth="1"/>
    <col min="12534" max="12534" width="13.140625" style="82" customWidth="1"/>
    <col min="12535" max="12535" width="12.28515625" style="82" customWidth="1"/>
    <col min="12536" max="12773" width="9.140625" style="82"/>
    <col min="12774" max="12774" width="1.42578125" style="82" customWidth="1"/>
    <col min="12775" max="12775" width="59.5703125" style="82" customWidth="1"/>
    <col min="12776" max="12776" width="9.140625" style="82" customWidth="1"/>
    <col min="12777" max="12778" width="3.85546875" style="82" customWidth="1"/>
    <col min="12779" max="12779" width="10.5703125" style="82" customWidth="1"/>
    <col min="12780" max="12780" width="3.85546875" style="82" customWidth="1"/>
    <col min="12781" max="12783" width="14.42578125" style="82" customWidth="1"/>
    <col min="12784" max="12784" width="4.140625" style="82" customWidth="1"/>
    <col min="12785" max="12785" width="15" style="82" customWidth="1"/>
    <col min="12786" max="12787" width="9.140625" style="82" customWidth="1"/>
    <col min="12788" max="12788" width="11.5703125" style="82" customWidth="1"/>
    <col min="12789" max="12789" width="18.140625" style="82" customWidth="1"/>
    <col min="12790" max="12790" width="13.140625" style="82" customWidth="1"/>
    <col min="12791" max="12791" width="12.28515625" style="82" customWidth="1"/>
    <col min="12792" max="13029" width="9.140625" style="82"/>
    <col min="13030" max="13030" width="1.42578125" style="82" customWidth="1"/>
    <col min="13031" max="13031" width="59.5703125" style="82" customWidth="1"/>
    <col min="13032" max="13032" width="9.140625" style="82" customWidth="1"/>
    <col min="13033" max="13034" width="3.85546875" style="82" customWidth="1"/>
    <col min="13035" max="13035" width="10.5703125" style="82" customWidth="1"/>
    <col min="13036" max="13036" width="3.85546875" style="82" customWidth="1"/>
    <col min="13037" max="13039" width="14.42578125" style="82" customWidth="1"/>
    <col min="13040" max="13040" width="4.140625" style="82" customWidth="1"/>
    <col min="13041" max="13041" width="15" style="82" customWidth="1"/>
    <col min="13042" max="13043" width="9.140625" style="82" customWidth="1"/>
    <col min="13044" max="13044" width="11.5703125" style="82" customWidth="1"/>
    <col min="13045" max="13045" width="18.140625" style="82" customWidth="1"/>
    <col min="13046" max="13046" width="13.140625" style="82" customWidth="1"/>
    <col min="13047" max="13047" width="12.28515625" style="82" customWidth="1"/>
    <col min="13048" max="13285" width="9.140625" style="82"/>
    <col min="13286" max="13286" width="1.42578125" style="82" customWidth="1"/>
    <col min="13287" max="13287" width="59.5703125" style="82" customWidth="1"/>
    <col min="13288" max="13288" width="9.140625" style="82" customWidth="1"/>
    <col min="13289" max="13290" width="3.85546875" style="82" customWidth="1"/>
    <col min="13291" max="13291" width="10.5703125" style="82" customWidth="1"/>
    <col min="13292" max="13292" width="3.85546875" style="82" customWidth="1"/>
    <col min="13293" max="13295" width="14.42578125" style="82" customWidth="1"/>
    <col min="13296" max="13296" width="4.140625" style="82" customWidth="1"/>
    <col min="13297" max="13297" width="15" style="82" customWidth="1"/>
    <col min="13298" max="13299" width="9.140625" style="82" customWidth="1"/>
    <col min="13300" max="13300" width="11.5703125" style="82" customWidth="1"/>
    <col min="13301" max="13301" width="18.140625" style="82" customWidth="1"/>
    <col min="13302" max="13302" width="13.140625" style="82" customWidth="1"/>
    <col min="13303" max="13303" width="12.28515625" style="82" customWidth="1"/>
    <col min="13304" max="13541" width="9.140625" style="82"/>
    <col min="13542" max="13542" width="1.42578125" style="82" customWidth="1"/>
    <col min="13543" max="13543" width="59.5703125" style="82" customWidth="1"/>
    <col min="13544" max="13544" width="9.140625" style="82" customWidth="1"/>
    <col min="13545" max="13546" width="3.85546875" style="82" customWidth="1"/>
    <col min="13547" max="13547" width="10.5703125" style="82" customWidth="1"/>
    <col min="13548" max="13548" width="3.85546875" style="82" customWidth="1"/>
    <col min="13549" max="13551" width="14.42578125" style="82" customWidth="1"/>
    <col min="13552" max="13552" width="4.140625" style="82" customWidth="1"/>
    <col min="13553" max="13553" width="15" style="82" customWidth="1"/>
    <col min="13554" max="13555" width="9.140625" style="82" customWidth="1"/>
    <col min="13556" max="13556" width="11.5703125" style="82" customWidth="1"/>
    <col min="13557" max="13557" width="18.140625" style="82" customWidth="1"/>
    <col min="13558" max="13558" width="13.140625" style="82" customWidth="1"/>
    <col min="13559" max="13559" width="12.28515625" style="82" customWidth="1"/>
    <col min="13560" max="13797" width="9.140625" style="82"/>
    <col min="13798" max="13798" width="1.42578125" style="82" customWidth="1"/>
    <col min="13799" max="13799" width="59.5703125" style="82" customWidth="1"/>
    <col min="13800" max="13800" width="9.140625" style="82" customWidth="1"/>
    <col min="13801" max="13802" width="3.85546875" style="82" customWidth="1"/>
    <col min="13803" max="13803" width="10.5703125" style="82" customWidth="1"/>
    <col min="13804" max="13804" width="3.85546875" style="82" customWidth="1"/>
    <col min="13805" max="13807" width="14.42578125" style="82" customWidth="1"/>
    <col min="13808" max="13808" width="4.140625" style="82" customWidth="1"/>
    <col min="13809" max="13809" width="15" style="82" customWidth="1"/>
    <col min="13810" max="13811" width="9.140625" style="82" customWidth="1"/>
    <col min="13812" max="13812" width="11.5703125" style="82" customWidth="1"/>
    <col min="13813" max="13813" width="18.140625" style="82" customWidth="1"/>
    <col min="13814" max="13814" width="13.140625" style="82" customWidth="1"/>
    <col min="13815" max="13815" width="12.28515625" style="82" customWidth="1"/>
    <col min="13816" max="14053" width="9.140625" style="82"/>
    <col min="14054" max="14054" width="1.42578125" style="82" customWidth="1"/>
    <col min="14055" max="14055" width="59.5703125" style="82" customWidth="1"/>
    <col min="14056" max="14056" width="9.140625" style="82" customWidth="1"/>
    <col min="14057" max="14058" width="3.85546875" style="82" customWidth="1"/>
    <col min="14059" max="14059" width="10.5703125" style="82" customWidth="1"/>
    <col min="14060" max="14060" width="3.85546875" style="82" customWidth="1"/>
    <col min="14061" max="14063" width="14.42578125" style="82" customWidth="1"/>
    <col min="14064" max="14064" width="4.140625" style="82" customWidth="1"/>
    <col min="14065" max="14065" width="15" style="82" customWidth="1"/>
    <col min="14066" max="14067" width="9.140625" style="82" customWidth="1"/>
    <col min="14068" max="14068" width="11.5703125" style="82" customWidth="1"/>
    <col min="14069" max="14069" width="18.140625" style="82" customWidth="1"/>
    <col min="14070" max="14070" width="13.140625" style="82" customWidth="1"/>
    <col min="14071" max="14071" width="12.28515625" style="82" customWidth="1"/>
    <col min="14072" max="14309" width="9.140625" style="82"/>
    <col min="14310" max="14310" width="1.42578125" style="82" customWidth="1"/>
    <col min="14311" max="14311" width="59.5703125" style="82" customWidth="1"/>
    <col min="14312" max="14312" width="9.140625" style="82" customWidth="1"/>
    <col min="14313" max="14314" width="3.85546875" style="82" customWidth="1"/>
    <col min="14315" max="14315" width="10.5703125" style="82" customWidth="1"/>
    <col min="14316" max="14316" width="3.85546875" style="82" customWidth="1"/>
    <col min="14317" max="14319" width="14.42578125" style="82" customWidth="1"/>
    <col min="14320" max="14320" width="4.140625" style="82" customWidth="1"/>
    <col min="14321" max="14321" width="15" style="82" customWidth="1"/>
    <col min="14322" max="14323" width="9.140625" style="82" customWidth="1"/>
    <col min="14324" max="14324" width="11.5703125" style="82" customWidth="1"/>
    <col min="14325" max="14325" width="18.140625" style="82" customWidth="1"/>
    <col min="14326" max="14326" width="13.140625" style="82" customWidth="1"/>
    <col min="14327" max="14327" width="12.28515625" style="82" customWidth="1"/>
    <col min="14328" max="14565" width="9.140625" style="82"/>
    <col min="14566" max="14566" width="1.42578125" style="82" customWidth="1"/>
    <col min="14567" max="14567" width="59.5703125" style="82" customWidth="1"/>
    <col min="14568" max="14568" width="9.140625" style="82" customWidth="1"/>
    <col min="14569" max="14570" width="3.85546875" style="82" customWidth="1"/>
    <col min="14571" max="14571" width="10.5703125" style="82" customWidth="1"/>
    <col min="14572" max="14572" width="3.85546875" style="82" customWidth="1"/>
    <col min="14573" max="14575" width="14.42578125" style="82" customWidth="1"/>
    <col min="14576" max="14576" width="4.140625" style="82" customWidth="1"/>
    <col min="14577" max="14577" width="15" style="82" customWidth="1"/>
    <col min="14578" max="14579" width="9.140625" style="82" customWidth="1"/>
    <col min="14580" max="14580" width="11.5703125" style="82" customWidth="1"/>
    <col min="14581" max="14581" width="18.140625" style="82" customWidth="1"/>
    <col min="14582" max="14582" width="13.140625" style="82" customWidth="1"/>
    <col min="14583" max="14583" width="12.28515625" style="82" customWidth="1"/>
    <col min="14584" max="14821" width="9.140625" style="82"/>
    <col min="14822" max="14822" width="1.42578125" style="82" customWidth="1"/>
    <col min="14823" max="14823" width="59.5703125" style="82" customWidth="1"/>
    <col min="14824" max="14824" width="9.140625" style="82" customWidth="1"/>
    <col min="14825" max="14826" width="3.85546875" style="82" customWidth="1"/>
    <col min="14827" max="14827" width="10.5703125" style="82" customWidth="1"/>
    <col min="14828" max="14828" width="3.85546875" style="82" customWidth="1"/>
    <col min="14829" max="14831" width="14.42578125" style="82" customWidth="1"/>
    <col min="14832" max="14832" width="4.140625" style="82" customWidth="1"/>
    <col min="14833" max="14833" width="15" style="82" customWidth="1"/>
    <col min="14834" max="14835" width="9.140625" style="82" customWidth="1"/>
    <col min="14836" max="14836" width="11.5703125" style="82" customWidth="1"/>
    <col min="14837" max="14837" width="18.140625" style="82" customWidth="1"/>
    <col min="14838" max="14838" width="13.140625" style="82" customWidth="1"/>
    <col min="14839" max="14839" width="12.28515625" style="82" customWidth="1"/>
    <col min="14840" max="15077" width="9.140625" style="82"/>
    <col min="15078" max="15078" width="1.42578125" style="82" customWidth="1"/>
    <col min="15079" max="15079" width="59.5703125" style="82" customWidth="1"/>
    <col min="15080" max="15080" width="9.140625" style="82" customWidth="1"/>
    <col min="15081" max="15082" width="3.85546875" style="82" customWidth="1"/>
    <col min="15083" max="15083" width="10.5703125" style="82" customWidth="1"/>
    <col min="15084" max="15084" width="3.85546875" style="82" customWidth="1"/>
    <col min="15085" max="15087" width="14.42578125" style="82" customWidth="1"/>
    <col min="15088" max="15088" width="4.140625" style="82" customWidth="1"/>
    <col min="15089" max="15089" width="15" style="82" customWidth="1"/>
    <col min="15090" max="15091" width="9.140625" style="82" customWidth="1"/>
    <col min="15092" max="15092" width="11.5703125" style="82" customWidth="1"/>
    <col min="15093" max="15093" width="18.140625" style="82" customWidth="1"/>
    <col min="15094" max="15094" width="13.140625" style="82" customWidth="1"/>
    <col min="15095" max="15095" width="12.28515625" style="82" customWidth="1"/>
    <col min="15096" max="15333" width="9.140625" style="82"/>
    <col min="15334" max="15334" width="1.42578125" style="82" customWidth="1"/>
    <col min="15335" max="15335" width="59.5703125" style="82" customWidth="1"/>
    <col min="15336" max="15336" width="9.140625" style="82" customWidth="1"/>
    <col min="15337" max="15338" width="3.85546875" style="82" customWidth="1"/>
    <col min="15339" max="15339" width="10.5703125" style="82" customWidth="1"/>
    <col min="15340" max="15340" width="3.85546875" style="82" customWidth="1"/>
    <col min="15341" max="15343" width="14.42578125" style="82" customWidth="1"/>
    <col min="15344" max="15344" width="4.140625" style="82" customWidth="1"/>
    <col min="15345" max="15345" width="15" style="82" customWidth="1"/>
    <col min="15346" max="15347" width="9.140625" style="82" customWidth="1"/>
    <col min="15348" max="15348" width="11.5703125" style="82" customWidth="1"/>
    <col min="15349" max="15349" width="18.140625" style="82" customWidth="1"/>
    <col min="15350" max="15350" width="13.140625" style="82" customWidth="1"/>
    <col min="15351" max="15351" width="12.28515625" style="82" customWidth="1"/>
    <col min="15352" max="15589" width="9.140625" style="82"/>
    <col min="15590" max="15590" width="1.42578125" style="82" customWidth="1"/>
    <col min="15591" max="15591" width="59.5703125" style="82" customWidth="1"/>
    <col min="15592" max="15592" width="9.140625" style="82" customWidth="1"/>
    <col min="15593" max="15594" width="3.85546875" style="82" customWidth="1"/>
    <col min="15595" max="15595" width="10.5703125" style="82" customWidth="1"/>
    <col min="15596" max="15596" width="3.85546875" style="82" customWidth="1"/>
    <col min="15597" max="15599" width="14.42578125" style="82" customWidth="1"/>
    <col min="15600" max="15600" width="4.140625" style="82" customWidth="1"/>
    <col min="15601" max="15601" width="15" style="82" customWidth="1"/>
    <col min="15602" max="15603" width="9.140625" style="82" customWidth="1"/>
    <col min="15604" max="15604" width="11.5703125" style="82" customWidth="1"/>
    <col min="15605" max="15605" width="18.140625" style="82" customWidth="1"/>
    <col min="15606" max="15606" width="13.140625" style="82" customWidth="1"/>
    <col min="15607" max="15607" width="12.28515625" style="82" customWidth="1"/>
    <col min="15608" max="15845" width="9.140625" style="82"/>
    <col min="15846" max="15846" width="1.42578125" style="82" customWidth="1"/>
    <col min="15847" max="15847" width="59.5703125" style="82" customWidth="1"/>
    <col min="15848" max="15848" width="9.140625" style="82" customWidth="1"/>
    <col min="15849" max="15850" width="3.85546875" style="82" customWidth="1"/>
    <col min="15851" max="15851" width="10.5703125" style="82" customWidth="1"/>
    <col min="15852" max="15852" width="3.85546875" style="82" customWidth="1"/>
    <col min="15853" max="15855" width="14.42578125" style="82" customWidth="1"/>
    <col min="15856" max="15856" width="4.140625" style="82" customWidth="1"/>
    <col min="15857" max="15857" width="15" style="82" customWidth="1"/>
    <col min="15858" max="15859" width="9.140625" style="82" customWidth="1"/>
    <col min="15860" max="15860" width="11.5703125" style="82" customWidth="1"/>
    <col min="15861" max="15861" width="18.140625" style="82" customWidth="1"/>
    <col min="15862" max="15862" width="13.140625" style="82" customWidth="1"/>
    <col min="15863" max="15863" width="12.28515625" style="82" customWidth="1"/>
    <col min="15864" max="16101" width="9.140625" style="82"/>
    <col min="16102" max="16102" width="1.42578125" style="82" customWidth="1"/>
    <col min="16103" max="16103" width="59.5703125" style="82" customWidth="1"/>
    <col min="16104" max="16104" width="9.140625" style="82" customWidth="1"/>
    <col min="16105" max="16106" width="3.85546875" style="82" customWidth="1"/>
    <col min="16107" max="16107" width="10.5703125" style="82" customWidth="1"/>
    <col min="16108" max="16108" width="3.85546875" style="82" customWidth="1"/>
    <col min="16109" max="16111" width="14.42578125" style="82" customWidth="1"/>
    <col min="16112" max="16112" width="4.140625" style="82" customWidth="1"/>
    <col min="16113" max="16113" width="15" style="82" customWidth="1"/>
    <col min="16114" max="16115" width="9.140625" style="82" customWidth="1"/>
    <col min="16116" max="16116" width="11.5703125" style="82" customWidth="1"/>
    <col min="16117" max="16117" width="18.140625" style="82" customWidth="1"/>
    <col min="16118" max="16118" width="13.140625" style="82" customWidth="1"/>
    <col min="16119" max="16119" width="12.28515625" style="82" customWidth="1"/>
    <col min="16120" max="16384" width="9.140625" style="82"/>
  </cols>
  <sheetData>
    <row r="1" spans="1:16" hidden="1" x14ac:dyDescent="0.25">
      <c r="E1" s="525" t="s">
        <v>550</v>
      </c>
      <c r="F1" s="525"/>
      <c r="G1" s="525"/>
      <c r="H1" s="525"/>
      <c r="I1" s="525"/>
      <c r="J1" s="525"/>
      <c r="K1" s="525"/>
      <c r="L1" s="525"/>
    </row>
    <row r="2" spans="1:16" ht="45" hidden="1" customHeight="1" x14ac:dyDescent="0.25">
      <c r="E2" s="511" t="s">
        <v>798</v>
      </c>
      <c r="F2" s="511"/>
      <c r="G2" s="511"/>
      <c r="H2" s="511"/>
      <c r="I2" s="511"/>
      <c r="J2" s="511"/>
      <c r="K2" s="511"/>
      <c r="L2" s="511"/>
      <c r="M2" s="511"/>
    </row>
    <row r="3" spans="1:16" s="161" customFormat="1" ht="13.5" customHeight="1" x14ac:dyDescent="0.2">
      <c r="D3" s="230"/>
      <c r="E3" s="521" t="s">
        <v>803</v>
      </c>
      <c r="F3" s="521"/>
      <c r="G3" s="521"/>
      <c r="H3" s="521"/>
      <c r="I3" s="521"/>
      <c r="J3" s="521"/>
      <c r="K3" s="521"/>
      <c r="L3" s="324"/>
      <c r="M3" s="324"/>
      <c r="N3" s="324"/>
      <c r="O3" s="324"/>
      <c r="P3" s="324"/>
    </row>
    <row r="4" spans="1:16" s="121" customFormat="1" ht="60" customHeight="1" x14ac:dyDescent="0.25">
      <c r="B4" s="202"/>
      <c r="C4" s="202"/>
      <c r="D4" s="219"/>
      <c r="E4" s="511" t="s">
        <v>593</v>
      </c>
      <c r="F4" s="511"/>
      <c r="G4" s="511"/>
      <c r="H4" s="511"/>
      <c r="I4" s="511"/>
      <c r="J4" s="511"/>
      <c r="K4" s="511"/>
      <c r="L4" s="511"/>
      <c r="M4" s="511"/>
    </row>
    <row r="5" spans="1:16" s="121" customFormat="1" ht="43.5" customHeight="1" x14ac:dyDescent="0.25">
      <c r="A5" s="512" t="s">
        <v>804</v>
      </c>
      <c r="B5" s="512"/>
      <c r="C5" s="512"/>
      <c r="D5" s="512"/>
      <c r="E5" s="512"/>
      <c r="F5" s="512"/>
      <c r="G5" s="512"/>
      <c r="H5" s="512"/>
      <c r="I5" s="512"/>
      <c r="J5" s="512"/>
      <c r="K5" s="512"/>
      <c r="L5" s="512"/>
      <c r="M5" s="512"/>
    </row>
    <row r="6" spans="1:16" s="6" customFormat="1" ht="7.5" customHeight="1" x14ac:dyDescent="0.25">
      <c r="A6" s="4"/>
      <c r="B6" s="4"/>
      <c r="C6" s="4"/>
      <c r="D6" s="4"/>
      <c r="E6" s="4"/>
      <c r="F6" s="5"/>
      <c r="G6" s="529" t="s">
        <v>664</v>
      </c>
      <c r="H6" s="529"/>
      <c r="I6" s="323"/>
      <c r="J6" s="4"/>
      <c r="K6" s="10"/>
    </row>
    <row r="7" spans="1:16" s="122" customFormat="1" ht="24.75" customHeight="1" x14ac:dyDescent="0.25">
      <c r="A7" s="516" t="s">
        <v>11</v>
      </c>
      <c r="B7" s="516"/>
      <c r="C7" s="308"/>
      <c r="D7" s="308" t="s">
        <v>721</v>
      </c>
      <c r="E7" s="308" t="s">
        <v>722</v>
      </c>
      <c r="F7" s="308" t="s">
        <v>331</v>
      </c>
      <c r="G7" s="248" t="s">
        <v>12</v>
      </c>
      <c r="H7" s="248" t="s">
        <v>13</v>
      </c>
      <c r="I7" s="117" t="s">
        <v>332</v>
      </c>
      <c r="J7" s="117" t="s">
        <v>15</v>
      </c>
      <c r="K7" s="322" t="s">
        <v>547</v>
      </c>
      <c r="L7" s="278" t="s">
        <v>754</v>
      </c>
      <c r="M7" s="278" t="s">
        <v>755</v>
      </c>
    </row>
    <row r="8" spans="1:16" s="6" customFormat="1" ht="26.25" customHeight="1" x14ac:dyDescent="0.25">
      <c r="A8" s="523" t="s">
        <v>672</v>
      </c>
      <c r="B8" s="523"/>
      <c r="C8" s="310"/>
      <c r="D8" s="310">
        <v>51</v>
      </c>
      <c r="E8" s="310"/>
      <c r="F8" s="310"/>
      <c r="G8" s="7"/>
      <c r="H8" s="7"/>
      <c r="I8" s="7"/>
      <c r="J8" s="7"/>
      <c r="K8" s="124">
        <f>K9+K94+K102+K128+K133+K141+K154+K159</f>
        <v>64055337</v>
      </c>
      <c r="L8" s="279">
        <f>L9+L94+L102+L128+L133+L141+L154+L159</f>
        <v>8179526</v>
      </c>
      <c r="M8" s="124">
        <f>M9+M94+M102+M128+M133+M141+M154+M159</f>
        <v>72234863</v>
      </c>
    </row>
    <row r="9" spans="1:16" s="6" customFormat="1" x14ac:dyDescent="0.25">
      <c r="A9" s="497" t="s">
        <v>16</v>
      </c>
      <c r="B9" s="498"/>
      <c r="C9" s="102"/>
      <c r="D9" s="102">
        <v>51</v>
      </c>
      <c r="E9" s="102">
        <v>0</v>
      </c>
      <c r="F9" s="102">
        <v>851</v>
      </c>
      <c r="G9" s="12"/>
      <c r="H9" s="12"/>
      <c r="I9" s="1"/>
      <c r="J9" s="1"/>
      <c r="K9" s="43">
        <f>K10+K13+K22+K25+K28+K33+K38+K41+K44+K47+K52+K57+K60+K63+K68+K71+K74+K77+K82+K85+K88+K91</f>
        <v>37033462</v>
      </c>
      <c r="L9" s="43">
        <f t="shared" ref="L9:M9" si="0">L10+L13+L22+L25+L28+L33+L38+L41+L44+L47+L52+L57+L60+L63+L68+L71+L74+L77+L82+L85+L88+L91</f>
        <v>6274526</v>
      </c>
      <c r="M9" s="43">
        <f t="shared" si="0"/>
        <v>43307988</v>
      </c>
    </row>
    <row r="10" spans="1:16" s="6" customFormat="1" ht="27" customHeight="1" x14ac:dyDescent="0.25">
      <c r="A10" s="442" t="s">
        <v>20</v>
      </c>
      <c r="B10" s="442"/>
      <c r="C10" s="301"/>
      <c r="D10" s="294">
        <v>51</v>
      </c>
      <c r="E10" s="294">
        <v>0</v>
      </c>
      <c r="F10" s="294">
        <v>851</v>
      </c>
      <c r="G10" s="1" t="s">
        <v>18</v>
      </c>
      <c r="H10" s="1" t="s">
        <v>7</v>
      </c>
      <c r="I10" s="1" t="s">
        <v>333</v>
      </c>
      <c r="J10" s="1"/>
      <c r="K10" s="2">
        <f t="shared" ref="K10:M11" si="1">K11</f>
        <v>946200</v>
      </c>
      <c r="L10" s="119">
        <f t="shared" si="1"/>
        <v>0</v>
      </c>
      <c r="M10" s="2">
        <f t="shared" si="1"/>
        <v>946200</v>
      </c>
    </row>
    <row r="11" spans="1:16" s="6" customFormat="1" ht="38.25" customHeight="1" x14ac:dyDescent="0.25">
      <c r="A11" s="301"/>
      <c r="B11" s="300" t="s">
        <v>22</v>
      </c>
      <c r="C11" s="301"/>
      <c r="D11" s="294">
        <v>51</v>
      </c>
      <c r="E11" s="294">
        <v>0</v>
      </c>
      <c r="F11" s="294">
        <v>851</v>
      </c>
      <c r="G11" s="1" t="s">
        <v>23</v>
      </c>
      <c r="H11" s="1" t="s">
        <v>7</v>
      </c>
      <c r="I11" s="1" t="s">
        <v>333</v>
      </c>
      <c r="J11" s="1" t="s">
        <v>24</v>
      </c>
      <c r="K11" s="2">
        <f t="shared" si="1"/>
        <v>946200</v>
      </c>
      <c r="L11" s="119">
        <f t="shared" si="1"/>
        <v>0</v>
      </c>
      <c r="M11" s="2">
        <f t="shared" si="1"/>
        <v>946200</v>
      </c>
    </row>
    <row r="12" spans="1:16" s="6" customFormat="1" ht="16.5" customHeight="1" x14ac:dyDescent="0.25">
      <c r="A12" s="17"/>
      <c r="B12" s="300" t="s">
        <v>25</v>
      </c>
      <c r="C12" s="300"/>
      <c r="D12" s="294">
        <v>51</v>
      </c>
      <c r="E12" s="294">
        <v>0</v>
      </c>
      <c r="F12" s="294">
        <v>851</v>
      </c>
      <c r="G12" s="1" t="s">
        <v>18</v>
      </c>
      <c r="H12" s="1" t="s">
        <v>7</v>
      </c>
      <c r="I12" s="1" t="s">
        <v>333</v>
      </c>
      <c r="J12" s="1" t="s">
        <v>26</v>
      </c>
      <c r="K12" s="2">
        <f>'6 Вед15'!J13</f>
        <v>946200</v>
      </c>
      <c r="L12" s="119">
        <f>'6 Вед15'!K13</f>
        <v>0</v>
      </c>
      <c r="M12" s="2">
        <f>'6 Вед15'!L13</f>
        <v>946200</v>
      </c>
    </row>
    <row r="13" spans="1:16" s="6" customFormat="1" ht="27" customHeight="1" x14ac:dyDescent="0.25">
      <c r="A13" s="442" t="s">
        <v>27</v>
      </c>
      <c r="B13" s="442"/>
      <c r="C13" s="294"/>
      <c r="D13" s="294">
        <v>51</v>
      </c>
      <c r="E13" s="294">
        <v>0</v>
      </c>
      <c r="F13" s="294">
        <v>851</v>
      </c>
      <c r="G13" s="1" t="s">
        <v>23</v>
      </c>
      <c r="H13" s="1" t="s">
        <v>7</v>
      </c>
      <c r="I13" s="1" t="s">
        <v>562</v>
      </c>
      <c r="J13" s="1"/>
      <c r="K13" s="2">
        <f t="shared" ref="K13:M13" si="2">K14+K16+K18</f>
        <v>16387680</v>
      </c>
      <c r="L13" s="119">
        <f t="shared" si="2"/>
        <v>0</v>
      </c>
      <c r="M13" s="2">
        <f t="shared" si="2"/>
        <v>16387680</v>
      </c>
    </row>
    <row r="14" spans="1:16" s="6" customFormat="1" ht="37.5" customHeight="1" x14ac:dyDescent="0.25">
      <c r="A14" s="17"/>
      <c r="B14" s="300" t="s">
        <v>22</v>
      </c>
      <c r="C14" s="294"/>
      <c r="D14" s="294">
        <v>51</v>
      </c>
      <c r="E14" s="294">
        <v>0</v>
      </c>
      <c r="F14" s="294">
        <v>851</v>
      </c>
      <c r="G14" s="1" t="s">
        <v>18</v>
      </c>
      <c r="H14" s="1" t="s">
        <v>7</v>
      </c>
      <c r="I14" s="1" t="s">
        <v>562</v>
      </c>
      <c r="J14" s="1" t="s">
        <v>24</v>
      </c>
      <c r="K14" s="2">
        <f t="shared" ref="K14:M14" si="3">K15</f>
        <v>11544100</v>
      </c>
      <c r="L14" s="119">
        <f t="shared" si="3"/>
        <v>0</v>
      </c>
      <c r="M14" s="2">
        <f t="shared" si="3"/>
        <v>11544100</v>
      </c>
    </row>
    <row r="15" spans="1:16" s="6" customFormat="1" ht="15" customHeight="1" x14ac:dyDescent="0.25">
      <c r="A15" s="17"/>
      <c r="B15" s="300" t="s">
        <v>25</v>
      </c>
      <c r="C15" s="294"/>
      <c r="D15" s="294">
        <v>51</v>
      </c>
      <c r="E15" s="294">
        <v>0</v>
      </c>
      <c r="F15" s="294">
        <v>851</v>
      </c>
      <c r="G15" s="1" t="s">
        <v>18</v>
      </c>
      <c r="H15" s="1" t="s">
        <v>7</v>
      </c>
      <c r="I15" s="1" t="s">
        <v>562</v>
      </c>
      <c r="J15" s="1" t="s">
        <v>26</v>
      </c>
      <c r="K15" s="2">
        <f>'6 Вед15'!J16</f>
        <v>11544100</v>
      </c>
      <c r="L15" s="119">
        <f>'6 Вед15'!K16</f>
        <v>0</v>
      </c>
      <c r="M15" s="2">
        <f>'6 Вед15'!L16</f>
        <v>11544100</v>
      </c>
    </row>
    <row r="16" spans="1:16" s="6" customFormat="1" ht="15" customHeight="1" x14ac:dyDescent="0.25">
      <c r="A16" s="17"/>
      <c r="B16" s="304" t="s">
        <v>28</v>
      </c>
      <c r="C16" s="294"/>
      <c r="D16" s="294">
        <v>51</v>
      </c>
      <c r="E16" s="294">
        <v>0</v>
      </c>
      <c r="F16" s="294">
        <v>851</v>
      </c>
      <c r="G16" s="1" t="s">
        <v>18</v>
      </c>
      <c r="H16" s="1" t="s">
        <v>7</v>
      </c>
      <c r="I16" s="1" t="s">
        <v>562</v>
      </c>
      <c r="J16" s="1" t="s">
        <v>29</v>
      </c>
      <c r="K16" s="2">
        <f>'6 Вед15'!J17</f>
        <v>3777580</v>
      </c>
      <c r="L16" s="119">
        <f>'6 Вед15'!K17</f>
        <v>0</v>
      </c>
      <c r="M16" s="2">
        <f>'6 Вед15'!L17</f>
        <v>3777580</v>
      </c>
    </row>
    <row r="17" spans="1:13" s="6" customFormat="1" ht="25.5" customHeight="1" x14ac:dyDescent="0.25">
      <c r="A17" s="17"/>
      <c r="B17" s="304" t="s">
        <v>30</v>
      </c>
      <c r="C17" s="294"/>
      <c r="D17" s="294">
        <v>51</v>
      </c>
      <c r="E17" s="294">
        <v>0</v>
      </c>
      <c r="F17" s="294">
        <v>851</v>
      </c>
      <c r="G17" s="1" t="s">
        <v>18</v>
      </c>
      <c r="H17" s="1" t="s">
        <v>7</v>
      </c>
      <c r="I17" s="1" t="s">
        <v>562</v>
      </c>
      <c r="J17" s="1" t="s">
        <v>31</v>
      </c>
      <c r="K17" s="2">
        <f>'6 Вед15'!J18</f>
        <v>3777580</v>
      </c>
      <c r="L17" s="119">
        <f>'6 Вед15'!K18</f>
        <v>0</v>
      </c>
      <c r="M17" s="2">
        <f>'6 Вед15'!L18</f>
        <v>3777580</v>
      </c>
    </row>
    <row r="18" spans="1:13" s="6" customFormat="1" ht="14.25" customHeight="1" x14ac:dyDescent="0.25">
      <c r="A18" s="17"/>
      <c r="B18" s="304" t="s">
        <v>32</v>
      </c>
      <c r="C18" s="294"/>
      <c r="D18" s="294">
        <v>51</v>
      </c>
      <c r="E18" s="294">
        <v>0</v>
      </c>
      <c r="F18" s="294">
        <v>851</v>
      </c>
      <c r="G18" s="1" t="s">
        <v>18</v>
      </c>
      <c r="H18" s="1" t="s">
        <v>7</v>
      </c>
      <c r="I18" s="1" t="s">
        <v>562</v>
      </c>
      <c r="J18" s="1" t="s">
        <v>33</v>
      </c>
      <c r="K18" s="2">
        <f>K19+K20+K21</f>
        <v>1066000</v>
      </c>
      <c r="L18" s="119">
        <f t="shared" ref="L18:M18" si="4">L19+L20+L21</f>
        <v>0</v>
      </c>
      <c r="M18" s="2">
        <f t="shared" si="4"/>
        <v>1066000</v>
      </c>
    </row>
    <row r="19" spans="1:13" s="6" customFormat="1" ht="14.25" customHeight="1" x14ac:dyDescent="0.25">
      <c r="A19" s="17"/>
      <c r="B19" s="301" t="s">
        <v>34</v>
      </c>
      <c r="C19" s="294"/>
      <c r="D19" s="294">
        <v>51</v>
      </c>
      <c r="E19" s="294">
        <v>0</v>
      </c>
      <c r="F19" s="294">
        <v>851</v>
      </c>
      <c r="G19" s="1" t="s">
        <v>18</v>
      </c>
      <c r="H19" s="1" t="s">
        <v>7</v>
      </c>
      <c r="I19" s="1" t="s">
        <v>562</v>
      </c>
      <c r="J19" s="1" t="s">
        <v>35</v>
      </c>
      <c r="K19" s="2">
        <f>'6 Вед15'!J20</f>
        <v>945200</v>
      </c>
      <c r="L19" s="119">
        <f>'6 Вед15'!K20</f>
        <v>0</v>
      </c>
      <c r="M19" s="2">
        <f>'6 Вед15'!L20</f>
        <v>945200</v>
      </c>
    </row>
    <row r="20" spans="1:13" s="6" customFormat="1" ht="14.25" customHeight="1" x14ac:dyDescent="0.25">
      <c r="A20" s="17"/>
      <c r="B20" s="300" t="s">
        <v>597</v>
      </c>
      <c r="C20" s="294"/>
      <c r="D20" s="294">
        <v>51</v>
      </c>
      <c r="E20" s="294">
        <v>0</v>
      </c>
      <c r="F20" s="294">
        <v>851</v>
      </c>
      <c r="G20" s="1" t="s">
        <v>23</v>
      </c>
      <c r="H20" s="1" t="s">
        <v>7</v>
      </c>
      <c r="I20" s="1" t="s">
        <v>562</v>
      </c>
      <c r="J20" s="1" t="s">
        <v>36</v>
      </c>
      <c r="K20" s="2">
        <f>'6 Вед15'!J21</f>
        <v>70800</v>
      </c>
      <c r="L20" s="119">
        <f>'6 Вед15'!K21</f>
        <v>0</v>
      </c>
      <c r="M20" s="2">
        <f>'6 Вед15'!L21</f>
        <v>70800</v>
      </c>
    </row>
    <row r="21" spans="1:13" s="6" customFormat="1" ht="14.25" customHeight="1" x14ac:dyDescent="0.25">
      <c r="A21" s="17"/>
      <c r="B21" s="301" t="s">
        <v>596</v>
      </c>
      <c r="C21" s="294"/>
      <c r="D21" s="294">
        <v>51</v>
      </c>
      <c r="E21" s="294">
        <v>0</v>
      </c>
      <c r="F21" s="294">
        <v>851</v>
      </c>
      <c r="G21" s="1" t="s">
        <v>23</v>
      </c>
      <c r="H21" s="1" t="s">
        <v>7</v>
      </c>
      <c r="I21" s="1" t="s">
        <v>562</v>
      </c>
      <c r="J21" s="1" t="s">
        <v>595</v>
      </c>
      <c r="K21" s="2">
        <f>'6 Вед15'!J22</f>
        <v>50000</v>
      </c>
      <c r="L21" s="119">
        <f>'6 Вед15'!K22</f>
        <v>0</v>
      </c>
      <c r="M21" s="2">
        <f>'6 Вед15'!L22</f>
        <v>50000</v>
      </c>
    </row>
    <row r="22" spans="1:13" s="6" customFormat="1" ht="37.5" customHeight="1" x14ac:dyDescent="0.25">
      <c r="A22" s="442" t="s">
        <v>613</v>
      </c>
      <c r="B22" s="442"/>
      <c r="C22" s="301"/>
      <c r="D22" s="294">
        <v>51</v>
      </c>
      <c r="E22" s="294">
        <v>0</v>
      </c>
      <c r="F22" s="294">
        <v>851</v>
      </c>
      <c r="G22" s="1" t="s">
        <v>18</v>
      </c>
      <c r="H22" s="1" t="s">
        <v>7</v>
      </c>
      <c r="I22" s="1" t="s">
        <v>618</v>
      </c>
      <c r="J22" s="1"/>
      <c r="K22" s="2">
        <f t="shared" ref="K22:M23" si="5">K23</f>
        <v>2500</v>
      </c>
      <c r="L22" s="119">
        <f t="shared" si="5"/>
        <v>0</v>
      </c>
      <c r="M22" s="2">
        <f t="shared" si="5"/>
        <v>2500</v>
      </c>
    </row>
    <row r="23" spans="1:13" s="6" customFormat="1" ht="15" customHeight="1" x14ac:dyDescent="0.25">
      <c r="A23" s="17"/>
      <c r="B23" s="304" t="s">
        <v>28</v>
      </c>
      <c r="C23" s="300"/>
      <c r="D23" s="294">
        <v>51</v>
      </c>
      <c r="E23" s="294">
        <v>0</v>
      </c>
      <c r="F23" s="294">
        <v>851</v>
      </c>
      <c r="G23" s="1" t="s">
        <v>18</v>
      </c>
      <c r="H23" s="1" t="s">
        <v>7</v>
      </c>
      <c r="I23" s="1" t="s">
        <v>618</v>
      </c>
      <c r="J23" s="1" t="s">
        <v>29</v>
      </c>
      <c r="K23" s="2">
        <f t="shared" si="5"/>
        <v>2500</v>
      </c>
      <c r="L23" s="119">
        <f t="shared" si="5"/>
        <v>0</v>
      </c>
      <c r="M23" s="2">
        <f t="shared" si="5"/>
        <v>2500</v>
      </c>
    </row>
    <row r="24" spans="1:13" s="6" customFormat="1" ht="24" customHeight="1" x14ac:dyDescent="0.25">
      <c r="A24" s="17"/>
      <c r="B24" s="304" t="s">
        <v>30</v>
      </c>
      <c r="C24" s="301"/>
      <c r="D24" s="294">
        <v>51</v>
      </c>
      <c r="E24" s="294">
        <v>0</v>
      </c>
      <c r="F24" s="294">
        <v>851</v>
      </c>
      <c r="G24" s="1" t="s">
        <v>18</v>
      </c>
      <c r="H24" s="1" t="s">
        <v>7</v>
      </c>
      <c r="I24" s="1" t="s">
        <v>618</v>
      </c>
      <c r="J24" s="1" t="s">
        <v>31</v>
      </c>
      <c r="K24" s="2">
        <f>'6 Вед15'!J25</f>
        <v>2500</v>
      </c>
      <c r="L24" s="119">
        <f>'6 Вед15'!K25</f>
        <v>0</v>
      </c>
      <c r="M24" s="2">
        <f>'6 Вед15'!L25</f>
        <v>2500</v>
      </c>
    </row>
    <row r="25" spans="1:13" s="6" customFormat="1" ht="15" customHeight="1" x14ac:dyDescent="0.25">
      <c r="A25" s="478" t="s">
        <v>786</v>
      </c>
      <c r="B25" s="479"/>
      <c r="C25" s="415"/>
      <c r="D25" s="294">
        <v>51</v>
      </c>
      <c r="E25" s="294">
        <v>0</v>
      </c>
      <c r="F25" s="294">
        <v>851</v>
      </c>
      <c r="G25" s="1"/>
      <c r="H25" s="1"/>
      <c r="I25" s="1" t="s">
        <v>796</v>
      </c>
      <c r="J25" s="1"/>
      <c r="K25" s="2">
        <f>K26</f>
        <v>0</v>
      </c>
      <c r="L25" s="2">
        <f t="shared" ref="L25:L26" si="6">L26</f>
        <v>4802500</v>
      </c>
      <c r="M25" s="2">
        <f t="shared" ref="M25:M26" si="7">M26</f>
        <v>4802500</v>
      </c>
    </row>
    <row r="26" spans="1:13" s="6" customFormat="1" ht="24" customHeight="1" x14ac:dyDescent="0.25">
      <c r="A26" s="422"/>
      <c r="B26" s="415" t="s">
        <v>598</v>
      </c>
      <c r="C26" s="415"/>
      <c r="D26" s="294">
        <v>51</v>
      </c>
      <c r="E26" s="294">
        <v>0</v>
      </c>
      <c r="F26" s="294">
        <v>851</v>
      </c>
      <c r="G26" s="1"/>
      <c r="H26" s="1"/>
      <c r="I26" s="1" t="s">
        <v>796</v>
      </c>
      <c r="J26" s="1" t="s">
        <v>77</v>
      </c>
      <c r="K26" s="2">
        <f>K27</f>
        <v>0</v>
      </c>
      <c r="L26" s="2">
        <f t="shared" si="6"/>
        <v>4802500</v>
      </c>
      <c r="M26" s="2">
        <f t="shared" si="7"/>
        <v>4802500</v>
      </c>
    </row>
    <row r="27" spans="1:13" s="6" customFormat="1" ht="24" customHeight="1" x14ac:dyDescent="0.25">
      <c r="A27" s="422"/>
      <c r="B27" s="415" t="s">
        <v>78</v>
      </c>
      <c r="C27" s="415"/>
      <c r="D27" s="294">
        <v>51</v>
      </c>
      <c r="E27" s="294">
        <v>0</v>
      </c>
      <c r="F27" s="294">
        <v>851</v>
      </c>
      <c r="G27" s="1"/>
      <c r="H27" s="1"/>
      <c r="I27" s="1" t="s">
        <v>796</v>
      </c>
      <c r="J27" s="1" t="s">
        <v>79</v>
      </c>
      <c r="K27" s="2"/>
      <c r="L27" s="119">
        <f>'6 Вед15'!K103+'6 Вед15'!K117</f>
        <v>4802500</v>
      </c>
      <c r="M27" s="2">
        <f>K27+L27</f>
        <v>4802500</v>
      </c>
    </row>
    <row r="28" spans="1:13" s="15" customFormat="1" ht="14.25" customHeight="1" x14ac:dyDescent="0.25">
      <c r="A28" s="442" t="s">
        <v>572</v>
      </c>
      <c r="B28" s="442"/>
      <c r="C28" s="303"/>
      <c r="D28" s="294">
        <v>51</v>
      </c>
      <c r="E28" s="294">
        <v>0</v>
      </c>
      <c r="F28" s="294">
        <v>851</v>
      </c>
      <c r="G28" s="1" t="s">
        <v>4</v>
      </c>
      <c r="H28" s="1" t="s">
        <v>58</v>
      </c>
      <c r="I28" s="1" t="s">
        <v>339</v>
      </c>
      <c r="J28" s="12"/>
      <c r="K28" s="2">
        <f>K29+K31</f>
        <v>1332400</v>
      </c>
      <c r="L28" s="119">
        <f t="shared" ref="L28:M28" si="8">L29+L31</f>
        <v>10900</v>
      </c>
      <c r="M28" s="2">
        <f t="shared" si="8"/>
        <v>1343300</v>
      </c>
    </row>
    <row r="29" spans="1:13" s="6" customFormat="1" ht="38.25" customHeight="1" x14ac:dyDescent="0.25">
      <c r="A29" s="213"/>
      <c r="B29" s="300" t="s">
        <v>22</v>
      </c>
      <c r="C29" s="301"/>
      <c r="D29" s="294">
        <v>51</v>
      </c>
      <c r="E29" s="294">
        <v>0</v>
      </c>
      <c r="F29" s="294">
        <v>851</v>
      </c>
      <c r="G29" s="1" t="s">
        <v>4</v>
      </c>
      <c r="H29" s="20" t="s">
        <v>58</v>
      </c>
      <c r="I29" s="20" t="s">
        <v>339</v>
      </c>
      <c r="J29" s="1" t="s">
        <v>24</v>
      </c>
      <c r="K29" s="2">
        <f t="shared" ref="K29:M29" si="9">K30</f>
        <v>1246000</v>
      </c>
      <c r="L29" s="119">
        <f t="shared" si="9"/>
        <v>0</v>
      </c>
      <c r="M29" s="2">
        <f t="shared" si="9"/>
        <v>1246000</v>
      </c>
    </row>
    <row r="30" spans="1:13" s="6" customFormat="1" x14ac:dyDescent="0.25">
      <c r="A30" s="213"/>
      <c r="B30" s="301" t="s">
        <v>60</v>
      </c>
      <c r="C30" s="301"/>
      <c r="D30" s="294">
        <v>51</v>
      </c>
      <c r="E30" s="294">
        <v>0</v>
      </c>
      <c r="F30" s="294">
        <v>851</v>
      </c>
      <c r="G30" s="1" t="s">
        <v>4</v>
      </c>
      <c r="H30" s="20" t="s">
        <v>58</v>
      </c>
      <c r="I30" s="20" t="s">
        <v>339</v>
      </c>
      <c r="J30" s="1" t="s">
        <v>61</v>
      </c>
      <c r="K30" s="2">
        <f>'6 Вед15'!J68</f>
        <v>1246000</v>
      </c>
      <c r="L30" s="119">
        <f>'6 Вед15'!K68</f>
        <v>0</v>
      </c>
      <c r="M30" s="2">
        <f>'6 Вед15'!L68</f>
        <v>1246000</v>
      </c>
    </row>
    <row r="31" spans="1:13" s="6" customFormat="1" ht="12.75" customHeight="1" x14ac:dyDescent="0.25">
      <c r="A31" s="21"/>
      <c r="B31" s="304" t="s">
        <v>28</v>
      </c>
      <c r="C31" s="300"/>
      <c r="D31" s="294">
        <v>51</v>
      </c>
      <c r="E31" s="294">
        <v>0</v>
      </c>
      <c r="F31" s="294">
        <v>851</v>
      </c>
      <c r="G31" s="1" t="s">
        <v>4</v>
      </c>
      <c r="H31" s="20" t="s">
        <v>58</v>
      </c>
      <c r="I31" s="20" t="s">
        <v>339</v>
      </c>
      <c r="J31" s="1" t="s">
        <v>29</v>
      </c>
      <c r="K31" s="2">
        <f>'6 Вед15'!J69</f>
        <v>86400</v>
      </c>
      <c r="L31" s="119">
        <f>'6 Вед15'!K69</f>
        <v>10900</v>
      </c>
      <c r="M31" s="2">
        <f>'6 Вед15'!L69</f>
        <v>97300</v>
      </c>
    </row>
    <row r="32" spans="1:13" s="6" customFormat="1" ht="24" x14ac:dyDescent="0.25">
      <c r="A32" s="21"/>
      <c r="B32" s="304" t="s">
        <v>30</v>
      </c>
      <c r="C32" s="301"/>
      <c r="D32" s="294">
        <v>51</v>
      </c>
      <c r="E32" s="294">
        <v>0</v>
      </c>
      <c r="F32" s="294">
        <v>851</v>
      </c>
      <c r="G32" s="1" t="s">
        <v>4</v>
      </c>
      <c r="H32" s="20" t="s">
        <v>58</v>
      </c>
      <c r="I32" s="20" t="s">
        <v>339</v>
      </c>
      <c r="J32" s="1" t="s">
        <v>31</v>
      </c>
      <c r="K32" s="2">
        <f>'6 Вед15'!J70</f>
        <v>86400</v>
      </c>
      <c r="L32" s="119">
        <f>'6 Вед15'!K70</f>
        <v>10900</v>
      </c>
      <c r="M32" s="2">
        <f>'6 Вед15'!L70</f>
        <v>97300</v>
      </c>
    </row>
    <row r="33" spans="1:13" s="6" customFormat="1" ht="47.25" customHeight="1" x14ac:dyDescent="0.25">
      <c r="A33" s="442" t="s">
        <v>46</v>
      </c>
      <c r="B33" s="442"/>
      <c r="C33" s="294"/>
      <c r="D33" s="294">
        <v>51</v>
      </c>
      <c r="E33" s="294">
        <v>0</v>
      </c>
      <c r="F33" s="294">
        <v>851</v>
      </c>
      <c r="G33" s="1" t="s">
        <v>18</v>
      </c>
      <c r="H33" s="1" t="s">
        <v>45</v>
      </c>
      <c r="I33" s="1" t="s">
        <v>334</v>
      </c>
      <c r="J33" s="1"/>
      <c r="K33" s="2">
        <f t="shared" ref="K33:M33" si="10">K34+K36</f>
        <v>340700</v>
      </c>
      <c r="L33" s="119">
        <f t="shared" si="10"/>
        <v>0</v>
      </c>
      <c r="M33" s="2">
        <f t="shared" si="10"/>
        <v>340700</v>
      </c>
    </row>
    <row r="34" spans="1:13" s="6" customFormat="1" ht="38.25" customHeight="1" x14ac:dyDescent="0.25">
      <c r="A34" s="17"/>
      <c r="B34" s="300" t="s">
        <v>22</v>
      </c>
      <c r="C34" s="294"/>
      <c r="D34" s="294">
        <v>51</v>
      </c>
      <c r="E34" s="294">
        <v>0</v>
      </c>
      <c r="F34" s="294">
        <v>851</v>
      </c>
      <c r="G34" s="1" t="s">
        <v>18</v>
      </c>
      <c r="H34" s="1" t="s">
        <v>45</v>
      </c>
      <c r="I34" s="1" t="s">
        <v>334</v>
      </c>
      <c r="J34" s="1" t="s">
        <v>24</v>
      </c>
      <c r="K34" s="2">
        <f t="shared" ref="K34:M34" si="11">K35</f>
        <v>216840</v>
      </c>
      <c r="L34" s="119">
        <f t="shared" si="11"/>
        <v>0</v>
      </c>
      <c r="M34" s="2">
        <f t="shared" si="11"/>
        <v>216840</v>
      </c>
    </row>
    <row r="35" spans="1:13" s="6" customFormat="1" ht="15.75" customHeight="1" x14ac:dyDescent="0.25">
      <c r="A35" s="17"/>
      <c r="B35" s="300" t="s">
        <v>25</v>
      </c>
      <c r="C35" s="294"/>
      <c r="D35" s="294">
        <v>51</v>
      </c>
      <c r="E35" s="294">
        <v>0</v>
      </c>
      <c r="F35" s="294">
        <v>851</v>
      </c>
      <c r="G35" s="1" t="s">
        <v>18</v>
      </c>
      <c r="H35" s="1" t="s">
        <v>45</v>
      </c>
      <c r="I35" s="1" t="s">
        <v>334</v>
      </c>
      <c r="J35" s="1" t="s">
        <v>26</v>
      </c>
      <c r="K35" s="2">
        <f>'6 Вед15'!J37</f>
        <v>216840</v>
      </c>
      <c r="L35" s="119">
        <f>'6 Вед15'!K37</f>
        <v>0</v>
      </c>
      <c r="M35" s="2">
        <f>'6 Вед15'!L37</f>
        <v>216840</v>
      </c>
    </row>
    <row r="36" spans="1:13" s="6" customFormat="1" ht="15.75" customHeight="1" x14ac:dyDescent="0.25">
      <c r="A36" s="17"/>
      <c r="B36" s="304" t="s">
        <v>28</v>
      </c>
      <c r="C36" s="294"/>
      <c r="D36" s="294">
        <v>51</v>
      </c>
      <c r="E36" s="294">
        <v>0</v>
      </c>
      <c r="F36" s="294">
        <v>851</v>
      </c>
      <c r="G36" s="1" t="s">
        <v>18</v>
      </c>
      <c r="H36" s="1" t="s">
        <v>45</v>
      </c>
      <c r="I36" s="1" t="s">
        <v>334</v>
      </c>
      <c r="J36" s="1" t="s">
        <v>29</v>
      </c>
      <c r="K36" s="2">
        <f>'6 Вед15'!J38</f>
        <v>123860</v>
      </c>
      <c r="L36" s="119">
        <f>'6 Вед15'!K38</f>
        <v>0</v>
      </c>
      <c r="M36" s="2">
        <f>'6 Вед15'!L38</f>
        <v>123860</v>
      </c>
    </row>
    <row r="37" spans="1:13" s="6" customFormat="1" ht="24" customHeight="1" x14ac:dyDescent="0.25">
      <c r="A37" s="17"/>
      <c r="B37" s="304" t="s">
        <v>30</v>
      </c>
      <c r="C37" s="294"/>
      <c r="D37" s="294">
        <v>51</v>
      </c>
      <c r="E37" s="294">
        <v>0</v>
      </c>
      <c r="F37" s="294">
        <v>851</v>
      </c>
      <c r="G37" s="1" t="s">
        <v>18</v>
      </c>
      <c r="H37" s="1" t="s">
        <v>45</v>
      </c>
      <c r="I37" s="1" t="s">
        <v>334</v>
      </c>
      <c r="J37" s="1" t="s">
        <v>31</v>
      </c>
      <c r="K37" s="2">
        <f>'6 Вед15'!J39</f>
        <v>123860</v>
      </c>
      <c r="L37" s="119">
        <f>'6 Вед15'!K39</f>
        <v>0</v>
      </c>
      <c r="M37" s="2">
        <f>'6 Вед15'!L39</f>
        <v>123860</v>
      </c>
    </row>
    <row r="38" spans="1:13" s="15" customFormat="1" ht="59.25" customHeight="1" x14ac:dyDescent="0.25">
      <c r="A38" s="442" t="s">
        <v>604</v>
      </c>
      <c r="B38" s="442"/>
      <c r="C38" s="303"/>
      <c r="D38" s="75">
        <v>51</v>
      </c>
      <c r="E38" s="75">
        <v>0</v>
      </c>
      <c r="F38" s="294">
        <v>851</v>
      </c>
      <c r="G38" s="1" t="s">
        <v>7</v>
      </c>
      <c r="H38" s="1" t="s">
        <v>64</v>
      </c>
      <c r="I38" s="1" t="s">
        <v>621</v>
      </c>
      <c r="J38" s="1"/>
      <c r="K38" s="2">
        <f>K39</f>
        <v>11140</v>
      </c>
      <c r="L38" s="119">
        <f t="shared" ref="L38:M39" si="12">L39</f>
        <v>0</v>
      </c>
      <c r="M38" s="2">
        <f t="shared" si="12"/>
        <v>11140</v>
      </c>
    </row>
    <row r="39" spans="1:13" s="15" customFormat="1" ht="12" customHeight="1" x14ac:dyDescent="0.25">
      <c r="A39" s="303"/>
      <c r="B39" s="304" t="s">
        <v>28</v>
      </c>
      <c r="C39" s="300"/>
      <c r="D39" s="75">
        <v>51</v>
      </c>
      <c r="E39" s="75">
        <v>0</v>
      </c>
      <c r="F39" s="294">
        <v>851</v>
      </c>
      <c r="G39" s="1" t="s">
        <v>7</v>
      </c>
      <c r="H39" s="1" t="s">
        <v>64</v>
      </c>
      <c r="I39" s="1" t="s">
        <v>621</v>
      </c>
      <c r="J39" s="1" t="s">
        <v>29</v>
      </c>
      <c r="K39" s="2">
        <f>K40</f>
        <v>11140</v>
      </c>
      <c r="L39" s="119">
        <f t="shared" si="12"/>
        <v>0</v>
      </c>
      <c r="M39" s="2">
        <f t="shared" si="12"/>
        <v>11140</v>
      </c>
    </row>
    <row r="40" spans="1:13" s="15" customFormat="1" ht="24" x14ac:dyDescent="0.25">
      <c r="A40" s="303"/>
      <c r="B40" s="304" t="s">
        <v>30</v>
      </c>
      <c r="C40" s="301"/>
      <c r="D40" s="75">
        <v>51</v>
      </c>
      <c r="E40" s="75">
        <v>0</v>
      </c>
      <c r="F40" s="294">
        <v>851</v>
      </c>
      <c r="G40" s="1" t="s">
        <v>7</v>
      </c>
      <c r="H40" s="1" t="s">
        <v>64</v>
      </c>
      <c r="I40" s="1" t="s">
        <v>621</v>
      </c>
      <c r="J40" s="1" t="s">
        <v>31</v>
      </c>
      <c r="K40" s="2">
        <f>'6 Вед15'!J75</f>
        <v>11140</v>
      </c>
      <c r="L40" s="119">
        <f>'6 Вед15'!K75</f>
        <v>0</v>
      </c>
      <c r="M40" s="119">
        <f>'6 Вед15'!L75</f>
        <v>11140</v>
      </c>
    </row>
    <row r="41" spans="1:13" s="6" customFormat="1" ht="24" customHeight="1" x14ac:dyDescent="0.25">
      <c r="A41" s="442" t="s">
        <v>52</v>
      </c>
      <c r="B41" s="442"/>
      <c r="C41" s="301"/>
      <c r="D41" s="294">
        <v>51</v>
      </c>
      <c r="E41" s="294">
        <v>0</v>
      </c>
      <c r="F41" s="294">
        <v>851</v>
      </c>
      <c r="G41" s="1" t="s">
        <v>23</v>
      </c>
      <c r="H41" s="20" t="s">
        <v>45</v>
      </c>
      <c r="I41" s="20" t="s">
        <v>337</v>
      </c>
      <c r="J41" s="1"/>
      <c r="K41" s="2">
        <f t="shared" ref="K41:M42" si="13">K42</f>
        <v>450000</v>
      </c>
      <c r="L41" s="119">
        <f t="shared" si="13"/>
        <v>0</v>
      </c>
      <c r="M41" s="2">
        <f t="shared" si="13"/>
        <v>450000</v>
      </c>
    </row>
    <row r="42" spans="1:13" s="6" customFormat="1" ht="18" customHeight="1" x14ac:dyDescent="0.25">
      <c r="A42" s="17"/>
      <c r="B42" s="304" t="s">
        <v>28</v>
      </c>
      <c r="C42" s="300"/>
      <c r="D42" s="294">
        <v>51</v>
      </c>
      <c r="E42" s="294">
        <v>0</v>
      </c>
      <c r="F42" s="294">
        <v>851</v>
      </c>
      <c r="G42" s="1" t="s">
        <v>18</v>
      </c>
      <c r="H42" s="1" t="s">
        <v>45</v>
      </c>
      <c r="I42" s="1" t="s">
        <v>337</v>
      </c>
      <c r="J42" s="1" t="s">
        <v>29</v>
      </c>
      <c r="K42" s="2">
        <f t="shared" si="13"/>
        <v>450000</v>
      </c>
      <c r="L42" s="119">
        <f t="shared" si="13"/>
        <v>0</v>
      </c>
      <c r="M42" s="2">
        <f t="shared" si="13"/>
        <v>450000</v>
      </c>
    </row>
    <row r="43" spans="1:13" s="6" customFormat="1" ht="26.25" customHeight="1" x14ac:dyDescent="0.25">
      <c r="A43" s="17"/>
      <c r="B43" s="304" t="s">
        <v>30</v>
      </c>
      <c r="C43" s="301"/>
      <c r="D43" s="294">
        <v>51</v>
      </c>
      <c r="E43" s="294">
        <v>0</v>
      </c>
      <c r="F43" s="294">
        <v>851</v>
      </c>
      <c r="G43" s="1" t="s">
        <v>18</v>
      </c>
      <c r="H43" s="1" t="s">
        <v>45</v>
      </c>
      <c r="I43" s="1" t="s">
        <v>337</v>
      </c>
      <c r="J43" s="1" t="s">
        <v>31</v>
      </c>
      <c r="K43" s="2">
        <f>'6 Вед15'!J42</f>
        <v>450000</v>
      </c>
      <c r="L43" s="119">
        <f>'6 Вед15'!K42</f>
        <v>0</v>
      </c>
      <c r="M43" s="2">
        <f>'6 Вед15'!L42</f>
        <v>450000</v>
      </c>
    </row>
    <row r="44" spans="1:13" s="6" customFormat="1" ht="17.25" customHeight="1" x14ac:dyDescent="0.25">
      <c r="A44" s="442" t="s">
        <v>54</v>
      </c>
      <c r="B44" s="442"/>
      <c r="C44" s="301"/>
      <c r="D44" s="294">
        <v>51</v>
      </c>
      <c r="E44" s="294">
        <v>0</v>
      </c>
      <c r="F44" s="294">
        <v>851</v>
      </c>
      <c r="G44" s="1" t="s">
        <v>18</v>
      </c>
      <c r="H44" s="1" t="s">
        <v>45</v>
      </c>
      <c r="I44" s="1" t="s">
        <v>338</v>
      </c>
      <c r="J44" s="1"/>
      <c r="K44" s="2">
        <f>K45</f>
        <v>1575000</v>
      </c>
      <c r="L44" s="119">
        <f t="shared" ref="L44:M44" si="14">L45</f>
        <v>0</v>
      </c>
      <c r="M44" s="2">
        <f t="shared" si="14"/>
        <v>1575000</v>
      </c>
    </row>
    <row r="45" spans="1:13" s="6" customFormat="1" ht="12.75" customHeight="1" x14ac:dyDescent="0.25">
      <c r="A45" s="17"/>
      <c r="B45" s="304" t="s">
        <v>28</v>
      </c>
      <c r="C45" s="300"/>
      <c r="D45" s="294">
        <v>51</v>
      </c>
      <c r="E45" s="294">
        <v>0</v>
      </c>
      <c r="F45" s="294">
        <v>851</v>
      </c>
      <c r="G45" s="1" t="s">
        <v>18</v>
      </c>
      <c r="H45" s="1" t="s">
        <v>45</v>
      </c>
      <c r="I45" s="1" t="s">
        <v>338</v>
      </c>
      <c r="J45" s="1" t="s">
        <v>29</v>
      </c>
      <c r="K45" s="2">
        <f t="shared" ref="K45:M45" si="15">K46</f>
        <v>1575000</v>
      </c>
      <c r="L45" s="119">
        <f t="shared" si="15"/>
        <v>0</v>
      </c>
      <c r="M45" s="2">
        <f t="shared" si="15"/>
        <v>1575000</v>
      </c>
    </row>
    <row r="46" spans="1:13" s="6" customFormat="1" ht="25.5" customHeight="1" x14ac:dyDescent="0.25">
      <c r="A46" s="17"/>
      <c r="B46" s="304" t="s">
        <v>30</v>
      </c>
      <c r="C46" s="301"/>
      <c r="D46" s="294">
        <v>51</v>
      </c>
      <c r="E46" s="294">
        <v>0</v>
      </c>
      <c r="F46" s="294">
        <v>851</v>
      </c>
      <c r="G46" s="1" t="s">
        <v>18</v>
      </c>
      <c r="H46" s="1" t="s">
        <v>45</v>
      </c>
      <c r="I46" s="1" t="s">
        <v>338</v>
      </c>
      <c r="J46" s="1" t="s">
        <v>31</v>
      </c>
      <c r="K46" s="2">
        <f>'6 Вед15'!J45</f>
        <v>1575000</v>
      </c>
      <c r="L46" s="119">
        <f>'6 Вед15'!K45</f>
        <v>0</v>
      </c>
      <c r="M46" s="2">
        <f>'6 Вед15'!L45</f>
        <v>1575000</v>
      </c>
    </row>
    <row r="47" spans="1:13" s="6" customFormat="1" ht="26.25" customHeight="1" x14ac:dyDescent="0.25">
      <c r="A47" s="442" t="s">
        <v>70</v>
      </c>
      <c r="B47" s="442"/>
      <c r="C47" s="301"/>
      <c r="D47" s="294">
        <v>51</v>
      </c>
      <c r="E47" s="294">
        <v>0</v>
      </c>
      <c r="F47" s="294">
        <v>851</v>
      </c>
      <c r="G47" s="20" t="s">
        <v>7</v>
      </c>
      <c r="H47" s="20" t="s">
        <v>69</v>
      </c>
      <c r="I47" s="20" t="s">
        <v>341</v>
      </c>
      <c r="J47" s="20"/>
      <c r="K47" s="2">
        <f t="shared" ref="K47:M47" si="16">K48+K50</f>
        <v>173500</v>
      </c>
      <c r="L47" s="119">
        <f t="shared" si="16"/>
        <v>0</v>
      </c>
      <c r="M47" s="2">
        <f t="shared" si="16"/>
        <v>173500</v>
      </c>
    </row>
    <row r="48" spans="1:13" s="6" customFormat="1" ht="38.25" customHeight="1" x14ac:dyDescent="0.25">
      <c r="A48" s="301"/>
      <c r="B48" s="300" t="s">
        <v>22</v>
      </c>
      <c r="C48" s="301"/>
      <c r="D48" s="294">
        <v>51</v>
      </c>
      <c r="E48" s="294">
        <v>0</v>
      </c>
      <c r="F48" s="294">
        <v>851</v>
      </c>
      <c r="G48" s="20" t="s">
        <v>7</v>
      </c>
      <c r="H48" s="20" t="s">
        <v>69</v>
      </c>
      <c r="I48" s="20" t="s">
        <v>341</v>
      </c>
      <c r="J48" s="1" t="s">
        <v>24</v>
      </c>
      <c r="K48" s="2">
        <f t="shared" ref="K48:M48" si="17">K49</f>
        <v>97615</v>
      </c>
      <c r="L48" s="119">
        <f t="shared" si="17"/>
        <v>0</v>
      </c>
      <c r="M48" s="2">
        <f t="shared" si="17"/>
        <v>97615</v>
      </c>
    </row>
    <row r="49" spans="1:13" s="6" customFormat="1" ht="15" customHeight="1" x14ac:dyDescent="0.25">
      <c r="A49" s="17"/>
      <c r="B49" s="300" t="s">
        <v>25</v>
      </c>
      <c r="C49" s="300"/>
      <c r="D49" s="294">
        <v>51</v>
      </c>
      <c r="E49" s="294">
        <v>0</v>
      </c>
      <c r="F49" s="294">
        <v>851</v>
      </c>
      <c r="G49" s="20" t="s">
        <v>7</v>
      </c>
      <c r="H49" s="20" t="s">
        <v>69</v>
      </c>
      <c r="I49" s="20" t="s">
        <v>341</v>
      </c>
      <c r="J49" s="1" t="s">
        <v>26</v>
      </c>
      <c r="K49" s="2">
        <f>'6 Вед15'!J89</f>
        <v>97615</v>
      </c>
      <c r="L49" s="119">
        <f>'6 Вед15'!K89</f>
        <v>0</v>
      </c>
      <c r="M49" s="2">
        <f>'6 Вед15'!L89</f>
        <v>97615</v>
      </c>
    </row>
    <row r="50" spans="1:13" s="6" customFormat="1" ht="15" customHeight="1" x14ac:dyDescent="0.25">
      <c r="A50" s="17"/>
      <c r="B50" s="304" t="s">
        <v>28</v>
      </c>
      <c r="C50" s="300"/>
      <c r="D50" s="294">
        <v>51</v>
      </c>
      <c r="E50" s="294">
        <v>0</v>
      </c>
      <c r="F50" s="294">
        <v>851</v>
      </c>
      <c r="G50" s="20" t="s">
        <v>7</v>
      </c>
      <c r="H50" s="20" t="s">
        <v>69</v>
      </c>
      <c r="I50" s="20" t="s">
        <v>341</v>
      </c>
      <c r="J50" s="1" t="s">
        <v>29</v>
      </c>
      <c r="K50" s="2">
        <f>K51</f>
        <v>75885</v>
      </c>
      <c r="L50" s="119">
        <f t="shared" ref="L50:M50" si="18">L51</f>
        <v>0</v>
      </c>
      <c r="M50" s="2">
        <f t="shared" si="18"/>
        <v>75885</v>
      </c>
    </row>
    <row r="51" spans="1:13" s="6" customFormat="1" ht="24" x14ac:dyDescent="0.25">
      <c r="A51" s="17"/>
      <c r="B51" s="304" t="s">
        <v>30</v>
      </c>
      <c r="C51" s="301"/>
      <c r="D51" s="294">
        <v>51</v>
      </c>
      <c r="E51" s="294">
        <v>0</v>
      </c>
      <c r="F51" s="294">
        <v>851</v>
      </c>
      <c r="G51" s="20" t="s">
        <v>7</v>
      </c>
      <c r="H51" s="20" t="s">
        <v>69</v>
      </c>
      <c r="I51" s="20" t="s">
        <v>341</v>
      </c>
      <c r="J51" s="1" t="s">
        <v>31</v>
      </c>
      <c r="K51" s="2">
        <f>'6 Вед15'!J91</f>
        <v>75885</v>
      </c>
      <c r="L51" s="119">
        <f>'6 Вед15'!K91</f>
        <v>0</v>
      </c>
      <c r="M51" s="2">
        <f>'6 Вед15'!L91</f>
        <v>75885</v>
      </c>
    </row>
    <row r="52" spans="1:13" s="222" customFormat="1" ht="14.25" customHeight="1" x14ac:dyDescent="0.2">
      <c r="A52" s="485" t="s">
        <v>570</v>
      </c>
      <c r="B52" s="486"/>
      <c r="C52" s="221"/>
      <c r="D52" s="294">
        <v>51</v>
      </c>
      <c r="E52" s="294">
        <v>0</v>
      </c>
      <c r="F52" s="294">
        <v>851</v>
      </c>
      <c r="G52" s="20" t="s">
        <v>18</v>
      </c>
      <c r="H52" s="20" t="s">
        <v>45</v>
      </c>
      <c r="I52" s="20" t="s">
        <v>573</v>
      </c>
      <c r="J52" s="20"/>
      <c r="K52" s="24">
        <f>K53+K55</f>
        <v>1572000</v>
      </c>
      <c r="L52" s="282">
        <f t="shared" ref="L52:M52" si="19">L53+L55</f>
        <v>763089</v>
      </c>
      <c r="M52" s="282">
        <f t="shared" si="19"/>
        <v>2335089</v>
      </c>
    </row>
    <row r="53" spans="1:13" s="6" customFormat="1" ht="16.5" customHeight="1" x14ac:dyDescent="0.25">
      <c r="A53" s="17"/>
      <c r="B53" s="304" t="s">
        <v>28</v>
      </c>
      <c r="C53" s="300"/>
      <c r="D53" s="294">
        <v>51</v>
      </c>
      <c r="E53" s="294">
        <v>0</v>
      </c>
      <c r="F53" s="294">
        <v>851</v>
      </c>
      <c r="G53" s="20" t="s">
        <v>18</v>
      </c>
      <c r="H53" s="20" t="s">
        <v>45</v>
      </c>
      <c r="I53" s="20" t="s">
        <v>573</v>
      </c>
      <c r="J53" s="1" t="s">
        <v>29</v>
      </c>
      <c r="K53" s="2">
        <f>K54</f>
        <v>172000</v>
      </c>
      <c r="L53" s="119">
        <f t="shared" ref="L53" si="20">L54</f>
        <v>0</v>
      </c>
      <c r="M53" s="2">
        <f t="shared" ref="M53" si="21">M54</f>
        <v>172000</v>
      </c>
    </row>
    <row r="54" spans="1:13" s="6" customFormat="1" ht="24" x14ac:dyDescent="0.25">
      <c r="A54" s="17"/>
      <c r="B54" s="304" t="s">
        <v>30</v>
      </c>
      <c r="C54" s="301"/>
      <c r="D54" s="294">
        <v>51</v>
      </c>
      <c r="E54" s="294">
        <v>0</v>
      </c>
      <c r="F54" s="294">
        <v>851</v>
      </c>
      <c r="G54" s="20" t="s">
        <v>18</v>
      </c>
      <c r="H54" s="20" t="s">
        <v>45</v>
      </c>
      <c r="I54" s="20" t="s">
        <v>573</v>
      </c>
      <c r="J54" s="1" t="s">
        <v>31</v>
      </c>
      <c r="K54" s="2">
        <f>'6 Вед15'!J48</f>
        <v>172000</v>
      </c>
      <c r="L54" s="119">
        <f>'6 Вед15'!K48</f>
        <v>0</v>
      </c>
      <c r="M54" s="119">
        <f>'6 Вед15'!L48</f>
        <v>172000</v>
      </c>
    </row>
    <row r="55" spans="1:13" s="222" customFormat="1" ht="14.25" customHeight="1" x14ac:dyDescent="0.2">
      <c r="A55" s="223"/>
      <c r="B55" s="301" t="s">
        <v>598</v>
      </c>
      <c r="C55" s="221"/>
      <c r="D55" s="294">
        <v>51</v>
      </c>
      <c r="E55" s="294">
        <v>0</v>
      </c>
      <c r="F55" s="294">
        <v>851</v>
      </c>
      <c r="G55" s="20" t="s">
        <v>18</v>
      </c>
      <c r="H55" s="20" t="s">
        <v>45</v>
      </c>
      <c r="I55" s="20" t="s">
        <v>573</v>
      </c>
      <c r="J55" s="20" t="s">
        <v>77</v>
      </c>
      <c r="K55" s="24">
        <f t="shared" ref="K55:M55" si="22">K56</f>
        <v>1400000</v>
      </c>
      <c r="L55" s="282">
        <f t="shared" si="22"/>
        <v>763089</v>
      </c>
      <c r="M55" s="24">
        <f t="shared" si="22"/>
        <v>2163089</v>
      </c>
    </row>
    <row r="56" spans="1:13" s="222" customFormat="1" ht="36" x14ac:dyDescent="0.2">
      <c r="A56" s="223"/>
      <c r="B56" s="301" t="s">
        <v>78</v>
      </c>
      <c r="C56" s="221"/>
      <c r="D56" s="294">
        <v>51</v>
      </c>
      <c r="E56" s="294">
        <v>0</v>
      </c>
      <c r="F56" s="294">
        <v>851</v>
      </c>
      <c r="G56" s="20" t="s">
        <v>18</v>
      </c>
      <c r="H56" s="20" t="s">
        <v>45</v>
      </c>
      <c r="I56" s="20" t="s">
        <v>573</v>
      </c>
      <c r="J56" s="20" t="s">
        <v>79</v>
      </c>
      <c r="K56" s="24">
        <f>'6 Вед15'!J50</f>
        <v>1400000</v>
      </c>
      <c r="L56" s="282">
        <f>'6 Вед15'!K50</f>
        <v>763089</v>
      </c>
      <c r="M56" s="24">
        <f>'6 Вед15'!L50</f>
        <v>2163089</v>
      </c>
    </row>
    <row r="57" spans="1:13" s="6" customFormat="1" ht="24" customHeight="1" x14ac:dyDescent="0.25">
      <c r="A57" s="442" t="s">
        <v>48</v>
      </c>
      <c r="B57" s="442"/>
      <c r="C57" s="301"/>
      <c r="D57" s="294">
        <v>51</v>
      </c>
      <c r="E57" s="294">
        <v>0</v>
      </c>
      <c r="F57" s="294">
        <v>851</v>
      </c>
      <c r="G57" s="1" t="s">
        <v>18</v>
      </c>
      <c r="H57" s="1" t="s">
        <v>45</v>
      </c>
      <c r="I57" s="1" t="s">
        <v>335</v>
      </c>
      <c r="J57" s="1"/>
      <c r="K57" s="2">
        <f t="shared" ref="K57:M58" si="23">K58</f>
        <v>2000000</v>
      </c>
      <c r="L57" s="119">
        <f t="shared" si="23"/>
        <v>39999</v>
      </c>
      <c r="M57" s="2">
        <f t="shared" si="23"/>
        <v>2039999</v>
      </c>
    </row>
    <row r="58" spans="1:13" s="6" customFormat="1" ht="14.25" customHeight="1" x14ac:dyDescent="0.25">
      <c r="A58" s="17"/>
      <c r="B58" s="304" t="s">
        <v>28</v>
      </c>
      <c r="C58" s="300"/>
      <c r="D58" s="294">
        <v>51</v>
      </c>
      <c r="E58" s="294">
        <v>0</v>
      </c>
      <c r="F58" s="294">
        <v>851</v>
      </c>
      <c r="G58" s="1" t="s">
        <v>18</v>
      </c>
      <c r="H58" s="20" t="s">
        <v>45</v>
      </c>
      <c r="I58" s="20" t="s">
        <v>335</v>
      </c>
      <c r="J58" s="1" t="s">
        <v>29</v>
      </c>
      <c r="K58" s="2">
        <f t="shared" si="23"/>
        <v>2000000</v>
      </c>
      <c r="L58" s="119">
        <f t="shared" si="23"/>
        <v>39999</v>
      </c>
      <c r="M58" s="2">
        <f t="shared" si="23"/>
        <v>2039999</v>
      </c>
    </row>
    <row r="59" spans="1:13" s="6" customFormat="1" ht="25.5" customHeight="1" x14ac:dyDescent="0.25">
      <c r="A59" s="17"/>
      <c r="B59" s="304" t="s">
        <v>30</v>
      </c>
      <c r="C59" s="301"/>
      <c r="D59" s="294">
        <v>51</v>
      </c>
      <c r="E59" s="294">
        <v>0</v>
      </c>
      <c r="F59" s="294">
        <v>851</v>
      </c>
      <c r="G59" s="1" t="s">
        <v>18</v>
      </c>
      <c r="H59" s="20" t="s">
        <v>45</v>
      </c>
      <c r="I59" s="20" t="s">
        <v>335</v>
      </c>
      <c r="J59" s="1" t="s">
        <v>31</v>
      </c>
      <c r="K59" s="2">
        <f>'6 Вед15'!J53</f>
        <v>2000000</v>
      </c>
      <c r="L59" s="119">
        <f>'6 Вед15'!K53</f>
        <v>39999</v>
      </c>
      <c r="M59" s="2">
        <f>'6 Вед15'!L53</f>
        <v>2039999</v>
      </c>
    </row>
    <row r="60" spans="1:13" s="6" customFormat="1" ht="14.25" customHeight="1" x14ac:dyDescent="0.25">
      <c r="A60" s="442" t="s">
        <v>50</v>
      </c>
      <c r="B60" s="442"/>
      <c r="C60" s="301"/>
      <c r="D60" s="294">
        <v>51</v>
      </c>
      <c r="E60" s="294">
        <v>0</v>
      </c>
      <c r="F60" s="294">
        <v>851</v>
      </c>
      <c r="G60" s="1" t="s">
        <v>18</v>
      </c>
      <c r="H60" s="20" t="s">
        <v>45</v>
      </c>
      <c r="I60" s="20" t="s">
        <v>336</v>
      </c>
      <c r="J60" s="1"/>
      <c r="K60" s="2">
        <f t="shared" ref="K60:M61" si="24">K61</f>
        <v>300000</v>
      </c>
      <c r="L60" s="119">
        <f t="shared" si="24"/>
        <v>0</v>
      </c>
      <c r="M60" s="2">
        <f t="shared" si="24"/>
        <v>300000</v>
      </c>
    </row>
    <row r="61" spans="1:13" s="6" customFormat="1" ht="18" customHeight="1" x14ac:dyDescent="0.25">
      <c r="A61" s="17"/>
      <c r="B61" s="304" t="s">
        <v>28</v>
      </c>
      <c r="C61" s="300"/>
      <c r="D61" s="294">
        <v>51</v>
      </c>
      <c r="E61" s="294">
        <v>0</v>
      </c>
      <c r="F61" s="294">
        <v>851</v>
      </c>
      <c r="G61" s="1" t="s">
        <v>18</v>
      </c>
      <c r="H61" s="20" t="s">
        <v>45</v>
      </c>
      <c r="I61" s="20" t="s">
        <v>336</v>
      </c>
      <c r="J61" s="1" t="s">
        <v>29</v>
      </c>
      <c r="K61" s="2">
        <f t="shared" si="24"/>
        <v>300000</v>
      </c>
      <c r="L61" s="119">
        <f t="shared" si="24"/>
        <v>0</v>
      </c>
      <c r="M61" s="2">
        <f t="shared" si="24"/>
        <v>300000</v>
      </c>
    </row>
    <row r="62" spans="1:13" s="6" customFormat="1" ht="24" x14ac:dyDescent="0.25">
      <c r="A62" s="17"/>
      <c r="B62" s="304" t="s">
        <v>30</v>
      </c>
      <c r="C62" s="301"/>
      <c r="D62" s="294">
        <v>51</v>
      </c>
      <c r="E62" s="294">
        <v>0</v>
      </c>
      <c r="F62" s="294">
        <v>851</v>
      </c>
      <c r="G62" s="1" t="s">
        <v>18</v>
      </c>
      <c r="H62" s="20" t="s">
        <v>45</v>
      </c>
      <c r="I62" s="20" t="s">
        <v>336</v>
      </c>
      <c r="J62" s="1" t="s">
        <v>31</v>
      </c>
      <c r="K62" s="2">
        <f>'6 Вед15'!J56</f>
        <v>300000</v>
      </c>
      <c r="L62" s="119">
        <f>'6 Вед15'!K56</f>
        <v>0</v>
      </c>
      <c r="M62" s="2">
        <f>'6 Вед15'!L56</f>
        <v>300000</v>
      </c>
    </row>
    <row r="63" spans="1:13" s="6" customFormat="1" x14ac:dyDescent="0.25">
      <c r="A63" s="442" t="s">
        <v>82</v>
      </c>
      <c r="B63" s="442"/>
      <c r="C63" s="301"/>
      <c r="D63" s="294">
        <v>51</v>
      </c>
      <c r="E63" s="294">
        <v>0</v>
      </c>
      <c r="F63" s="294">
        <v>851</v>
      </c>
      <c r="G63" s="1" t="s">
        <v>37</v>
      </c>
      <c r="H63" s="20" t="s">
        <v>74</v>
      </c>
      <c r="I63" s="20" t="s">
        <v>343</v>
      </c>
      <c r="J63" s="1"/>
      <c r="K63" s="2">
        <f>K64+K66</f>
        <v>8214000</v>
      </c>
      <c r="L63" s="119">
        <f t="shared" ref="L63:M63" si="25">L64+L66</f>
        <v>0</v>
      </c>
      <c r="M63" s="2">
        <f t="shared" si="25"/>
        <v>8214000</v>
      </c>
    </row>
    <row r="64" spans="1:13" s="6" customFormat="1" ht="15.75" hidden="1" customHeight="1" x14ac:dyDescent="0.25">
      <c r="A64" s="301"/>
      <c r="B64" s="301" t="s">
        <v>28</v>
      </c>
      <c r="C64" s="301"/>
      <c r="D64" s="294">
        <v>51</v>
      </c>
      <c r="E64" s="294">
        <v>0</v>
      </c>
      <c r="F64" s="294">
        <v>851</v>
      </c>
      <c r="G64" s="1" t="s">
        <v>37</v>
      </c>
      <c r="H64" s="20" t="s">
        <v>74</v>
      </c>
      <c r="I64" s="20" t="s">
        <v>343</v>
      </c>
      <c r="J64" s="1" t="s">
        <v>29</v>
      </c>
      <c r="K64" s="2">
        <f t="shared" ref="K64:M64" si="26">K65</f>
        <v>0</v>
      </c>
      <c r="L64" s="119">
        <f t="shared" si="26"/>
        <v>0</v>
      </c>
      <c r="M64" s="2">
        <f t="shared" si="26"/>
        <v>0</v>
      </c>
    </row>
    <row r="65" spans="1:13" s="6" customFormat="1" ht="24" hidden="1" x14ac:dyDescent="0.25">
      <c r="A65" s="301"/>
      <c r="B65" s="301" t="s">
        <v>30</v>
      </c>
      <c r="C65" s="301"/>
      <c r="D65" s="294">
        <v>51</v>
      </c>
      <c r="E65" s="294">
        <v>0</v>
      </c>
      <c r="F65" s="294">
        <v>851</v>
      </c>
      <c r="G65" s="1" t="s">
        <v>37</v>
      </c>
      <c r="H65" s="20" t="s">
        <v>74</v>
      </c>
      <c r="I65" s="20" t="s">
        <v>343</v>
      </c>
      <c r="J65" s="1" t="s">
        <v>31</v>
      </c>
      <c r="K65" s="2">
        <f>'6 Вед15'!J120</f>
        <v>0</v>
      </c>
      <c r="L65" s="119">
        <f>'6 Вед15'!K120</f>
        <v>0</v>
      </c>
      <c r="M65" s="2">
        <f>'6 Вед15'!L120</f>
        <v>0</v>
      </c>
    </row>
    <row r="66" spans="1:13" s="6" customFormat="1" ht="15.75" customHeight="1" x14ac:dyDescent="0.25">
      <c r="A66" s="301"/>
      <c r="B66" s="301" t="s">
        <v>598</v>
      </c>
      <c r="C66" s="301"/>
      <c r="D66" s="294">
        <v>51</v>
      </c>
      <c r="E66" s="294">
        <v>0</v>
      </c>
      <c r="F66" s="294">
        <v>851</v>
      </c>
      <c r="G66" s="1" t="s">
        <v>37</v>
      </c>
      <c r="H66" s="20" t="s">
        <v>74</v>
      </c>
      <c r="I66" s="20" t="s">
        <v>343</v>
      </c>
      <c r="J66" s="1" t="s">
        <v>77</v>
      </c>
      <c r="K66" s="2">
        <f>K67</f>
        <v>8214000</v>
      </c>
      <c r="L66" s="119">
        <f t="shared" ref="L66:M66" si="27">L67</f>
        <v>0</v>
      </c>
      <c r="M66" s="2">
        <f t="shared" si="27"/>
        <v>8214000</v>
      </c>
    </row>
    <row r="67" spans="1:13" s="6" customFormat="1" ht="36" x14ac:dyDescent="0.25">
      <c r="A67" s="301"/>
      <c r="B67" s="304" t="s">
        <v>78</v>
      </c>
      <c r="C67" s="301"/>
      <c r="D67" s="294">
        <v>51</v>
      </c>
      <c r="E67" s="294">
        <v>0</v>
      </c>
      <c r="F67" s="294">
        <v>851</v>
      </c>
      <c r="G67" s="1" t="s">
        <v>37</v>
      </c>
      <c r="H67" s="20" t="s">
        <v>74</v>
      </c>
      <c r="I67" s="20" t="s">
        <v>343</v>
      </c>
      <c r="J67" s="1" t="s">
        <v>79</v>
      </c>
      <c r="K67" s="2">
        <f>'6 Вед15'!J122</f>
        <v>8214000</v>
      </c>
      <c r="L67" s="119">
        <f>'6 Вед15'!K122</f>
        <v>0</v>
      </c>
      <c r="M67" s="2">
        <f>'6 Вед15'!L122</f>
        <v>8214000</v>
      </c>
    </row>
    <row r="68" spans="1:13" s="6" customFormat="1" ht="14.25" customHeight="1" x14ac:dyDescent="0.25">
      <c r="A68" s="442" t="s">
        <v>75</v>
      </c>
      <c r="B68" s="442"/>
      <c r="C68" s="301"/>
      <c r="D68" s="294">
        <v>51</v>
      </c>
      <c r="E68" s="294">
        <v>0</v>
      </c>
      <c r="F68" s="294">
        <v>851</v>
      </c>
      <c r="G68" s="20" t="s">
        <v>64</v>
      </c>
      <c r="H68" s="20" t="s">
        <v>74</v>
      </c>
      <c r="I68" s="20" t="s">
        <v>342</v>
      </c>
      <c r="J68" s="1"/>
      <c r="K68" s="2">
        <f t="shared" ref="K68:M68" si="28">K70</f>
        <v>700000</v>
      </c>
      <c r="L68" s="119">
        <f t="shared" si="28"/>
        <v>10570</v>
      </c>
      <c r="M68" s="2">
        <f t="shared" si="28"/>
        <v>710570</v>
      </c>
    </row>
    <row r="69" spans="1:13" s="6" customFormat="1" ht="13.5" customHeight="1" x14ac:dyDescent="0.25">
      <c r="A69" s="301"/>
      <c r="B69" s="301" t="s">
        <v>598</v>
      </c>
      <c r="C69" s="301"/>
      <c r="D69" s="294">
        <v>51</v>
      </c>
      <c r="E69" s="294">
        <v>0</v>
      </c>
      <c r="F69" s="294">
        <v>851</v>
      </c>
      <c r="G69" s="20" t="s">
        <v>64</v>
      </c>
      <c r="H69" s="20" t="s">
        <v>74</v>
      </c>
      <c r="I69" s="20" t="s">
        <v>342</v>
      </c>
      <c r="J69" s="1" t="s">
        <v>77</v>
      </c>
      <c r="K69" s="2">
        <f t="shared" ref="K69:M69" si="29">K70</f>
        <v>700000</v>
      </c>
      <c r="L69" s="119">
        <f t="shared" si="29"/>
        <v>10570</v>
      </c>
      <c r="M69" s="2">
        <f t="shared" si="29"/>
        <v>710570</v>
      </c>
    </row>
    <row r="70" spans="1:13" s="6" customFormat="1" ht="36" x14ac:dyDescent="0.25">
      <c r="A70" s="17"/>
      <c r="B70" s="304" t="s">
        <v>78</v>
      </c>
      <c r="C70" s="301"/>
      <c r="D70" s="294">
        <v>51</v>
      </c>
      <c r="E70" s="294">
        <v>0</v>
      </c>
      <c r="F70" s="294">
        <v>851</v>
      </c>
      <c r="G70" s="20" t="s">
        <v>64</v>
      </c>
      <c r="H70" s="20" t="s">
        <v>74</v>
      </c>
      <c r="I70" s="20" t="s">
        <v>342</v>
      </c>
      <c r="J70" s="1" t="s">
        <v>79</v>
      </c>
      <c r="K70" s="2">
        <f>'6 Вед15'!J106</f>
        <v>700000</v>
      </c>
      <c r="L70" s="119">
        <f>'6 Вед15'!K106</f>
        <v>10570</v>
      </c>
      <c r="M70" s="2">
        <f>'6 Вед15'!L106</f>
        <v>710570</v>
      </c>
    </row>
    <row r="71" spans="1:13" s="6" customFormat="1" x14ac:dyDescent="0.25">
      <c r="A71" s="442" t="s">
        <v>770</v>
      </c>
      <c r="B71" s="442"/>
      <c r="C71" s="401"/>
      <c r="D71" s="294">
        <v>51</v>
      </c>
      <c r="E71" s="294">
        <v>0</v>
      </c>
      <c r="F71" s="294">
        <v>851</v>
      </c>
      <c r="G71" s="20"/>
      <c r="H71" s="20"/>
      <c r="I71" s="20" t="s">
        <v>772</v>
      </c>
      <c r="J71" s="1"/>
      <c r="K71" s="2">
        <f t="shared" ref="K71:L71" si="30">K73</f>
        <v>0</v>
      </c>
      <c r="L71" s="2">
        <f t="shared" si="30"/>
        <v>15000</v>
      </c>
      <c r="M71" s="2">
        <f t="shared" ref="M71:M73" si="31">K71+L71</f>
        <v>15000</v>
      </c>
    </row>
    <row r="72" spans="1:13" s="6" customFormat="1" ht="24" x14ac:dyDescent="0.25">
      <c r="A72" s="401"/>
      <c r="B72" s="401" t="s">
        <v>598</v>
      </c>
      <c r="C72" s="401"/>
      <c r="D72" s="294">
        <v>51</v>
      </c>
      <c r="E72" s="294">
        <v>0</v>
      </c>
      <c r="F72" s="294">
        <v>851</v>
      </c>
      <c r="G72" s="20" t="s">
        <v>64</v>
      </c>
      <c r="H72" s="20" t="s">
        <v>74</v>
      </c>
      <c r="I72" s="20" t="s">
        <v>772</v>
      </c>
      <c r="J72" s="1" t="s">
        <v>77</v>
      </c>
      <c r="K72" s="2">
        <f t="shared" ref="K72:L72" si="32">K73</f>
        <v>0</v>
      </c>
      <c r="L72" s="2">
        <f t="shared" si="32"/>
        <v>15000</v>
      </c>
      <c r="M72" s="2">
        <f t="shared" si="31"/>
        <v>15000</v>
      </c>
    </row>
    <row r="73" spans="1:13" s="6" customFormat="1" ht="36" x14ac:dyDescent="0.25">
      <c r="A73" s="17"/>
      <c r="B73" s="401" t="s">
        <v>78</v>
      </c>
      <c r="C73" s="401"/>
      <c r="D73" s="294">
        <v>51</v>
      </c>
      <c r="E73" s="294">
        <v>0</v>
      </c>
      <c r="F73" s="294">
        <v>851</v>
      </c>
      <c r="G73" s="20" t="s">
        <v>64</v>
      </c>
      <c r="H73" s="20" t="s">
        <v>74</v>
      </c>
      <c r="I73" s="20" t="s">
        <v>772</v>
      </c>
      <c r="J73" s="1" t="s">
        <v>79</v>
      </c>
      <c r="K73" s="2">
        <v>0</v>
      </c>
      <c r="L73" s="2">
        <f>'6 Вед15'!K109</f>
        <v>15000</v>
      </c>
      <c r="M73" s="2">
        <f t="shared" si="31"/>
        <v>15000</v>
      </c>
    </row>
    <row r="74" spans="1:13" s="6" customFormat="1" x14ac:dyDescent="0.25">
      <c r="A74" s="478" t="s">
        <v>789</v>
      </c>
      <c r="B74" s="479"/>
      <c r="C74" s="415"/>
      <c r="D74" s="294">
        <v>51</v>
      </c>
      <c r="E74" s="294">
        <v>0</v>
      </c>
      <c r="F74" s="294">
        <v>851</v>
      </c>
      <c r="G74" s="20"/>
      <c r="H74" s="20"/>
      <c r="I74" s="20" t="s">
        <v>351</v>
      </c>
      <c r="J74" s="1"/>
      <c r="K74" s="2">
        <f>K75</f>
        <v>0</v>
      </c>
      <c r="L74" s="2">
        <f t="shared" ref="L74:M75" si="33">L75</f>
        <v>632468</v>
      </c>
      <c r="M74" s="2">
        <f t="shared" si="33"/>
        <v>632468</v>
      </c>
    </row>
    <row r="75" spans="1:13" s="6" customFormat="1" ht="24" x14ac:dyDescent="0.25">
      <c r="A75" s="415"/>
      <c r="B75" s="421" t="s">
        <v>28</v>
      </c>
      <c r="C75" s="415"/>
      <c r="D75" s="294">
        <v>51</v>
      </c>
      <c r="E75" s="294">
        <v>0</v>
      </c>
      <c r="F75" s="294">
        <v>851</v>
      </c>
      <c r="G75" s="20"/>
      <c r="H75" s="20"/>
      <c r="I75" s="20" t="s">
        <v>351</v>
      </c>
      <c r="J75" s="1" t="s">
        <v>29</v>
      </c>
      <c r="K75" s="2">
        <f>K76</f>
        <v>0</v>
      </c>
      <c r="L75" s="2">
        <f t="shared" si="33"/>
        <v>632468</v>
      </c>
      <c r="M75" s="2">
        <f t="shared" si="33"/>
        <v>632468</v>
      </c>
    </row>
    <row r="76" spans="1:13" s="6" customFormat="1" ht="24" x14ac:dyDescent="0.25">
      <c r="A76" s="415"/>
      <c r="B76" s="421" t="s">
        <v>30</v>
      </c>
      <c r="C76" s="415"/>
      <c r="D76" s="294">
        <v>51</v>
      </c>
      <c r="E76" s="294">
        <v>0</v>
      </c>
      <c r="F76" s="294">
        <v>851</v>
      </c>
      <c r="G76" s="20"/>
      <c r="H76" s="20"/>
      <c r="I76" s="20" t="s">
        <v>351</v>
      </c>
      <c r="J76" s="1" t="s">
        <v>31</v>
      </c>
      <c r="K76" s="2"/>
      <c r="L76" s="119">
        <f>'6 Вед15'!K112</f>
        <v>632468</v>
      </c>
      <c r="M76" s="2">
        <f>K76+L76</f>
        <v>632468</v>
      </c>
    </row>
    <row r="77" spans="1:13" s="26" customFormat="1" ht="48" customHeight="1" x14ac:dyDescent="0.25">
      <c r="A77" s="522" t="s">
        <v>660</v>
      </c>
      <c r="B77" s="522"/>
      <c r="C77" s="300"/>
      <c r="D77" s="75">
        <v>51</v>
      </c>
      <c r="E77" s="294">
        <v>0</v>
      </c>
      <c r="F77" s="75">
        <v>851</v>
      </c>
      <c r="G77" s="294" t="s">
        <v>74</v>
      </c>
      <c r="H77" s="294" t="s">
        <v>4</v>
      </c>
      <c r="I77" s="294">
        <v>5118</v>
      </c>
      <c r="J77" s="300" t="s">
        <v>164</v>
      </c>
      <c r="K77" s="44">
        <f t="shared" ref="K77:M77" si="34">K78+K80</f>
        <v>428902</v>
      </c>
      <c r="L77" s="283">
        <f t="shared" si="34"/>
        <v>0</v>
      </c>
      <c r="M77" s="44">
        <f t="shared" si="34"/>
        <v>428902</v>
      </c>
    </row>
    <row r="78" spans="1:13" s="6" customFormat="1" ht="36" customHeight="1" x14ac:dyDescent="0.25">
      <c r="A78" s="17"/>
      <c r="B78" s="300" t="s">
        <v>22</v>
      </c>
      <c r="C78" s="294"/>
      <c r="D78" s="294">
        <v>51</v>
      </c>
      <c r="E78" s="294">
        <v>0</v>
      </c>
      <c r="F78" s="294">
        <v>851</v>
      </c>
      <c r="G78" s="1" t="s">
        <v>74</v>
      </c>
      <c r="H78" s="1" t="s">
        <v>4</v>
      </c>
      <c r="I78" s="294">
        <v>5118</v>
      </c>
      <c r="J78" s="1" t="s">
        <v>24</v>
      </c>
      <c r="K78" s="2">
        <f t="shared" ref="K78:M78" si="35">K79</f>
        <v>379160</v>
      </c>
      <c r="L78" s="119">
        <f t="shared" si="35"/>
        <v>0</v>
      </c>
      <c r="M78" s="2">
        <f t="shared" si="35"/>
        <v>379160</v>
      </c>
    </row>
    <row r="79" spans="1:13" s="6" customFormat="1" ht="14.25" customHeight="1" x14ac:dyDescent="0.25">
      <c r="A79" s="17"/>
      <c r="B79" s="300" t="s">
        <v>25</v>
      </c>
      <c r="C79" s="294"/>
      <c r="D79" s="294">
        <v>51</v>
      </c>
      <c r="E79" s="294">
        <v>0</v>
      </c>
      <c r="F79" s="294">
        <v>851</v>
      </c>
      <c r="G79" s="1" t="s">
        <v>74</v>
      </c>
      <c r="H79" s="1" t="s">
        <v>4</v>
      </c>
      <c r="I79" s="294">
        <v>5118</v>
      </c>
      <c r="J79" s="1" t="s">
        <v>26</v>
      </c>
      <c r="K79" s="2">
        <f>'6 Вед15'!J61</f>
        <v>379160</v>
      </c>
      <c r="L79" s="119">
        <f>'6 Вед15'!K61</f>
        <v>0</v>
      </c>
      <c r="M79" s="2">
        <f>'6 Вед15'!L61</f>
        <v>379160</v>
      </c>
    </row>
    <row r="80" spans="1:13" s="6" customFormat="1" ht="14.25" customHeight="1" x14ac:dyDescent="0.25">
      <c r="A80" s="17"/>
      <c r="B80" s="301" t="s">
        <v>28</v>
      </c>
      <c r="C80" s="294"/>
      <c r="D80" s="294">
        <v>51</v>
      </c>
      <c r="E80" s="294">
        <v>0</v>
      </c>
      <c r="F80" s="294">
        <v>851</v>
      </c>
      <c r="G80" s="1" t="s">
        <v>74</v>
      </c>
      <c r="H80" s="1" t="s">
        <v>4</v>
      </c>
      <c r="I80" s="294">
        <v>5118</v>
      </c>
      <c r="J80" s="1" t="s">
        <v>29</v>
      </c>
      <c r="K80" s="2">
        <f>K81</f>
        <v>49742</v>
      </c>
      <c r="L80" s="119">
        <f t="shared" ref="L80:M80" si="36">L81</f>
        <v>0</v>
      </c>
      <c r="M80" s="2">
        <f t="shared" si="36"/>
        <v>49742</v>
      </c>
    </row>
    <row r="81" spans="1:13" s="6" customFormat="1" ht="24" x14ac:dyDescent="0.25">
      <c r="A81" s="17"/>
      <c r="B81" s="301" t="s">
        <v>30</v>
      </c>
      <c r="C81" s="294"/>
      <c r="D81" s="294">
        <v>51</v>
      </c>
      <c r="E81" s="294">
        <v>0</v>
      </c>
      <c r="F81" s="294">
        <v>851</v>
      </c>
      <c r="G81" s="1" t="s">
        <v>74</v>
      </c>
      <c r="H81" s="1" t="s">
        <v>4</v>
      </c>
      <c r="I81" s="294">
        <v>5118</v>
      </c>
      <c r="J81" s="1" t="s">
        <v>31</v>
      </c>
      <c r="K81" s="2">
        <f>'6 Вед15'!J63</f>
        <v>49742</v>
      </c>
      <c r="L81" s="119">
        <f>'6 Вед15'!K63</f>
        <v>0</v>
      </c>
      <c r="M81" s="2">
        <f>'6 Вед15'!L63</f>
        <v>49742</v>
      </c>
    </row>
    <row r="82" spans="1:13" s="6" customFormat="1" ht="60" hidden="1" customHeight="1" x14ac:dyDescent="0.25">
      <c r="A82" s="442" t="s">
        <v>657</v>
      </c>
      <c r="B82" s="442"/>
      <c r="C82" s="301"/>
      <c r="D82" s="294">
        <v>851</v>
      </c>
      <c r="E82" s="294">
        <v>0</v>
      </c>
      <c r="F82" s="294">
        <v>851</v>
      </c>
      <c r="G82" s="1" t="s">
        <v>18</v>
      </c>
      <c r="H82" s="1" t="s">
        <v>64</v>
      </c>
      <c r="I82" s="1" t="s">
        <v>659</v>
      </c>
      <c r="J82" s="1"/>
      <c r="K82" s="2">
        <f t="shared" ref="K82:M83" si="37">K83</f>
        <v>0</v>
      </c>
      <c r="L82" s="119">
        <f t="shared" si="37"/>
        <v>0</v>
      </c>
      <c r="M82" s="2">
        <f t="shared" si="37"/>
        <v>0</v>
      </c>
    </row>
    <row r="83" spans="1:13" s="6" customFormat="1" ht="15" hidden="1" customHeight="1" x14ac:dyDescent="0.25">
      <c r="A83" s="17"/>
      <c r="B83" s="301" t="s">
        <v>28</v>
      </c>
      <c r="C83" s="300"/>
      <c r="D83" s="294">
        <v>851</v>
      </c>
      <c r="E83" s="294">
        <v>0</v>
      </c>
      <c r="F83" s="294">
        <v>851</v>
      </c>
      <c r="G83" s="1" t="s">
        <v>18</v>
      </c>
      <c r="H83" s="1" t="s">
        <v>64</v>
      </c>
      <c r="I83" s="1" t="s">
        <v>659</v>
      </c>
      <c r="J83" s="1" t="s">
        <v>29</v>
      </c>
      <c r="K83" s="2">
        <f t="shared" si="37"/>
        <v>0</v>
      </c>
      <c r="L83" s="119">
        <f t="shared" si="37"/>
        <v>0</v>
      </c>
      <c r="M83" s="2">
        <f t="shared" si="37"/>
        <v>0</v>
      </c>
    </row>
    <row r="84" spans="1:13" s="6" customFormat="1" ht="24" hidden="1" x14ac:dyDescent="0.25">
      <c r="A84" s="17"/>
      <c r="B84" s="301" t="s">
        <v>30</v>
      </c>
      <c r="C84" s="301"/>
      <c r="D84" s="294">
        <v>851</v>
      </c>
      <c r="E84" s="294">
        <v>0</v>
      </c>
      <c r="F84" s="294">
        <v>851</v>
      </c>
      <c r="G84" s="1" t="s">
        <v>18</v>
      </c>
      <c r="H84" s="1" t="s">
        <v>64</v>
      </c>
      <c r="I84" s="1" t="s">
        <v>659</v>
      </c>
      <c r="J84" s="1" t="s">
        <v>31</v>
      </c>
      <c r="K84" s="2">
        <f>'6 Вед15'!J29</f>
        <v>0</v>
      </c>
      <c r="L84" s="119">
        <f>'6 Вед15'!K29</f>
        <v>0</v>
      </c>
      <c r="M84" s="2">
        <f>'6 Вед15'!L29</f>
        <v>0</v>
      </c>
    </row>
    <row r="85" spans="1:13" s="15" customFormat="1" x14ac:dyDescent="0.25">
      <c r="A85" s="442" t="s">
        <v>586</v>
      </c>
      <c r="B85" s="442"/>
      <c r="C85" s="301"/>
      <c r="D85" s="294">
        <v>51</v>
      </c>
      <c r="E85" s="294">
        <v>0</v>
      </c>
      <c r="F85" s="294">
        <v>851</v>
      </c>
      <c r="G85" s="20" t="s">
        <v>64</v>
      </c>
      <c r="H85" s="20" t="s">
        <v>18</v>
      </c>
      <c r="I85" s="20" t="s">
        <v>588</v>
      </c>
      <c r="J85" s="1"/>
      <c r="K85" s="2">
        <f t="shared" ref="K85:M86" si="38">K86</f>
        <v>41440</v>
      </c>
      <c r="L85" s="119">
        <f t="shared" si="38"/>
        <v>0</v>
      </c>
      <c r="M85" s="2">
        <f t="shared" si="38"/>
        <v>41440</v>
      </c>
    </row>
    <row r="86" spans="1:13" s="15" customFormat="1" ht="14.25" customHeight="1" x14ac:dyDescent="0.25">
      <c r="A86" s="301"/>
      <c r="B86" s="304" t="s">
        <v>28</v>
      </c>
      <c r="C86" s="301"/>
      <c r="D86" s="294">
        <v>51</v>
      </c>
      <c r="E86" s="294">
        <v>0</v>
      </c>
      <c r="F86" s="294">
        <v>851</v>
      </c>
      <c r="G86" s="20" t="s">
        <v>64</v>
      </c>
      <c r="H86" s="20" t="s">
        <v>18</v>
      </c>
      <c r="I86" s="20" t="s">
        <v>588</v>
      </c>
      <c r="J86" s="1" t="s">
        <v>29</v>
      </c>
      <c r="K86" s="2">
        <f t="shared" si="38"/>
        <v>41440</v>
      </c>
      <c r="L86" s="119">
        <f t="shared" si="38"/>
        <v>0</v>
      </c>
      <c r="M86" s="2">
        <f t="shared" si="38"/>
        <v>41440</v>
      </c>
    </row>
    <row r="87" spans="1:13" s="15" customFormat="1" ht="24" x14ac:dyDescent="0.25">
      <c r="A87" s="301"/>
      <c r="B87" s="304" t="s">
        <v>30</v>
      </c>
      <c r="C87" s="301"/>
      <c r="D87" s="294">
        <v>51</v>
      </c>
      <c r="E87" s="294">
        <v>0</v>
      </c>
      <c r="F87" s="294">
        <v>851</v>
      </c>
      <c r="G87" s="20" t="s">
        <v>64</v>
      </c>
      <c r="H87" s="20" t="s">
        <v>18</v>
      </c>
      <c r="I87" s="20" t="s">
        <v>588</v>
      </c>
      <c r="J87" s="1" t="s">
        <v>31</v>
      </c>
      <c r="K87" s="2">
        <f>'6 Вед15'!J99</f>
        <v>41440</v>
      </c>
      <c r="L87" s="119">
        <f>'6 Вед15'!K99</f>
        <v>0</v>
      </c>
      <c r="M87" s="2">
        <f>'6 Вед15'!L99</f>
        <v>41440</v>
      </c>
    </row>
    <row r="88" spans="1:13" s="6" customFormat="1" ht="24" customHeight="1" x14ac:dyDescent="0.25">
      <c r="A88" s="442" t="s">
        <v>615</v>
      </c>
      <c r="B88" s="442"/>
      <c r="C88" s="301"/>
      <c r="D88" s="294">
        <v>51</v>
      </c>
      <c r="E88" s="294">
        <v>0</v>
      </c>
      <c r="F88" s="294">
        <v>851</v>
      </c>
      <c r="G88" s="1" t="s">
        <v>7</v>
      </c>
      <c r="H88" s="1" t="s">
        <v>58</v>
      </c>
      <c r="I88" s="1" t="s">
        <v>619</v>
      </c>
      <c r="J88" s="1"/>
      <c r="K88" s="2">
        <f>K89</f>
        <v>2558000</v>
      </c>
      <c r="L88" s="119">
        <f t="shared" ref="L88:M89" si="39">L89</f>
        <v>0</v>
      </c>
      <c r="M88" s="2">
        <f t="shared" si="39"/>
        <v>2558000</v>
      </c>
    </row>
    <row r="89" spans="1:13" s="6" customFormat="1" ht="15" customHeight="1" x14ac:dyDescent="0.25">
      <c r="A89" s="301"/>
      <c r="B89" s="301" t="s">
        <v>28</v>
      </c>
      <c r="C89" s="301"/>
      <c r="D89" s="135">
        <v>51</v>
      </c>
      <c r="E89" s="135">
        <v>0</v>
      </c>
      <c r="F89" s="294">
        <v>851</v>
      </c>
      <c r="G89" s="1" t="s">
        <v>7</v>
      </c>
      <c r="H89" s="1" t="s">
        <v>58</v>
      </c>
      <c r="I89" s="1" t="s">
        <v>619</v>
      </c>
      <c r="J89" s="1" t="s">
        <v>29</v>
      </c>
      <c r="K89" s="2">
        <f>K90</f>
        <v>2558000</v>
      </c>
      <c r="L89" s="119">
        <f t="shared" si="39"/>
        <v>0</v>
      </c>
      <c r="M89" s="2">
        <f t="shared" si="39"/>
        <v>2558000</v>
      </c>
    </row>
    <row r="90" spans="1:13" s="6" customFormat="1" ht="24" x14ac:dyDescent="0.25">
      <c r="A90" s="301"/>
      <c r="B90" s="301" t="s">
        <v>30</v>
      </c>
      <c r="C90" s="301"/>
      <c r="D90" s="294">
        <v>51</v>
      </c>
      <c r="E90" s="294">
        <v>0</v>
      </c>
      <c r="F90" s="294">
        <v>851</v>
      </c>
      <c r="G90" s="1" t="s">
        <v>7</v>
      </c>
      <c r="H90" s="1" t="s">
        <v>58</v>
      </c>
      <c r="I90" s="1" t="s">
        <v>619</v>
      </c>
      <c r="J90" s="1" t="s">
        <v>31</v>
      </c>
      <c r="K90" s="2">
        <f>'6 Вед15'!J85</f>
        <v>2558000</v>
      </c>
      <c r="L90" s="119">
        <f>'6 Вед15'!K85</f>
        <v>0</v>
      </c>
      <c r="M90" s="2">
        <f>'6 Вед15'!L85</f>
        <v>2558000</v>
      </c>
    </row>
    <row r="91" spans="1:13" s="6" customFormat="1" ht="24.75" hidden="1" customHeight="1" x14ac:dyDescent="0.25">
      <c r="A91" s="442" t="s">
        <v>790</v>
      </c>
      <c r="B91" s="442"/>
      <c r="C91" s="415"/>
      <c r="D91" s="294">
        <v>51</v>
      </c>
      <c r="E91" s="294">
        <v>0</v>
      </c>
      <c r="F91" s="294">
        <v>851</v>
      </c>
      <c r="G91" s="1"/>
      <c r="H91" s="1"/>
      <c r="I91" s="1" t="s">
        <v>792</v>
      </c>
      <c r="J91" s="1"/>
      <c r="K91" s="2">
        <f>K92</f>
        <v>0</v>
      </c>
      <c r="L91" s="2">
        <f t="shared" ref="L91:M91" si="40">L92</f>
        <v>0</v>
      </c>
      <c r="M91" s="2">
        <f t="shared" si="40"/>
        <v>0</v>
      </c>
    </row>
    <row r="92" spans="1:13" s="6" customFormat="1" hidden="1" x14ac:dyDescent="0.25">
      <c r="A92" s="401"/>
      <c r="B92" s="400" t="s">
        <v>158</v>
      </c>
      <c r="C92" s="401"/>
      <c r="D92" s="135">
        <v>51</v>
      </c>
      <c r="E92" s="135">
        <v>0</v>
      </c>
      <c r="F92" s="294">
        <v>851</v>
      </c>
      <c r="G92" s="1" t="s">
        <v>7</v>
      </c>
      <c r="H92" s="1" t="s">
        <v>58</v>
      </c>
      <c r="I92" s="1" t="s">
        <v>792</v>
      </c>
      <c r="J92" s="1" t="s">
        <v>159</v>
      </c>
      <c r="K92" s="2">
        <f>K93</f>
        <v>0</v>
      </c>
      <c r="L92" s="2">
        <f t="shared" ref="L92:M92" si="41">L93</f>
        <v>0</v>
      </c>
      <c r="M92" s="2">
        <f t="shared" si="41"/>
        <v>0</v>
      </c>
    </row>
    <row r="93" spans="1:13" s="6" customFormat="1" hidden="1" x14ac:dyDescent="0.25">
      <c r="A93" s="401"/>
      <c r="B93" s="401" t="s">
        <v>171</v>
      </c>
      <c r="C93" s="401"/>
      <c r="D93" s="294">
        <v>51</v>
      </c>
      <c r="E93" s="294">
        <v>0</v>
      </c>
      <c r="F93" s="294">
        <v>851</v>
      </c>
      <c r="G93" s="1" t="s">
        <v>7</v>
      </c>
      <c r="H93" s="1" t="s">
        <v>58</v>
      </c>
      <c r="I93" s="1" t="s">
        <v>792</v>
      </c>
      <c r="J93" s="1" t="s">
        <v>172</v>
      </c>
      <c r="K93" s="2"/>
      <c r="L93" s="119">
        <f>'6 Вед15'!K283</f>
        <v>0</v>
      </c>
      <c r="M93" s="2">
        <f>K93+L93</f>
        <v>0</v>
      </c>
    </row>
    <row r="94" spans="1:13" s="15" customFormat="1" ht="24" customHeight="1" x14ac:dyDescent="0.25">
      <c r="A94" s="514" t="s">
        <v>662</v>
      </c>
      <c r="B94" s="514"/>
      <c r="C94" s="301"/>
      <c r="D94" s="102">
        <v>51</v>
      </c>
      <c r="E94" s="102">
        <v>1</v>
      </c>
      <c r="F94" s="18"/>
      <c r="G94" s="12"/>
      <c r="H94" s="12"/>
      <c r="I94" s="12"/>
      <c r="J94" s="12"/>
      <c r="K94" s="14">
        <f>K95</f>
        <v>55000</v>
      </c>
      <c r="L94" s="281">
        <f t="shared" ref="L94:M94" si="42">L95</f>
        <v>1300000</v>
      </c>
      <c r="M94" s="14">
        <f t="shared" si="42"/>
        <v>1355000</v>
      </c>
    </row>
    <row r="95" spans="1:13" s="15" customFormat="1" ht="14.25" customHeight="1" x14ac:dyDescent="0.25">
      <c r="A95" s="514" t="s">
        <v>16</v>
      </c>
      <c r="B95" s="514"/>
      <c r="C95" s="301"/>
      <c r="D95" s="102">
        <v>51</v>
      </c>
      <c r="E95" s="102">
        <v>1</v>
      </c>
      <c r="F95" s="18">
        <v>851</v>
      </c>
      <c r="G95" s="12"/>
      <c r="H95" s="12"/>
      <c r="I95" s="12"/>
      <c r="J95" s="12"/>
      <c r="K95" s="14">
        <f>K96+K99</f>
        <v>55000</v>
      </c>
      <c r="L95" s="14">
        <f t="shared" ref="L95:M95" si="43">L96+L99</f>
        <v>1300000</v>
      </c>
      <c r="M95" s="14">
        <f t="shared" si="43"/>
        <v>1355000</v>
      </c>
    </row>
    <row r="96" spans="1:13" s="6" customFormat="1" ht="27" customHeight="1" x14ac:dyDescent="0.25">
      <c r="A96" s="442" t="s">
        <v>65</v>
      </c>
      <c r="B96" s="442"/>
      <c r="C96" s="301"/>
      <c r="D96" s="294">
        <v>51</v>
      </c>
      <c r="E96" s="294">
        <v>1</v>
      </c>
      <c r="F96" s="294">
        <v>851</v>
      </c>
      <c r="G96" s="1" t="s">
        <v>7</v>
      </c>
      <c r="H96" s="1" t="s">
        <v>64</v>
      </c>
      <c r="I96" s="1" t="s">
        <v>340</v>
      </c>
      <c r="J96" s="1"/>
      <c r="K96" s="2">
        <f t="shared" ref="K96:M97" si="44">K97</f>
        <v>55000</v>
      </c>
      <c r="L96" s="119">
        <f t="shared" si="44"/>
        <v>0</v>
      </c>
      <c r="M96" s="2">
        <f t="shared" si="44"/>
        <v>55000</v>
      </c>
    </row>
    <row r="97" spans="1:13" s="6" customFormat="1" ht="15" customHeight="1" x14ac:dyDescent="0.25">
      <c r="A97" s="21"/>
      <c r="B97" s="304" t="s">
        <v>28</v>
      </c>
      <c r="C97" s="300"/>
      <c r="D97" s="294">
        <v>51</v>
      </c>
      <c r="E97" s="294">
        <v>1</v>
      </c>
      <c r="F97" s="294">
        <v>851</v>
      </c>
      <c r="G97" s="1" t="s">
        <v>7</v>
      </c>
      <c r="H97" s="1" t="s">
        <v>64</v>
      </c>
      <c r="I97" s="1" t="s">
        <v>340</v>
      </c>
      <c r="J97" s="1" t="s">
        <v>29</v>
      </c>
      <c r="K97" s="2">
        <f t="shared" si="44"/>
        <v>55000</v>
      </c>
      <c r="L97" s="119">
        <f t="shared" si="44"/>
        <v>0</v>
      </c>
      <c r="M97" s="2">
        <f t="shared" si="44"/>
        <v>55000</v>
      </c>
    </row>
    <row r="98" spans="1:13" s="6" customFormat="1" ht="25.5" customHeight="1" x14ac:dyDescent="0.25">
      <c r="A98" s="21"/>
      <c r="B98" s="304" t="s">
        <v>30</v>
      </c>
      <c r="C98" s="301"/>
      <c r="D98" s="294">
        <v>51</v>
      </c>
      <c r="E98" s="294">
        <v>1</v>
      </c>
      <c r="F98" s="294">
        <v>851</v>
      </c>
      <c r="G98" s="1" t="s">
        <v>7</v>
      </c>
      <c r="H98" s="1" t="s">
        <v>64</v>
      </c>
      <c r="I98" s="1" t="s">
        <v>340</v>
      </c>
      <c r="J98" s="1" t="s">
        <v>31</v>
      </c>
      <c r="K98" s="2">
        <f>'6 Вед15'!J78</f>
        <v>55000</v>
      </c>
      <c r="L98" s="119">
        <f>'6 Вед15'!K78</f>
        <v>0</v>
      </c>
      <c r="M98" s="2">
        <f>'6 Вед15'!L78</f>
        <v>55000</v>
      </c>
    </row>
    <row r="99" spans="1:13" s="6" customFormat="1" ht="25.5" customHeight="1" x14ac:dyDescent="0.25">
      <c r="A99" s="480" t="s">
        <v>757</v>
      </c>
      <c r="B99" s="480"/>
      <c r="C99" s="401"/>
      <c r="D99" s="294">
        <v>51</v>
      </c>
      <c r="E99" s="294">
        <v>1</v>
      </c>
      <c r="F99" s="294">
        <v>851</v>
      </c>
      <c r="G99" s="1"/>
      <c r="H99" s="1"/>
      <c r="I99" s="1" t="s">
        <v>788</v>
      </c>
      <c r="J99" s="1"/>
      <c r="K99" s="2">
        <f>K100</f>
        <v>0</v>
      </c>
      <c r="L99" s="2">
        <f t="shared" ref="L99:M100" si="45">L100</f>
        <v>1300000</v>
      </c>
      <c r="M99" s="2">
        <f t="shared" si="45"/>
        <v>1300000</v>
      </c>
    </row>
    <row r="100" spans="1:13" s="6" customFormat="1" ht="15.75" customHeight="1" x14ac:dyDescent="0.25">
      <c r="A100" s="401"/>
      <c r="B100" s="401" t="s">
        <v>32</v>
      </c>
      <c r="C100" s="401"/>
      <c r="D100" s="294">
        <v>51</v>
      </c>
      <c r="E100" s="294">
        <v>1</v>
      </c>
      <c r="F100" s="294">
        <v>851</v>
      </c>
      <c r="G100" s="1"/>
      <c r="H100" s="1"/>
      <c r="I100" s="1" t="s">
        <v>788</v>
      </c>
      <c r="J100" s="1" t="s">
        <v>33</v>
      </c>
      <c r="K100" s="2">
        <f>K101</f>
        <v>0</v>
      </c>
      <c r="L100" s="2">
        <f t="shared" si="45"/>
        <v>1300000</v>
      </c>
      <c r="M100" s="2">
        <f t="shared" si="45"/>
        <v>1300000</v>
      </c>
    </row>
    <row r="101" spans="1:13" s="6" customFormat="1" ht="25.5" customHeight="1" x14ac:dyDescent="0.25">
      <c r="A101" s="401"/>
      <c r="B101" s="401" t="s">
        <v>376</v>
      </c>
      <c r="C101" s="401"/>
      <c r="D101" s="294">
        <v>51</v>
      </c>
      <c r="E101" s="294">
        <v>1</v>
      </c>
      <c r="F101" s="294">
        <v>851</v>
      </c>
      <c r="G101" s="1"/>
      <c r="H101" s="1"/>
      <c r="I101" s="1" t="s">
        <v>788</v>
      </c>
      <c r="J101" s="1" t="s">
        <v>67</v>
      </c>
      <c r="K101" s="2"/>
      <c r="L101" s="119">
        <f>'6 Вед15'!K81</f>
        <v>1300000</v>
      </c>
      <c r="M101" s="2">
        <f>K101+L101</f>
        <v>1300000</v>
      </c>
    </row>
    <row r="102" spans="1:13" s="15" customFormat="1" x14ac:dyDescent="0.25">
      <c r="A102" s="514" t="s">
        <v>663</v>
      </c>
      <c r="B102" s="514"/>
      <c r="C102" s="303"/>
      <c r="D102" s="18">
        <v>51</v>
      </c>
      <c r="E102" s="18">
        <v>2</v>
      </c>
      <c r="F102" s="18"/>
      <c r="G102" s="12"/>
      <c r="H102" s="22"/>
      <c r="I102" s="22"/>
      <c r="J102" s="12"/>
      <c r="K102" s="14">
        <f>K103</f>
        <v>14856640</v>
      </c>
      <c r="L102" s="281">
        <f t="shared" ref="L102:M102" si="46">L103</f>
        <v>605000</v>
      </c>
      <c r="M102" s="14">
        <f t="shared" si="46"/>
        <v>15461640</v>
      </c>
    </row>
    <row r="103" spans="1:13" s="15" customFormat="1" x14ac:dyDescent="0.25">
      <c r="A103" s="514" t="s">
        <v>16</v>
      </c>
      <c r="B103" s="514"/>
      <c r="C103" s="303"/>
      <c r="D103" s="18">
        <v>51</v>
      </c>
      <c r="E103" s="18">
        <v>2</v>
      </c>
      <c r="F103" s="18">
        <v>851</v>
      </c>
      <c r="G103" s="12"/>
      <c r="H103" s="22"/>
      <c r="I103" s="22"/>
      <c r="J103" s="12"/>
      <c r="K103" s="14">
        <f>K104+K107+K110+K113+K116+K119+K122+K125</f>
        <v>14856640</v>
      </c>
      <c r="L103" s="14">
        <f t="shared" ref="L103:M103" si="47">L104+L107+L110+L113+L116+L119+L122+L125</f>
        <v>605000</v>
      </c>
      <c r="M103" s="14">
        <f t="shared" si="47"/>
        <v>15461640</v>
      </c>
    </row>
    <row r="104" spans="1:13" s="6" customFormat="1" x14ac:dyDescent="0.25">
      <c r="A104" s="442" t="s">
        <v>93</v>
      </c>
      <c r="B104" s="442"/>
      <c r="C104" s="301"/>
      <c r="D104" s="294">
        <v>51</v>
      </c>
      <c r="E104" s="294">
        <v>2</v>
      </c>
      <c r="F104" s="294">
        <v>851</v>
      </c>
      <c r="G104" s="249" t="s">
        <v>86</v>
      </c>
      <c r="H104" s="249" t="s">
        <v>18</v>
      </c>
      <c r="I104" s="1" t="s">
        <v>345</v>
      </c>
      <c r="J104" s="1"/>
      <c r="K104" s="2">
        <f t="shared" ref="K104:M105" si="48">K105</f>
        <v>2580900</v>
      </c>
      <c r="L104" s="119">
        <f t="shared" si="48"/>
        <v>0</v>
      </c>
      <c r="M104" s="2">
        <f t="shared" si="48"/>
        <v>2580900</v>
      </c>
    </row>
    <row r="105" spans="1:13" s="6" customFormat="1" ht="24" x14ac:dyDescent="0.25">
      <c r="A105" s="303"/>
      <c r="B105" s="304" t="s">
        <v>95</v>
      </c>
      <c r="C105" s="303"/>
      <c r="D105" s="294">
        <v>51</v>
      </c>
      <c r="E105" s="294">
        <v>2</v>
      </c>
      <c r="F105" s="294">
        <v>851</v>
      </c>
      <c r="G105" s="1" t="s">
        <v>86</v>
      </c>
      <c r="H105" s="1" t="s">
        <v>18</v>
      </c>
      <c r="I105" s="1" t="s">
        <v>345</v>
      </c>
      <c r="J105" s="1" t="s">
        <v>90</v>
      </c>
      <c r="K105" s="2">
        <f t="shared" si="48"/>
        <v>2580900</v>
      </c>
      <c r="L105" s="119">
        <f t="shared" si="48"/>
        <v>0</v>
      </c>
      <c r="M105" s="2">
        <f t="shared" si="48"/>
        <v>2580900</v>
      </c>
    </row>
    <row r="106" spans="1:13" s="6" customFormat="1" ht="48" x14ac:dyDescent="0.25">
      <c r="A106" s="303"/>
      <c r="B106" s="304" t="s">
        <v>91</v>
      </c>
      <c r="C106" s="303"/>
      <c r="D106" s="294">
        <v>51</v>
      </c>
      <c r="E106" s="294">
        <v>2</v>
      </c>
      <c r="F106" s="294">
        <v>851</v>
      </c>
      <c r="G106" s="1" t="s">
        <v>86</v>
      </c>
      <c r="H106" s="1" t="s">
        <v>18</v>
      </c>
      <c r="I106" s="1" t="s">
        <v>345</v>
      </c>
      <c r="J106" s="1" t="s">
        <v>92</v>
      </c>
      <c r="K106" s="2">
        <f>'6 Вед15'!J127</f>
        <v>2580900</v>
      </c>
      <c r="L106" s="119">
        <f>'6 Вед15'!K127</f>
        <v>0</v>
      </c>
      <c r="M106" s="2">
        <f>'6 Вед15'!L127</f>
        <v>2580900</v>
      </c>
    </row>
    <row r="107" spans="1:13" s="6" customFormat="1" ht="12" customHeight="1" x14ac:dyDescent="0.25">
      <c r="A107" s="442" t="s">
        <v>607</v>
      </c>
      <c r="B107" s="442"/>
      <c r="C107" s="301"/>
      <c r="D107" s="294">
        <v>51</v>
      </c>
      <c r="E107" s="294">
        <v>2</v>
      </c>
      <c r="F107" s="294">
        <v>851</v>
      </c>
      <c r="G107" s="1" t="s">
        <v>86</v>
      </c>
      <c r="H107" s="1" t="s">
        <v>18</v>
      </c>
      <c r="I107" s="75">
        <v>1055</v>
      </c>
      <c r="J107" s="1"/>
      <c r="K107" s="2">
        <f t="shared" ref="K107:M108" si="49">K108</f>
        <v>157900</v>
      </c>
      <c r="L107" s="119">
        <f t="shared" si="49"/>
        <v>0</v>
      </c>
      <c r="M107" s="2">
        <f t="shared" si="49"/>
        <v>157900</v>
      </c>
    </row>
    <row r="108" spans="1:13" s="6" customFormat="1" ht="24" x14ac:dyDescent="0.25">
      <c r="A108" s="301"/>
      <c r="B108" s="313" t="s">
        <v>95</v>
      </c>
      <c r="C108" s="301"/>
      <c r="D108" s="294">
        <v>51</v>
      </c>
      <c r="E108" s="294">
        <v>2</v>
      </c>
      <c r="F108" s="294">
        <v>851</v>
      </c>
      <c r="G108" s="1" t="s">
        <v>86</v>
      </c>
      <c r="H108" s="1" t="s">
        <v>18</v>
      </c>
      <c r="I108" s="75">
        <v>1055</v>
      </c>
      <c r="J108" s="17">
        <v>600</v>
      </c>
      <c r="K108" s="2">
        <f t="shared" si="49"/>
        <v>157900</v>
      </c>
      <c r="L108" s="119">
        <f t="shared" si="49"/>
        <v>0</v>
      </c>
      <c r="M108" s="2">
        <f t="shared" si="49"/>
        <v>157900</v>
      </c>
    </row>
    <row r="109" spans="1:13" s="6" customFormat="1" ht="48" x14ac:dyDescent="0.25">
      <c r="A109" s="301"/>
      <c r="B109" s="301" t="s">
        <v>91</v>
      </c>
      <c r="C109" s="301"/>
      <c r="D109" s="294">
        <v>51</v>
      </c>
      <c r="E109" s="294">
        <v>2</v>
      </c>
      <c r="F109" s="294">
        <v>851</v>
      </c>
      <c r="G109" s="1" t="s">
        <v>86</v>
      </c>
      <c r="H109" s="1" t="s">
        <v>18</v>
      </c>
      <c r="I109" s="75">
        <v>1055</v>
      </c>
      <c r="J109" s="17">
        <v>611</v>
      </c>
      <c r="K109" s="2">
        <f>'6 Вед15'!J130</f>
        <v>157900</v>
      </c>
      <c r="L109" s="119">
        <f>'6 Вед15'!K130</f>
        <v>0</v>
      </c>
      <c r="M109" s="2">
        <f>'6 Вед15'!L130</f>
        <v>157900</v>
      </c>
    </row>
    <row r="110" spans="1:13" s="6" customFormat="1" ht="38.25" customHeight="1" x14ac:dyDescent="0.25">
      <c r="A110" s="442" t="s">
        <v>609</v>
      </c>
      <c r="B110" s="442"/>
      <c r="C110" s="301"/>
      <c r="D110" s="294">
        <v>51</v>
      </c>
      <c r="E110" s="294">
        <v>2</v>
      </c>
      <c r="F110" s="294">
        <v>851</v>
      </c>
      <c r="G110" s="1" t="s">
        <v>86</v>
      </c>
      <c r="H110" s="1" t="s">
        <v>18</v>
      </c>
      <c r="I110" s="75">
        <v>1057</v>
      </c>
      <c r="J110" s="17"/>
      <c r="K110" s="2">
        <f>K111</f>
        <v>8947680</v>
      </c>
      <c r="L110" s="119">
        <f t="shared" ref="L110:M111" si="50">L111</f>
        <v>0</v>
      </c>
      <c r="M110" s="2">
        <f t="shared" si="50"/>
        <v>8947680</v>
      </c>
    </row>
    <row r="111" spans="1:13" s="6" customFormat="1" ht="24" x14ac:dyDescent="0.25">
      <c r="A111" s="301"/>
      <c r="B111" s="313" t="s">
        <v>95</v>
      </c>
      <c r="C111" s="301"/>
      <c r="D111" s="294">
        <v>51</v>
      </c>
      <c r="E111" s="294">
        <v>2</v>
      </c>
      <c r="F111" s="294">
        <v>851</v>
      </c>
      <c r="G111" s="1" t="s">
        <v>86</v>
      </c>
      <c r="H111" s="1" t="s">
        <v>18</v>
      </c>
      <c r="I111" s="75">
        <v>1057</v>
      </c>
      <c r="J111" s="17">
        <v>600</v>
      </c>
      <c r="K111" s="2">
        <f>K112</f>
        <v>8947680</v>
      </c>
      <c r="L111" s="119">
        <f t="shared" si="50"/>
        <v>0</v>
      </c>
      <c r="M111" s="2">
        <f t="shared" si="50"/>
        <v>8947680</v>
      </c>
    </row>
    <row r="112" spans="1:13" s="6" customFormat="1" ht="48" x14ac:dyDescent="0.25">
      <c r="A112" s="301"/>
      <c r="B112" s="301" t="s">
        <v>91</v>
      </c>
      <c r="C112" s="301"/>
      <c r="D112" s="294">
        <v>51</v>
      </c>
      <c r="E112" s="294">
        <v>2</v>
      </c>
      <c r="F112" s="294">
        <v>851</v>
      </c>
      <c r="G112" s="1" t="s">
        <v>86</v>
      </c>
      <c r="H112" s="1" t="s">
        <v>18</v>
      </c>
      <c r="I112" s="75">
        <v>1057</v>
      </c>
      <c r="J112" s="17">
        <v>611</v>
      </c>
      <c r="K112" s="2">
        <f>'6 Вед15'!J133</f>
        <v>8947680</v>
      </c>
      <c r="L112" s="119">
        <f>'6 Вед15'!K133</f>
        <v>0</v>
      </c>
      <c r="M112" s="2">
        <f>'6 Вед15'!L133</f>
        <v>8947680</v>
      </c>
    </row>
    <row r="113" spans="1:13" s="6" customFormat="1" ht="38.25" customHeight="1" x14ac:dyDescent="0.25">
      <c r="A113" s="442" t="s">
        <v>610</v>
      </c>
      <c r="B113" s="442"/>
      <c r="C113" s="301"/>
      <c r="D113" s="294">
        <v>51</v>
      </c>
      <c r="E113" s="294">
        <v>2</v>
      </c>
      <c r="F113" s="294">
        <v>851</v>
      </c>
      <c r="G113" s="1" t="s">
        <v>86</v>
      </c>
      <c r="H113" s="1" t="s">
        <v>18</v>
      </c>
      <c r="I113" s="75">
        <v>1058</v>
      </c>
      <c r="J113" s="17"/>
      <c r="K113" s="2">
        <f>K114</f>
        <v>2860620</v>
      </c>
      <c r="L113" s="119">
        <f t="shared" ref="L113:M114" si="51">L114</f>
        <v>0</v>
      </c>
      <c r="M113" s="2">
        <f t="shared" si="51"/>
        <v>2860620</v>
      </c>
    </row>
    <row r="114" spans="1:13" s="6" customFormat="1" ht="24" x14ac:dyDescent="0.25">
      <c r="A114" s="301"/>
      <c r="B114" s="313" t="s">
        <v>95</v>
      </c>
      <c r="C114" s="301"/>
      <c r="D114" s="294">
        <v>51</v>
      </c>
      <c r="E114" s="294">
        <v>2</v>
      </c>
      <c r="F114" s="294">
        <v>851</v>
      </c>
      <c r="G114" s="1" t="s">
        <v>86</v>
      </c>
      <c r="H114" s="1" t="s">
        <v>18</v>
      </c>
      <c r="I114" s="75">
        <v>1058</v>
      </c>
      <c r="J114" s="17">
        <v>600</v>
      </c>
      <c r="K114" s="2">
        <f>K115</f>
        <v>2860620</v>
      </c>
      <c r="L114" s="119">
        <f t="shared" si="51"/>
        <v>0</v>
      </c>
      <c r="M114" s="2">
        <f t="shared" si="51"/>
        <v>2860620</v>
      </c>
    </row>
    <row r="115" spans="1:13" s="6" customFormat="1" ht="48" x14ac:dyDescent="0.25">
      <c r="A115" s="301"/>
      <c r="B115" s="301" t="s">
        <v>91</v>
      </c>
      <c r="C115" s="301"/>
      <c r="D115" s="294">
        <v>51</v>
      </c>
      <c r="E115" s="294">
        <v>2</v>
      </c>
      <c r="F115" s="294">
        <v>851</v>
      </c>
      <c r="G115" s="1" t="s">
        <v>86</v>
      </c>
      <c r="H115" s="1" t="s">
        <v>18</v>
      </c>
      <c r="I115" s="75">
        <v>1058</v>
      </c>
      <c r="J115" s="17">
        <v>611</v>
      </c>
      <c r="K115" s="2">
        <f>'6 Вед15'!J136</f>
        <v>2860620</v>
      </c>
      <c r="L115" s="119">
        <f>'6 Вед15'!K136</f>
        <v>0</v>
      </c>
      <c r="M115" s="2">
        <f>'6 Вед15'!L136</f>
        <v>2860620</v>
      </c>
    </row>
    <row r="116" spans="1:13" s="6" customFormat="1" ht="36.75" customHeight="1" x14ac:dyDescent="0.25">
      <c r="A116" s="442" t="s">
        <v>88</v>
      </c>
      <c r="B116" s="442"/>
      <c r="C116" s="301"/>
      <c r="D116" s="294">
        <v>51</v>
      </c>
      <c r="E116" s="294">
        <v>2</v>
      </c>
      <c r="F116" s="294">
        <v>851</v>
      </c>
      <c r="G116" s="1" t="s">
        <v>86</v>
      </c>
      <c r="H116" s="1" t="s">
        <v>18</v>
      </c>
      <c r="I116" s="75">
        <v>1421</v>
      </c>
      <c r="J116" s="1"/>
      <c r="K116" s="2">
        <f t="shared" ref="K116:M117" si="52">K117</f>
        <v>9540</v>
      </c>
      <c r="L116" s="119">
        <f t="shared" si="52"/>
        <v>0</v>
      </c>
      <c r="M116" s="2">
        <f t="shared" si="52"/>
        <v>9540</v>
      </c>
    </row>
    <row r="117" spans="1:13" s="6" customFormat="1" ht="24" customHeight="1" x14ac:dyDescent="0.25">
      <c r="A117" s="301"/>
      <c r="B117" s="313" t="s">
        <v>95</v>
      </c>
      <c r="C117" s="301"/>
      <c r="D117" s="294">
        <v>51</v>
      </c>
      <c r="E117" s="294">
        <v>2</v>
      </c>
      <c r="F117" s="294">
        <v>851</v>
      </c>
      <c r="G117" s="1" t="s">
        <v>86</v>
      </c>
      <c r="H117" s="1" t="s">
        <v>18</v>
      </c>
      <c r="I117" s="75">
        <v>1421</v>
      </c>
      <c r="J117" s="1" t="s">
        <v>90</v>
      </c>
      <c r="K117" s="2">
        <f t="shared" si="52"/>
        <v>9540</v>
      </c>
      <c r="L117" s="119">
        <f t="shared" si="52"/>
        <v>0</v>
      </c>
      <c r="M117" s="2">
        <f t="shared" si="52"/>
        <v>9540</v>
      </c>
    </row>
    <row r="118" spans="1:13" s="6" customFormat="1" ht="48" x14ac:dyDescent="0.25">
      <c r="A118" s="301"/>
      <c r="B118" s="301" t="s">
        <v>91</v>
      </c>
      <c r="C118" s="301"/>
      <c r="D118" s="294">
        <v>51</v>
      </c>
      <c r="E118" s="294">
        <v>2</v>
      </c>
      <c r="F118" s="294">
        <v>851</v>
      </c>
      <c r="G118" s="1" t="s">
        <v>86</v>
      </c>
      <c r="H118" s="1" t="s">
        <v>18</v>
      </c>
      <c r="I118" s="75">
        <v>1421</v>
      </c>
      <c r="J118" s="1" t="s">
        <v>92</v>
      </c>
      <c r="K118" s="2">
        <f>'6 Вед15'!J139</f>
        <v>9540</v>
      </c>
      <c r="L118" s="119">
        <f>'6 Вед15'!K139</f>
        <v>0</v>
      </c>
      <c r="M118" s="2">
        <f>'6 Вед15'!L139</f>
        <v>9540</v>
      </c>
    </row>
    <row r="119" spans="1:13" s="6" customFormat="1" ht="27" customHeight="1" x14ac:dyDescent="0.25">
      <c r="A119" s="442" t="s">
        <v>98</v>
      </c>
      <c r="B119" s="442"/>
      <c r="C119" s="301"/>
      <c r="D119" s="294">
        <v>51</v>
      </c>
      <c r="E119" s="294">
        <v>2</v>
      </c>
      <c r="F119" s="294">
        <v>851</v>
      </c>
      <c r="G119" s="1" t="s">
        <v>86</v>
      </c>
      <c r="H119" s="1" t="s">
        <v>18</v>
      </c>
      <c r="I119" s="1" t="s">
        <v>346</v>
      </c>
      <c r="J119" s="1"/>
      <c r="K119" s="2">
        <f t="shared" ref="K119:M120" si="53">K120</f>
        <v>100000</v>
      </c>
      <c r="L119" s="119">
        <f t="shared" si="53"/>
        <v>0</v>
      </c>
      <c r="M119" s="2">
        <f t="shared" si="53"/>
        <v>100000</v>
      </c>
    </row>
    <row r="120" spans="1:13" s="6" customFormat="1" ht="18" customHeight="1" x14ac:dyDescent="0.25">
      <c r="A120" s="17"/>
      <c r="B120" s="304" t="s">
        <v>28</v>
      </c>
      <c r="C120" s="300"/>
      <c r="D120" s="294">
        <v>51</v>
      </c>
      <c r="E120" s="294">
        <v>2</v>
      </c>
      <c r="F120" s="294">
        <v>851</v>
      </c>
      <c r="G120" s="1" t="s">
        <v>86</v>
      </c>
      <c r="H120" s="1" t="s">
        <v>18</v>
      </c>
      <c r="I120" s="1" t="s">
        <v>346</v>
      </c>
      <c r="J120" s="1" t="s">
        <v>29</v>
      </c>
      <c r="K120" s="2">
        <f t="shared" si="53"/>
        <v>100000</v>
      </c>
      <c r="L120" s="119">
        <f t="shared" si="53"/>
        <v>0</v>
      </c>
      <c r="M120" s="2">
        <f t="shared" si="53"/>
        <v>100000</v>
      </c>
    </row>
    <row r="121" spans="1:13" s="6" customFormat="1" ht="25.5" customHeight="1" x14ac:dyDescent="0.25">
      <c r="A121" s="17"/>
      <c r="B121" s="304" t="s">
        <v>30</v>
      </c>
      <c r="C121" s="301"/>
      <c r="D121" s="294">
        <v>51</v>
      </c>
      <c r="E121" s="294">
        <v>2</v>
      </c>
      <c r="F121" s="294">
        <v>851</v>
      </c>
      <c r="G121" s="1" t="s">
        <v>86</v>
      </c>
      <c r="H121" s="1" t="s">
        <v>18</v>
      </c>
      <c r="I121" s="1" t="s">
        <v>346</v>
      </c>
      <c r="J121" s="1" t="s">
        <v>31</v>
      </c>
      <c r="K121" s="2">
        <f>'6 Вед15'!J142</f>
        <v>100000</v>
      </c>
      <c r="L121" s="119">
        <f>'6 Вед15'!K142</f>
        <v>0</v>
      </c>
      <c r="M121" s="2">
        <f>'6 Вед15'!L142</f>
        <v>100000</v>
      </c>
    </row>
    <row r="122" spans="1:13" s="6" customFormat="1" ht="15" customHeight="1" x14ac:dyDescent="0.25">
      <c r="A122" s="442" t="s">
        <v>100</v>
      </c>
      <c r="B122" s="442"/>
      <c r="C122" s="301"/>
      <c r="D122" s="294">
        <v>51</v>
      </c>
      <c r="E122" s="294">
        <v>2</v>
      </c>
      <c r="F122" s="294">
        <v>851</v>
      </c>
      <c r="G122" s="1" t="s">
        <v>86</v>
      </c>
      <c r="H122" s="1" t="s">
        <v>18</v>
      </c>
      <c r="I122" s="1" t="s">
        <v>347</v>
      </c>
      <c r="J122" s="1"/>
      <c r="K122" s="2">
        <f>K123</f>
        <v>200000</v>
      </c>
      <c r="L122" s="119">
        <f t="shared" ref="L122:M122" si="54">L123</f>
        <v>605000</v>
      </c>
      <c r="M122" s="2">
        <f t="shared" si="54"/>
        <v>805000</v>
      </c>
    </row>
    <row r="123" spans="1:13" s="6" customFormat="1" ht="17.25" customHeight="1" x14ac:dyDescent="0.25">
      <c r="A123" s="17"/>
      <c r="B123" s="304" t="s">
        <v>28</v>
      </c>
      <c r="C123" s="300"/>
      <c r="D123" s="294">
        <v>51</v>
      </c>
      <c r="E123" s="294">
        <v>2</v>
      </c>
      <c r="F123" s="294">
        <v>851</v>
      </c>
      <c r="G123" s="1" t="s">
        <v>86</v>
      </c>
      <c r="H123" s="1" t="s">
        <v>18</v>
      </c>
      <c r="I123" s="1" t="s">
        <v>347</v>
      </c>
      <c r="J123" s="1" t="s">
        <v>29</v>
      </c>
      <c r="K123" s="2">
        <f t="shared" ref="K123:M123" si="55">K124</f>
        <v>200000</v>
      </c>
      <c r="L123" s="119">
        <f t="shared" si="55"/>
        <v>605000</v>
      </c>
      <c r="M123" s="2">
        <f t="shared" si="55"/>
        <v>805000</v>
      </c>
    </row>
    <row r="124" spans="1:13" s="6" customFormat="1" ht="27" customHeight="1" x14ac:dyDescent="0.25">
      <c r="A124" s="17"/>
      <c r="B124" s="304" t="s">
        <v>30</v>
      </c>
      <c r="C124" s="301"/>
      <c r="D124" s="294">
        <v>51</v>
      </c>
      <c r="E124" s="294">
        <v>2</v>
      </c>
      <c r="F124" s="294">
        <v>851</v>
      </c>
      <c r="G124" s="1" t="s">
        <v>86</v>
      </c>
      <c r="H124" s="1" t="s">
        <v>18</v>
      </c>
      <c r="I124" s="1" t="s">
        <v>347</v>
      </c>
      <c r="J124" s="1" t="s">
        <v>31</v>
      </c>
      <c r="K124" s="2">
        <f>'6 Вед15'!J145</f>
        <v>200000</v>
      </c>
      <c r="L124" s="119">
        <f>'6 Вед15'!K145</f>
        <v>605000</v>
      </c>
      <c r="M124" s="2">
        <f>'6 Вед15'!L145</f>
        <v>805000</v>
      </c>
    </row>
    <row r="125" spans="1:13" s="6" customFormat="1" ht="27" hidden="1" customHeight="1" x14ac:dyDescent="0.25">
      <c r="A125" s="442" t="s">
        <v>793</v>
      </c>
      <c r="B125" s="442"/>
      <c r="C125" s="416"/>
      <c r="D125" s="294">
        <v>51</v>
      </c>
      <c r="E125" s="294">
        <v>2</v>
      </c>
      <c r="F125" s="294">
        <v>851</v>
      </c>
      <c r="G125" s="1"/>
      <c r="H125" s="1"/>
      <c r="I125" s="1" t="s">
        <v>795</v>
      </c>
      <c r="J125" s="1"/>
      <c r="K125" s="2">
        <f>K126</f>
        <v>0</v>
      </c>
      <c r="L125" s="2">
        <f t="shared" ref="L125:M126" si="56">L126</f>
        <v>0</v>
      </c>
      <c r="M125" s="2">
        <f t="shared" si="56"/>
        <v>0</v>
      </c>
    </row>
    <row r="126" spans="1:13" s="6" customFormat="1" ht="15.75" hidden="1" customHeight="1" x14ac:dyDescent="0.25">
      <c r="A126" s="418"/>
      <c r="B126" s="442" t="s">
        <v>158</v>
      </c>
      <c r="C126" s="442"/>
      <c r="D126" s="294">
        <v>51</v>
      </c>
      <c r="E126" s="294">
        <v>2</v>
      </c>
      <c r="F126" s="294">
        <v>851</v>
      </c>
      <c r="G126" s="1"/>
      <c r="H126" s="1"/>
      <c r="I126" s="1" t="s">
        <v>795</v>
      </c>
      <c r="J126" s="1" t="s">
        <v>159</v>
      </c>
      <c r="K126" s="2">
        <f>K127</f>
        <v>0</v>
      </c>
      <c r="L126" s="2">
        <f t="shared" si="56"/>
        <v>0</v>
      </c>
      <c r="M126" s="2">
        <f t="shared" si="56"/>
        <v>0</v>
      </c>
    </row>
    <row r="127" spans="1:13" s="6" customFormat="1" ht="15.75" hidden="1" customHeight="1" x14ac:dyDescent="0.25">
      <c r="A127" s="418"/>
      <c r="B127" s="415" t="s">
        <v>171</v>
      </c>
      <c r="C127" s="417"/>
      <c r="D127" s="294">
        <v>51</v>
      </c>
      <c r="E127" s="294">
        <v>2</v>
      </c>
      <c r="F127" s="294">
        <v>851</v>
      </c>
      <c r="G127" s="1"/>
      <c r="H127" s="1"/>
      <c r="I127" s="1" t="s">
        <v>795</v>
      </c>
      <c r="J127" s="1" t="s">
        <v>172</v>
      </c>
      <c r="K127" s="2"/>
      <c r="L127" s="119">
        <f>'6 Вед15'!K288</f>
        <v>0</v>
      </c>
      <c r="M127" s="2">
        <f>K127+L127</f>
        <v>0</v>
      </c>
    </row>
    <row r="128" spans="1:13" s="15" customFormat="1" ht="24" customHeight="1" x14ac:dyDescent="0.25">
      <c r="A128" s="514" t="s">
        <v>665</v>
      </c>
      <c r="B128" s="514"/>
      <c r="C128" s="303"/>
      <c r="D128" s="18">
        <v>51</v>
      </c>
      <c r="E128" s="18">
        <v>3</v>
      </c>
      <c r="F128" s="18"/>
      <c r="G128" s="12"/>
      <c r="H128" s="22"/>
      <c r="I128" s="22"/>
      <c r="J128" s="12"/>
      <c r="K128" s="14">
        <f>K129</f>
        <v>15000</v>
      </c>
      <c r="L128" s="281">
        <f t="shared" ref="L128:M128" si="57">L129</f>
        <v>0</v>
      </c>
      <c r="M128" s="14">
        <f t="shared" si="57"/>
        <v>15000</v>
      </c>
    </row>
    <row r="129" spans="1:13" s="15" customFormat="1" x14ac:dyDescent="0.25">
      <c r="A129" s="514" t="s">
        <v>16</v>
      </c>
      <c r="B129" s="514"/>
      <c r="C129" s="303"/>
      <c r="D129" s="18">
        <v>51</v>
      </c>
      <c r="E129" s="18">
        <v>3</v>
      </c>
      <c r="F129" s="18">
        <v>851</v>
      </c>
      <c r="G129" s="12"/>
      <c r="H129" s="22"/>
      <c r="I129" s="22"/>
      <c r="J129" s="12"/>
      <c r="K129" s="14">
        <f>K130</f>
        <v>15000</v>
      </c>
      <c r="L129" s="281">
        <f t="shared" ref="L129:M129" si="58">L130</f>
        <v>0</v>
      </c>
      <c r="M129" s="14">
        <f t="shared" si="58"/>
        <v>15000</v>
      </c>
    </row>
    <row r="130" spans="1:13" s="6" customFormat="1" ht="15" customHeight="1" x14ac:dyDescent="0.25">
      <c r="A130" s="442" t="s">
        <v>102</v>
      </c>
      <c r="B130" s="442"/>
      <c r="C130" s="301"/>
      <c r="D130" s="294">
        <v>51</v>
      </c>
      <c r="E130" s="294">
        <v>3</v>
      </c>
      <c r="F130" s="294">
        <v>851</v>
      </c>
      <c r="G130" s="1" t="s">
        <v>86</v>
      </c>
      <c r="H130" s="1" t="s">
        <v>7</v>
      </c>
      <c r="I130" s="1" t="s">
        <v>348</v>
      </c>
      <c r="J130" s="1"/>
      <c r="K130" s="2">
        <f t="shared" ref="K130:M131" si="59">K131</f>
        <v>15000</v>
      </c>
      <c r="L130" s="119">
        <f t="shared" si="59"/>
        <v>0</v>
      </c>
      <c r="M130" s="2">
        <f t="shared" si="59"/>
        <v>15000</v>
      </c>
    </row>
    <row r="131" spans="1:13" s="6" customFormat="1" ht="15" customHeight="1" x14ac:dyDescent="0.25">
      <c r="A131" s="17"/>
      <c r="B131" s="301" t="s">
        <v>28</v>
      </c>
      <c r="C131" s="300"/>
      <c r="D131" s="294">
        <v>51</v>
      </c>
      <c r="E131" s="294">
        <v>3</v>
      </c>
      <c r="F131" s="294">
        <v>851</v>
      </c>
      <c r="G131" s="1" t="s">
        <v>86</v>
      </c>
      <c r="H131" s="1" t="s">
        <v>7</v>
      </c>
      <c r="I131" s="1" t="s">
        <v>348</v>
      </c>
      <c r="J131" s="1" t="s">
        <v>29</v>
      </c>
      <c r="K131" s="2">
        <f t="shared" si="59"/>
        <v>15000</v>
      </c>
      <c r="L131" s="119">
        <f t="shared" si="59"/>
        <v>0</v>
      </c>
      <c r="M131" s="2">
        <f t="shared" si="59"/>
        <v>15000</v>
      </c>
    </row>
    <row r="132" spans="1:13" s="6" customFormat="1" ht="26.25" customHeight="1" x14ac:dyDescent="0.25">
      <c r="A132" s="17"/>
      <c r="B132" s="304" t="s">
        <v>30</v>
      </c>
      <c r="C132" s="301"/>
      <c r="D132" s="294">
        <v>51</v>
      </c>
      <c r="E132" s="294">
        <v>3</v>
      </c>
      <c r="F132" s="294">
        <v>851</v>
      </c>
      <c r="G132" s="1" t="s">
        <v>86</v>
      </c>
      <c r="H132" s="1" t="s">
        <v>7</v>
      </c>
      <c r="I132" s="1" t="s">
        <v>348</v>
      </c>
      <c r="J132" s="1" t="s">
        <v>31</v>
      </c>
      <c r="K132" s="2">
        <f>'6 Вед15'!J149</f>
        <v>15000</v>
      </c>
      <c r="L132" s="119">
        <f>'6 Вед15'!K149</f>
        <v>0</v>
      </c>
      <c r="M132" s="2">
        <f>'6 Вед15'!L149</f>
        <v>15000</v>
      </c>
    </row>
    <row r="133" spans="1:13" s="15" customFormat="1" ht="22.5" customHeight="1" x14ac:dyDescent="0.25">
      <c r="A133" s="514" t="s">
        <v>666</v>
      </c>
      <c r="B133" s="514"/>
      <c r="C133" s="303"/>
      <c r="D133" s="18">
        <v>51</v>
      </c>
      <c r="E133" s="18">
        <v>4</v>
      </c>
      <c r="F133" s="18"/>
      <c r="G133" s="12"/>
      <c r="H133" s="22"/>
      <c r="I133" s="22"/>
      <c r="J133" s="12"/>
      <c r="K133" s="14">
        <f>K134</f>
        <v>544000</v>
      </c>
      <c r="L133" s="281">
        <f t="shared" ref="L133:M133" si="60">L134</f>
        <v>0</v>
      </c>
      <c r="M133" s="14">
        <f t="shared" si="60"/>
        <v>544000</v>
      </c>
    </row>
    <row r="134" spans="1:13" s="15" customFormat="1" x14ac:dyDescent="0.25">
      <c r="A134" s="514" t="s">
        <v>16</v>
      </c>
      <c r="B134" s="514"/>
      <c r="C134" s="303"/>
      <c r="D134" s="18">
        <v>51</v>
      </c>
      <c r="E134" s="18">
        <v>4</v>
      </c>
      <c r="F134" s="18">
        <v>851</v>
      </c>
      <c r="G134" s="12"/>
      <c r="H134" s="22"/>
      <c r="I134" s="22"/>
      <c r="J134" s="12"/>
      <c r="K134" s="14">
        <f>K135+K138</f>
        <v>544000</v>
      </c>
      <c r="L134" s="281">
        <f t="shared" ref="L134:M134" si="61">L135+L138</f>
        <v>0</v>
      </c>
      <c r="M134" s="14">
        <f t="shared" si="61"/>
        <v>544000</v>
      </c>
    </row>
    <row r="135" spans="1:13" s="27" customFormat="1" x14ac:dyDescent="0.25">
      <c r="A135" s="442" t="s">
        <v>120</v>
      </c>
      <c r="B135" s="442"/>
      <c r="C135" s="301"/>
      <c r="D135" s="294">
        <v>51</v>
      </c>
      <c r="E135" s="294">
        <v>4</v>
      </c>
      <c r="F135" s="294">
        <v>851</v>
      </c>
      <c r="G135" s="1" t="s">
        <v>39</v>
      </c>
      <c r="H135" s="1" t="s">
        <v>74</v>
      </c>
      <c r="I135" s="1" t="s">
        <v>352</v>
      </c>
      <c r="J135" s="1"/>
      <c r="K135" s="2">
        <f t="shared" ref="K135:M136" si="62">K136</f>
        <v>260000</v>
      </c>
      <c r="L135" s="119">
        <f t="shared" si="62"/>
        <v>0</v>
      </c>
      <c r="M135" s="2">
        <f t="shared" si="62"/>
        <v>260000</v>
      </c>
    </row>
    <row r="136" spans="1:13" s="6" customFormat="1" ht="15.75" customHeight="1" x14ac:dyDescent="0.25">
      <c r="A136" s="17"/>
      <c r="B136" s="304" t="s">
        <v>28</v>
      </c>
      <c r="C136" s="300"/>
      <c r="D136" s="294">
        <v>51</v>
      </c>
      <c r="E136" s="294">
        <v>4</v>
      </c>
      <c r="F136" s="294">
        <v>851</v>
      </c>
      <c r="G136" s="1" t="s">
        <v>39</v>
      </c>
      <c r="H136" s="1" t="s">
        <v>74</v>
      </c>
      <c r="I136" s="1" t="s">
        <v>352</v>
      </c>
      <c r="J136" s="1" t="s">
        <v>29</v>
      </c>
      <c r="K136" s="2">
        <f t="shared" si="62"/>
        <v>260000</v>
      </c>
      <c r="L136" s="119">
        <f t="shared" si="62"/>
        <v>0</v>
      </c>
      <c r="M136" s="2">
        <f t="shared" si="62"/>
        <v>260000</v>
      </c>
    </row>
    <row r="137" spans="1:13" s="6" customFormat="1" ht="25.5" customHeight="1" x14ac:dyDescent="0.25">
      <c r="A137" s="17"/>
      <c r="B137" s="304" t="s">
        <v>30</v>
      </c>
      <c r="C137" s="301"/>
      <c r="D137" s="294">
        <v>51</v>
      </c>
      <c r="E137" s="294">
        <v>4</v>
      </c>
      <c r="F137" s="294">
        <v>851</v>
      </c>
      <c r="G137" s="1" t="s">
        <v>39</v>
      </c>
      <c r="H137" s="1" t="s">
        <v>74</v>
      </c>
      <c r="I137" s="1" t="s">
        <v>352</v>
      </c>
      <c r="J137" s="1" t="s">
        <v>31</v>
      </c>
      <c r="K137" s="2">
        <f>'6 Вед15'!J173</f>
        <v>260000</v>
      </c>
      <c r="L137" s="119">
        <f>'6 Вед15'!K173</f>
        <v>0</v>
      </c>
      <c r="M137" s="2">
        <f>'6 Вед15'!L173</f>
        <v>260000</v>
      </c>
    </row>
    <row r="138" spans="1:13" s="6" customFormat="1" ht="36.75" customHeight="1" x14ac:dyDescent="0.25">
      <c r="A138" s="442" t="s">
        <v>611</v>
      </c>
      <c r="B138" s="442"/>
      <c r="C138" s="309"/>
      <c r="D138" s="75">
        <v>51</v>
      </c>
      <c r="E138" s="294">
        <v>4</v>
      </c>
      <c r="F138" s="294">
        <v>851</v>
      </c>
      <c r="G138" s="1" t="s">
        <v>39</v>
      </c>
      <c r="H138" s="1" t="s">
        <v>74</v>
      </c>
      <c r="I138" s="1" t="s">
        <v>620</v>
      </c>
      <c r="J138" s="1"/>
      <c r="K138" s="2">
        <f t="shared" ref="K138:M139" si="63">K139</f>
        <v>284000</v>
      </c>
      <c r="L138" s="119">
        <f t="shared" si="63"/>
        <v>0</v>
      </c>
      <c r="M138" s="2">
        <f t="shared" si="63"/>
        <v>284000</v>
      </c>
    </row>
    <row r="139" spans="1:13" s="6" customFormat="1" ht="16.5" customHeight="1" x14ac:dyDescent="0.25">
      <c r="A139" s="17"/>
      <c r="B139" s="304" t="s">
        <v>28</v>
      </c>
      <c r="C139" s="309"/>
      <c r="D139" s="75">
        <v>51</v>
      </c>
      <c r="E139" s="294">
        <v>4</v>
      </c>
      <c r="F139" s="294">
        <v>851</v>
      </c>
      <c r="G139" s="1" t="s">
        <v>39</v>
      </c>
      <c r="H139" s="1" t="s">
        <v>74</v>
      </c>
      <c r="I139" s="1" t="s">
        <v>620</v>
      </c>
      <c r="J139" s="1" t="s">
        <v>29</v>
      </c>
      <c r="K139" s="2">
        <f t="shared" si="63"/>
        <v>284000</v>
      </c>
      <c r="L139" s="119">
        <f t="shared" si="63"/>
        <v>0</v>
      </c>
      <c r="M139" s="2">
        <f t="shared" si="63"/>
        <v>284000</v>
      </c>
    </row>
    <row r="140" spans="1:13" s="6" customFormat="1" ht="24" x14ac:dyDescent="0.25">
      <c r="A140" s="17"/>
      <c r="B140" s="304" t="s">
        <v>30</v>
      </c>
      <c r="C140" s="309"/>
      <c r="D140" s="75">
        <v>51</v>
      </c>
      <c r="E140" s="294">
        <v>4</v>
      </c>
      <c r="F140" s="294">
        <v>851</v>
      </c>
      <c r="G140" s="1" t="s">
        <v>39</v>
      </c>
      <c r="H140" s="1" t="s">
        <v>74</v>
      </c>
      <c r="I140" s="1" t="s">
        <v>620</v>
      </c>
      <c r="J140" s="1" t="s">
        <v>31</v>
      </c>
      <c r="K140" s="2">
        <f>'6 Вед15'!J176</f>
        <v>284000</v>
      </c>
      <c r="L140" s="119">
        <f>'6 Вед15'!K176</f>
        <v>0</v>
      </c>
      <c r="M140" s="2">
        <f>'6 Вед15'!L176</f>
        <v>284000</v>
      </c>
    </row>
    <row r="141" spans="1:13" s="15" customFormat="1" ht="14.25" customHeight="1" x14ac:dyDescent="0.25">
      <c r="A141" s="514" t="s">
        <v>667</v>
      </c>
      <c r="B141" s="514"/>
      <c r="C141" s="303"/>
      <c r="D141" s="18">
        <v>51</v>
      </c>
      <c r="E141" s="18">
        <v>5</v>
      </c>
      <c r="F141" s="18"/>
      <c r="G141" s="12"/>
      <c r="H141" s="22"/>
      <c r="I141" s="22"/>
      <c r="J141" s="12"/>
      <c r="K141" s="14">
        <f>K142</f>
        <v>10868575</v>
      </c>
      <c r="L141" s="281">
        <f t="shared" ref="L141:M141" si="64">L142</f>
        <v>0</v>
      </c>
      <c r="M141" s="14">
        <f t="shared" si="64"/>
        <v>10868575</v>
      </c>
    </row>
    <row r="142" spans="1:13" s="15" customFormat="1" x14ac:dyDescent="0.25">
      <c r="A142" s="514" t="s">
        <v>16</v>
      </c>
      <c r="B142" s="514"/>
      <c r="C142" s="303"/>
      <c r="D142" s="18">
        <v>51</v>
      </c>
      <c r="E142" s="18">
        <v>5</v>
      </c>
      <c r="F142" s="18">
        <v>851</v>
      </c>
      <c r="G142" s="12"/>
      <c r="H142" s="22"/>
      <c r="I142" s="22"/>
      <c r="J142" s="12"/>
      <c r="K142" s="14">
        <f>K143+K146+K151</f>
        <v>10868575</v>
      </c>
      <c r="L142" s="14">
        <f t="shared" ref="L142:M142" si="65">L143+L146+L151</f>
        <v>0</v>
      </c>
      <c r="M142" s="14">
        <f t="shared" si="65"/>
        <v>10868575</v>
      </c>
    </row>
    <row r="143" spans="1:13" s="6" customFormat="1" ht="37.5" customHeight="1" x14ac:dyDescent="0.25">
      <c r="A143" s="442" t="s">
        <v>106</v>
      </c>
      <c r="B143" s="442"/>
      <c r="C143" s="301"/>
      <c r="D143" s="294">
        <v>51</v>
      </c>
      <c r="E143" s="294">
        <v>5</v>
      </c>
      <c r="F143" s="294">
        <v>851</v>
      </c>
      <c r="G143" s="1" t="s">
        <v>0</v>
      </c>
      <c r="H143" s="1" t="s">
        <v>18</v>
      </c>
      <c r="I143" s="1" t="s">
        <v>349</v>
      </c>
      <c r="J143" s="1"/>
      <c r="K143" s="2">
        <f t="shared" ref="K143:M144" si="66">K144</f>
        <v>2587000</v>
      </c>
      <c r="L143" s="119">
        <f t="shared" si="66"/>
        <v>0</v>
      </c>
      <c r="M143" s="2">
        <f t="shared" si="66"/>
        <v>2587000</v>
      </c>
    </row>
    <row r="144" spans="1:13" s="6" customFormat="1" ht="12.75" customHeight="1" x14ac:dyDescent="0.25">
      <c r="A144" s="307"/>
      <c r="B144" s="300" t="s">
        <v>108</v>
      </c>
      <c r="C144" s="300"/>
      <c r="D144" s="294">
        <v>51</v>
      </c>
      <c r="E144" s="294">
        <v>5</v>
      </c>
      <c r="F144" s="294">
        <v>851</v>
      </c>
      <c r="G144" s="1" t="s">
        <v>0</v>
      </c>
      <c r="H144" s="1" t="s">
        <v>18</v>
      </c>
      <c r="I144" s="1" t="s">
        <v>349</v>
      </c>
      <c r="J144" s="1" t="s">
        <v>109</v>
      </c>
      <c r="K144" s="2">
        <f t="shared" si="66"/>
        <v>2587000</v>
      </c>
      <c r="L144" s="119">
        <f t="shared" si="66"/>
        <v>0</v>
      </c>
      <c r="M144" s="2">
        <f t="shared" si="66"/>
        <v>2587000</v>
      </c>
    </row>
    <row r="145" spans="1:13" s="6" customFormat="1" ht="24.75" customHeight="1" x14ac:dyDescent="0.25">
      <c r="A145" s="307"/>
      <c r="B145" s="300" t="s">
        <v>146</v>
      </c>
      <c r="C145" s="300"/>
      <c r="D145" s="294">
        <v>51</v>
      </c>
      <c r="E145" s="294">
        <v>5</v>
      </c>
      <c r="F145" s="294">
        <v>851</v>
      </c>
      <c r="G145" s="1" t="s">
        <v>0</v>
      </c>
      <c r="H145" s="1" t="s">
        <v>18</v>
      </c>
      <c r="I145" s="1" t="s">
        <v>349</v>
      </c>
      <c r="J145" s="1" t="s">
        <v>110</v>
      </c>
      <c r="K145" s="2">
        <f>'6 Вед15'!J154</f>
        <v>2587000</v>
      </c>
      <c r="L145" s="119">
        <f>'6 Вед15'!K154</f>
        <v>0</v>
      </c>
      <c r="M145" s="2">
        <f>'6 Вед15'!L154</f>
        <v>2587000</v>
      </c>
    </row>
    <row r="146" spans="1:13" s="6" customFormat="1" ht="16.5" customHeight="1" x14ac:dyDescent="0.25">
      <c r="A146" s="442" t="s">
        <v>117</v>
      </c>
      <c r="B146" s="442"/>
      <c r="C146" s="301"/>
      <c r="D146" s="294">
        <v>51</v>
      </c>
      <c r="E146" s="294">
        <v>5</v>
      </c>
      <c r="F146" s="294">
        <v>851</v>
      </c>
      <c r="G146" s="1" t="s">
        <v>0</v>
      </c>
      <c r="H146" s="1" t="s">
        <v>1</v>
      </c>
      <c r="I146" s="1" t="s">
        <v>351</v>
      </c>
      <c r="J146" s="1"/>
      <c r="K146" s="2">
        <f t="shared" ref="K146" si="67">K147+K149</f>
        <v>270000</v>
      </c>
      <c r="L146" s="119">
        <f t="shared" ref="L146:M146" si="68">L147+L149</f>
        <v>0</v>
      </c>
      <c r="M146" s="2">
        <f t="shared" si="68"/>
        <v>270000</v>
      </c>
    </row>
    <row r="147" spans="1:13" s="6" customFormat="1" ht="15" customHeight="1" x14ac:dyDescent="0.25">
      <c r="A147" s="17"/>
      <c r="B147" s="301" t="s">
        <v>28</v>
      </c>
      <c r="C147" s="300"/>
      <c r="D147" s="294">
        <v>51</v>
      </c>
      <c r="E147" s="294">
        <v>5</v>
      </c>
      <c r="F147" s="294">
        <v>851</v>
      </c>
      <c r="G147" s="20" t="s">
        <v>0</v>
      </c>
      <c r="H147" s="1" t="s">
        <v>1</v>
      </c>
      <c r="I147" s="1" t="s">
        <v>351</v>
      </c>
      <c r="J147" s="1" t="s">
        <v>29</v>
      </c>
      <c r="K147" s="2">
        <f t="shared" ref="K147:M147" si="69">K148</f>
        <v>90000</v>
      </c>
      <c r="L147" s="119">
        <f t="shared" si="69"/>
        <v>0</v>
      </c>
      <c r="M147" s="2">
        <f t="shared" si="69"/>
        <v>90000</v>
      </c>
    </row>
    <row r="148" spans="1:13" s="6" customFormat="1" ht="27" customHeight="1" x14ac:dyDescent="0.25">
      <c r="A148" s="17"/>
      <c r="B148" s="304" t="s">
        <v>30</v>
      </c>
      <c r="C148" s="301"/>
      <c r="D148" s="294">
        <v>51</v>
      </c>
      <c r="E148" s="294">
        <v>5</v>
      </c>
      <c r="F148" s="294">
        <v>851</v>
      </c>
      <c r="G148" s="20" t="s">
        <v>0</v>
      </c>
      <c r="H148" s="1" t="s">
        <v>1</v>
      </c>
      <c r="I148" s="1" t="s">
        <v>351</v>
      </c>
      <c r="J148" s="1" t="s">
        <v>31</v>
      </c>
      <c r="K148" s="2">
        <f>'6 Вед15'!J166</f>
        <v>90000</v>
      </c>
      <c r="L148" s="2">
        <f>'6 Вед15'!K166</f>
        <v>0</v>
      </c>
      <c r="M148" s="2">
        <f>'6 Вед15'!L166</f>
        <v>90000</v>
      </c>
    </row>
    <row r="149" spans="1:13" s="6" customFormat="1" x14ac:dyDescent="0.25">
      <c r="A149" s="307"/>
      <c r="B149" s="300" t="s">
        <v>108</v>
      </c>
      <c r="C149" s="300"/>
      <c r="D149" s="294">
        <v>51</v>
      </c>
      <c r="E149" s="294">
        <v>5</v>
      </c>
      <c r="F149" s="294">
        <v>851</v>
      </c>
      <c r="G149" s="1" t="s">
        <v>0</v>
      </c>
      <c r="H149" s="1" t="s">
        <v>1</v>
      </c>
      <c r="I149" s="1" t="s">
        <v>351</v>
      </c>
      <c r="J149" s="1" t="s">
        <v>109</v>
      </c>
      <c r="K149" s="2">
        <f>K150</f>
        <v>180000</v>
      </c>
      <c r="L149" s="119">
        <f t="shared" ref="L149:M149" si="70">L150</f>
        <v>0</v>
      </c>
      <c r="M149" s="2">
        <f t="shared" si="70"/>
        <v>180000</v>
      </c>
    </row>
    <row r="150" spans="1:13" s="6" customFormat="1" ht="24" x14ac:dyDescent="0.25">
      <c r="A150" s="307"/>
      <c r="B150" s="300" t="s">
        <v>379</v>
      </c>
      <c r="C150" s="300"/>
      <c r="D150" s="294">
        <v>51</v>
      </c>
      <c r="E150" s="294">
        <v>5</v>
      </c>
      <c r="F150" s="294">
        <v>851</v>
      </c>
      <c r="G150" s="1" t="s">
        <v>0</v>
      </c>
      <c r="H150" s="1" t="s">
        <v>1</v>
      </c>
      <c r="I150" s="1" t="s">
        <v>351</v>
      </c>
      <c r="J150" s="1" t="s">
        <v>9</v>
      </c>
      <c r="K150" s="2">
        <f>'6 Вед15'!J168</f>
        <v>180000</v>
      </c>
      <c r="L150" s="2">
        <f>'6 Вед15'!K168</f>
        <v>0</v>
      </c>
      <c r="M150" s="2">
        <f>'6 Вед15'!L168</f>
        <v>180000</v>
      </c>
    </row>
    <row r="151" spans="1:13" s="26" customFormat="1" ht="59.25" customHeight="1" x14ac:dyDescent="0.25">
      <c r="A151" s="442" t="s">
        <v>599</v>
      </c>
      <c r="B151" s="442"/>
      <c r="C151" s="301"/>
      <c r="D151" s="294">
        <v>51</v>
      </c>
      <c r="E151" s="294">
        <v>5</v>
      </c>
      <c r="F151" s="294">
        <v>851</v>
      </c>
      <c r="G151" s="20" t="s">
        <v>0</v>
      </c>
      <c r="H151" s="20" t="s">
        <v>7</v>
      </c>
      <c r="I151" s="20" t="s">
        <v>350</v>
      </c>
      <c r="J151" s="20"/>
      <c r="K151" s="24">
        <f t="shared" ref="K151:M152" si="71">K152</f>
        <v>8011575</v>
      </c>
      <c r="L151" s="282">
        <f t="shared" si="71"/>
        <v>0</v>
      </c>
      <c r="M151" s="24">
        <f t="shared" si="71"/>
        <v>8011575</v>
      </c>
    </row>
    <row r="152" spans="1:13" s="6" customFormat="1" ht="13.5" customHeight="1" x14ac:dyDescent="0.25">
      <c r="A152" s="17"/>
      <c r="B152" s="300" t="s">
        <v>108</v>
      </c>
      <c r="C152" s="301"/>
      <c r="D152" s="294">
        <v>51</v>
      </c>
      <c r="E152" s="294">
        <v>5</v>
      </c>
      <c r="F152" s="294">
        <v>851</v>
      </c>
      <c r="G152" s="20" t="s">
        <v>0</v>
      </c>
      <c r="H152" s="20" t="s">
        <v>7</v>
      </c>
      <c r="I152" s="20" t="s">
        <v>350</v>
      </c>
      <c r="J152" s="1" t="s">
        <v>109</v>
      </c>
      <c r="K152" s="2">
        <f t="shared" si="71"/>
        <v>8011575</v>
      </c>
      <c r="L152" s="119">
        <f t="shared" si="71"/>
        <v>0</v>
      </c>
      <c r="M152" s="2">
        <f t="shared" si="71"/>
        <v>8011575</v>
      </c>
    </row>
    <row r="153" spans="1:13" s="26" customFormat="1" ht="24.75" customHeight="1" x14ac:dyDescent="0.25">
      <c r="A153" s="301"/>
      <c r="B153" s="301" t="s">
        <v>114</v>
      </c>
      <c r="C153" s="301"/>
      <c r="D153" s="294">
        <v>51</v>
      </c>
      <c r="E153" s="294">
        <v>5</v>
      </c>
      <c r="F153" s="294">
        <v>851</v>
      </c>
      <c r="G153" s="20" t="s">
        <v>0</v>
      </c>
      <c r="H153" s="20" t="s">
        <v>7</v>
      </c>
      <c r="I153" s="20" t="s">
        <v>350</v>
      </c>
      <c r="J153" s="20" t="s">
        <v>115</v>
      </c>
      <c r="K153" s="24">
        <f>'6 Вед15'!J162</f>
        <v>8011575</v>
      </c>
      <c r="L153" s="282">
        <f>'6 Вед15'!K162</f>
        <v>0</v>
      </c>
      <c r="M153" s="24">
        <f>'6 Вед15'!L162</f>
        <v>8011575</v>
      </c>
    </row>
    <row r="154" spans="1:13" s="15" customFormat="1" ht="25.5" customHeight="1" x14ac:dyDescent="0.25">
      <c r="A154" s="514" t="s">
        <v>668</v>
      </c>
      <c r="B154" s="514"/>
      <c r="C154" s="303"/>
      <c r="D154" s="18">
        <v>51</v>
      </c>
      <c r="E154" s="18">
        <v>6</v>
      </c>
      <c r="F154" s="18"/>
      <c r="G154" s="12"/>
      <c r="H154" s="22"/>
      <c r="I154" s="22"/>
      <c r="J154" s="12"/>
      <c r="K154" s="14">
        <f>K155</f>
        <v>582660</v>
      </c>
      <c r="L154" s="281">
        <f t="shared" ref="L154:M154" si="72">L155</f>
        <v>0</v>
      </c>
      <c r="M154" s="14">
        <f t="shared" si="72"/>
        <v>582660</v>
      </c>
    </row>
    <row r="155" spans="1:13" s="15" customFormat="1" x14ac:dyDescent="0.25">
      <c r="A155" s="514" t="s">
        <v>16</v>
      </c>
      <c r="B155" s="514"/>
      <c r="C155" s="303"/>
      <c r="D155" s="18">
        <v>51</v>
      </c>
      <c r="E155" s="18">
        <v>6</v>
      </c>
      <c r="F155" s="18">
        <v>851</v>
      </c>
      <c r="G155" s="12"/>
      <c r="H155" s="22"/>
      <c r="I155" s="22"/>
      <c r="J155" s="12"/>
      <c r="K155" s="14">
        <f>K156</f>
        <v>582660</v>
      </c>
      <c r="L155" s="281">
        <f t="shared" ref="L155:M155" si="73">L156</f>
        <v>0</v>
      </c>
      <c r="M155" s="14">
        <f t="shared" si="73"/>
        <v>582660</v>
      </c>
    </row>
    <row r="156" spans="1:13" s="6" customFormat="1" ht="24.75" customHeight="1" x14ac:dyDescent="0.25">
      <c r="A156" s="443" t="s">
        <v>150</v>
      </c>
      <c r="B156" s="443"/>
      <c r="C156" s="300"/>
      <c r="D156" s="294">
        <v>51</v>
      </c>
      <c r="E156" s="294">
        <v>6</v>
      </c>
      <c r="F156" s="75">
        <v>851</v>
      </c>
      <c r="G156" s="1" t="s">
        <v>0</v>
      </c>
      <c r="H156" s="1" t="s">
        <v>4</v>
      </c>
      <c r="I156" s="75">
        <v>2226</v>
      </c>
      <c r="J156" s="1"/>
      <c r="K156" s="2">
        <f>K157</f>
        <v>582660</v>
      </c>
      <c r="L156" s="119">
        <f t="shared" ref="L156:M156" si="74">L157</f>
        <v>0</v>
      </c>
      <c r="M156" s="2">
        <f t="shared" si="74"/>
        <v>582660</v>
      </c>
    </row>
    <row r="157" spans="1:13" s="6" customFormat="1" x14ac:dyDescent="0.25">
      <c r="A157" s="307"/>
      <c r="B157" s="300" t="s">
        <v>108</v>
      </c>
      <c r="C157" s="300"/>
      <c r="D157" s="294">
        <v>51</v>
      </c>
      <c r="E157" s="294">
        <v>6</v>
      </c>
      <c r="F157" s="75">
        <v>851</v>
      </c>
      <c r="G157" s="1" t="s">
        <v>0</v>
      </c>
      <c r="H157" s="1" t="s">
        <v>4</v>
      </c>
      <c r="I157" s="75">
        <v>2226</v>
      </c>
      <c r="J157" s="1" t="s">
        <v>109</v>
      </c>
      <c r="K157" s="2">
        <f t="shared" ref="K157:M157" si="75">K158</f>
        <v>582660</v>
      </c>
      <c r="L157" s="119">
        <f t="shared" si="75"/>
        <v>0</v>
      </c>
      <c r="M157" s="2">
        <f t="shared" si="75"/>
        <v>582660</v>
      </c>
    </row>
    <row r="158" spans="1:13" s="6" customFormat="1" x14ac:dyDescent="0.25">
      <c r="A158" s="307"/>
      <c r="B158" s="300" t="s">
        <v>152</v>
      </c>
      <c r="C158" s="300"/>
      <c r="D158" s="294">
        <v>51</v>
      </c>
      <c r="E158" s="294">
        <v>6</v>
      </c>
      <c r="F158" s="75">
        <v>851</v>
      </c>
      <c r="G158" s="1" t="s">
        <v>0</v>
      </c>
      <c r="H158" s="1" t="s">
        <v>4</v>
      </c>
      <c r="I158" s="75">
        <v>2226</v>
      </c>
      <c r="J158" s="1" t="s">
        <v>153</v>
      </c>
      <c r="K158" s="2">
        <f>'6 Вед15'!J158</f>
        <v>582660</v>
      </c>
      <c r="L158" s="119">
        <f>'6 Вед15'!K158</f>
        <v>0</v>
      </c>
      <c r="M158" s="2">
        <f>'6 Вед15'!L158</f>
        <v>582660</v>
      </c>
    </row>
    <row r="159" spans="1:13" s="15" customFormat="1" ht="23.25" customHeight="1" x14ac:dyDescent="0.25">
      <c r="A159" s="514" t="s">
        <v>669</v>
      </c>
      <c r="B159" s="514"/>
      <c r="C159" s="303"/>
      <c r="D159" s="18">
        <v>51</v>
      </c>
      <c r="E159" s="18">
        <v>7</v>
      </c>
      <c r="F159" s="18"/>
      <c r="G159" s="12"/>
      <c r="H159" s="22"/>
      <c r="I159" s="22"/>
      <c r="J159" s="12"/>
      <c r="K159" s="14">
        <f>K160</f>
        <v>100000</v>
      </c>
      <c r="L159" s="281">
        <f t="shared" ref="L159:M159" si="76">L160</f>
        <v>0</v>
      </c>
      <c r="M159" s="14">
        <f t="shared" si="76"/>
        <v>100000</v>
      </c>
    </row>
    <row r="160" spans="1:13" s="15" customFormat="1" x14ac:dyDescent="0.25">
      <c r="A160" s="514" t="s">
        <v>16</v>
      </c>
      <c r="B160" s="514"/>
      <c r="C160" s="303"/>
      <c r="D160" s="18">
        <v>51</v>
      </c>
      <c r="E160" s="18">
        <v>7</v>
      </c>
      <c r="F160" s="18">
        <v>851</v>
      </c>
      <c r="G160" s="12"/>
      <c r="H160" s="22"/>
      <c r="I160" s="22"/>
      <c r="J160" s="12"/>
      <c r="K160" s="14">
        <f>K161</f>
        <v>100000</v>
      </c>
      <c r="L160" s="281">
        <f t="shared" ref="L160:M160" si="77">L161</f>
        <v>0</v>
      </c>
      <c r="M160" s="14">
        <f t="shared" si="77"/>
        <v>100000</v>
      </c>
    </row>
    <row r="161" spans="1:13" s="6" customFormat="1" ht="24" customHeight="1" x14ac:dyDescent="0.25">
      <c r="A161" s="442" t="s">
        <v>569</v>
      </c>
      <c r="B161" s="442"/>
      <c r="C161" s="301"/>
      <c r="D161" s="294">
        <v>51</v>
      </c>
      <c r="E161" s="294">
        <v>7</v>
      </c>
      <c r="F161" s="294">
        <v>851</v>
      </c>
      <c r="G161" s="20" t="s">
        <v>7</v>
      </c>
      <c r="H161" s="20" t="s">
        <v>69</v>
      </c>
      <c r="I161" s="20" t="s">
        <v>574</v>
      </c>
      <c r="J161" s="1"/>
      <c r="K161" s="2">
        <f>K162</f>
        <v>100000</v>
      </c>
      <c r="L161" s="119">
        <f t="shared" ref="L161:M162" si="78">L162</f>
        <v>0</v>
      </c>
      <c r="M161" s="2">
        <f t="shared" si="78"/>
        <v>100000</v>
      </c>
    </row>
    <row r="162" spans="1:13" s="6" customFormat="1" ht="13.5" customHeight="1" x14ac:dyDescent="0.25">
      <c r="A162" s="17"/>
      <c r="B162" s="301" t="s">
        <v>32</v>
      </c>
      <c r="C162" s="301"/>
      <c r="D162" s="294">
        <v>51</v>
      </c>
      <c r="E162" s="294">
        <v>7</v>
      </c>
      <c r="F162" s="294">
        <v>851</v>
      </c>
      <c r="G162" s="20" t="s">
        <v>7</v>
      </c>
      <c r="H162" s="20" t="s">
        <v>69</v>
      </c>
      <c r="I162" s="20" t="s">
        <v>574</v>
      </c>
      <c r="J162" s="1" t="s">
        <v>33</v>
      </c>
      <c r="K162" s="2">
        <f>K163</f>
        <v>100000</v>
      </c>
      <c r="L162" s="119">
        <f t="shared" si="78"/>
        <v>0</v>
      </c>
      <c r="M162" s="2">
        <f t="shared" si="78"/>
        <v>100000</v>
      </c>
    </row>
    <row r="163" spans="1:13" s="6" customFormat="1" ht="36" x14ac:dyDescent="0.25">
      <c r="A163" s="17"/>
      <c r="B163" s="301" t="s">
        <v>376</v>
      </c>
      <c r="C163" s="301"/>
      <c r="D163" s="294">
        <v>51</v>
      </c>
      <c r="E163" s="294">
        <v>7</v>
      </c>
      <c r="F163" s="294">
        <v>851</v>
      </c>
      <c r="G163" s="20" t="s">
        <v>7</v>
      </c>
      <c r="H163" s="20" t="s">
        <v>69</v>
      </c>
      <c r="I163" s="20" t="s">
        <v>574</v>
      </c>
      <c r="J163" s="1" t="s">
        <v>67</v>
      </c>
      <c r="K163" s="2">
        <f>'6 Вед15'!J94</f>
        <v>100000</v>
      </c>
      <c r="L163" s="119">
        <f>'6 Вед15'!K94</f>
        <v>0</v>
      </c>
      <c r="M163" s="2">
        <f>'6 Вед15'!L94</f>
        <v>100000</v>
      </c>
    </row>
    <row r="164" spans="1:13" s="6" customFormat="1" ht="27" customHeight="1" x14ac:dyDescent="0.25">
      <c r="A164" s="527" t="s">
        <v>671</v>
      </c>
      <c r="B164" s="528"/>
      <c r="C164" s="17"/>
      <c r="D164" s="311">
        <v>52</v>
      </c>
      <c r="E164" s="75"/>
      <c r="F164" s="17"/>
      <c r="G164" s="17"/>
      <c r="H164" s="17"/>
      <c r="I164" s="1"/>
      <c r="J164" s="1"/>
      <c r="K164" s="9">
        <f t="shared" ref="K164:M164" si="79">K165</f>
        <v>148946959</v>
      </c>
      <c r="L164" s="280">
        <f t="shared" si="79"/>
        <v>325480</v>
      </c>
      <c r="M164" s="9">
        <f t="shared" si="79"/>
        <v>149272439</v>
      </c>
    </row>
    <row r="165" spans="1:13" s="6" customFormat="1" ht="24.75" customHeight="1" x14ac:dyDescent="0.25">
      <c r="A165" s="483" t="s">
        <v>122</v>
      </c>
      <c r="B165" s="484"/>
      <c r="C165" s="18"/>
      <c r="D165" s="18">
        <v>52</v>
      </c>
      <c r="E165" s="18">
        <v>0</v>
      </c>
      <c r="F165" s="18">
        <v>852</v>
      </c>
      <c r="G165" s="20"/>
      <c r="H165" s="20"/>
      <c r="I165" s="20"/>
      <c r="J165" s="1"/>
      <c r="K165" s="14">
        <f>K166+K169+K172+K175+K178+K187+K192+K195+K198+K203+K206+K209+K218+K221+K224+K227</f>
        <v>148946959</v>
      </c>
      <c r="L165" s="14">
        <f>L166+L169+L172+L175+L178+L187+L192+L195+L198+L203+L206+L209+L218+L221+L224+L227</f>
        <v>325480</v>
      </c>
      <c r="M165" s="14">
        <f>M166+M169+M172+M175+M178+M187+M192+M195+M198+M203+M206+M209+M218+M221+M224+M227</f>
        <v>149272439</v>
      </c>
    </row>
    <row r="166" spans="1:13" s="6" customFormat="1" ht="24" customHeight="1" x14ac:dyDescent="0.25">
      <c r="A166" s="442" t="s">
        <v>27</v>
      </c>
      <c r="B166" s="442"/>
      <c r="C166" s="294"/>
      <c r="D166" s="294">
        <v>52</v>
      </c>
      <c r="E166" s="294">
        <v>0</v>
      </c>
      <c r="F166" s="294">
        <v>852</v>
      </c>
      <c r="G166" s="1" t="s">
        <v>37</v>
      </c>
      <c r="H166" s="1" t="s">
        <v>58</v>
      </c>
      <c r="I166" s="1" t="s">
        <v>562</v>
      </c>
      <c r="J166" s="1"/>
      <c r="K166" s="2">
        <f t="shared" ref="K166:M167" si="80">K167</f>
        <v>836500</v>
      </c>
      <c r="L166" s="2">
        <f t="shared" si="80"/>
        <v>0</v>
      </c>
      <c r="M166" s="2">
        <f t="shared" si="80"/>
        <v>836500</v>
      </c>
    </row>
    <row r="167" spans="1:13" s="6" customFormat="1" ht="36" customHeight="1" x14ac:dyDescent="0.25">
      <c r="A167" s="17"/>
      <c r="B167" s="300" t="s">
        <v>22</v>
      </c>
      <c r="C167" s="294"/>
      <c r="D167" s="294">
        <v>52</v>
      </c>
      <c r="E167" s="294">
        <v>0</v>
      </c>
      <c r="F167" s="294">
        <v>852</v>
      </c>
      <c r="G167" s="1" t="s">
        <v>37</v>
      </c>
      <c r="H167" s="1" t="s">
        <v>58</v>
      </c>
      <c r="I167" s="1" t="s">
        <v>562</v>
      </c>
      <c r="J167" s="1" t="s">
        <v>24</v>
      </c>
      <c r="K167" s="2">
        <f t="shared" si="80"/>
        <v>836500</v>
      </c>
      <c r="L167" s="2">
        <f t="shared" si="80"/>
        <v>0</v>
      </c>
      <c r="M167" s="2">
        <f t="shared" si="80"/>
        <v>836500</v>
      </c>
    </row>
    <row r="168" spans="1:13" s="6" customFormat="1" ht="12" customHeight="1" x14ac:dyDescent="0.25">
      <c r="A168" s="17"/>
      <c r="B168" s="300" t="s">
        <v>25</v>
      </c>
      <c r="C168" s="294"/>
      <c r="D168" s="294">
        <v>52</v>
      </c>
      <c r="E168" s="294">
        <v>0</v>
      </c>
      <c r="F168" s="294">
        <v>852</v>
      </c>
      <c r="G168" s="1" t="s">
        <v>37</v>
      </c>
      <c r="H168" s="1" t="s">
        <v>58</v>
      </c>
      <c r="I168" s="1" t="s">
        <v>562</v>
      </c>
      <c r="J168" s="1" t="s">
        <v>26</v>
      </c>
      <c r="K168" s="2">
        <f>'6 Вед15'!J218</f>
        <v>836500</v>
      </c>
      <c r="L168" s="2">
        <f>'6 Вед15'!K218</f>
        <v>0</v>
      </c>
      <c r="M168" s="2">
        <f>'6 Вед15'!L218</f>
        <v>836500</v>
      </c>
    </row>
    <row r="169" spans="1:13" s="26" customFormat="1" ht="13.5" customHeight="1" x14ac:dyDescent="0.25">
      <c r="A169" s="526" t="s">
        <v>126</v>
      </c>
      <c r="B169" s="526"/>
      <c r="C169" s="301"/>
      <c r="D169" s="294">
        <v>52</v>
      </c>
      <c r="E169" s="294">
        <v>0</v>
      </c>
      <c r="F169" s="294">
        <v>852</v>
      </c>
      <c r="G169" s="20" t="s">
        <v>37</v>
      </c>
      <c r="H169" s="20" t="s">
        <v>18</v>
      </c>
      <c r="I169" s="20" t="s">
        <v>355</v>
      </c>
      <c r="J169" s="20"/>
      <c r="K169" s="24">
        <f t="shared" ref="K169:M170" si="81">K170</f>
        <v>11495900</v>
      </c>
      <c r="L169" s="24">
        <f t="shared" si="81"/>
        <v>0</v>
      </c>
      <c r="M169" s="24">
        <f t="shared" si="81"/>
        <v>11495900</v>
      </c>
    </row>
    <row r="170" spans="1:13" s="26" customFormat="1" ht="24.75" customHeight="1" x14ac:dyDescent="0.25">
      <c r="A170" s="304"/>
      <c r="B170" s="304" t="s">
        <v>95</v>
      </c>
      <c r="C170" s="301"/>
      <c r="D170" s="294">
        <v>52</v>
      </c>
      <c r="E170" s="294">
        <v>0</v>
      </c>
      <c r="F170" s="294">
        <v>852</v>
      </c>
      <c r="G170" s="20" t="s">
        <v>37</v>
      </c>
      <c r="H170" s="20" t="s">
        <v>18</v>
      </c>
      <c r="I170" s="20" t="s">
        <v>355</v>
      </c>
      <c r="J170" s="20" t="s">
        <v>90</v>
      </c>
      <c r="K170" s="24">
        <f t="shared" si="81"/>
        <v>11495900</v>
      </c>
      <c r="L170" s="24">
        <f t="shared" si="81"/>
        <v>0</v>
      </c>
      <c r="M170" s="24">
        <f t="shared" si="81"/>
        <v>11495900</v>
      </c>
    </row>
    <row r="171" spans="1:13" s="6" customFormat="1" ht="39" customHeight="1" x14ac:dyDescent="0.25">
      <c r="A171" s="304"/>
      <c r="B171" s="304" t="s">
        <v>91</v>
      </c>
      <c r="C171" s="301"/>
      <c r="D171" s="294">
        <v>52</v>
      </c>
      <c r="E171" s="294">
        <v>0</v>
      </c>
      <c r="F171" s="294">
        <v>852</v>
      </c>
      <c r="G171" s="1" t="s">
        <v>37</v>
      </c>
      <c r="H171" s="1" t="s">
        <v>18</v>
      </c>
      <c r="I171" s="1" t="s">
        <v>355</v>
      </c>
      <c r="J171" s="1" t="s">
        <v>92</v>
      </c>
      <c r="K171" s="2">
        <f>'6 Вед15'!J182</f>
        <v>11495900</v>
      </c>
      <c r="L171" s="2">
        <f>'6 Вед15'!K182</f>
        <v>0</v>
      </c>
      <c r="M171" s="2">
        <f>'6 Вед15'!L182</f>
        <v>11495900</v>
      </c>
    </row>
    <row r="172" spans="1:13" s="6" customFormat="1" x14ac:dyDescent="0.25">
      <c r="A172" s="442" t="s">
        <v>135</v>
      </c>
      <c r="B172" s="442"/>
      <c r="C172" s="301"/>
      <c r="D172" s="294">
        <v>52</v>
      </c>
      <c r="E172" s="294">
        <v>0</v>
      </c>
      <c r="F172" s="294">
        <v>852</v>
      </c>
      <c r="G172" s="1" t="s">
        <v>37</v>
      </c>
      <c r="H172" s="1" t="s">
        <v>74</v>
      </c>
      <c r="I172" s="1" t="s">
        <v>356</v>
      </c>
      <c r="J172" s="1"/>
      <c r="K172" s="2">
        <f t="shared" ref="K172:M173" si="82">K173</f>
        <v>13985000</v>
      </c>
      <c r="L172" s="2">
        <f t="shared" si="82"/>
        <v>0</v>
      </c>
      <c r="M172" s="2">
        <f t="shared" si="82"/>
        <v>13985000</v>
      </c>
    </row>
    <row r="173" spans="1:13" s="6" customFormat="1" ht="24" x14ac:dyDescent="0.25">
      <c r="A173" s="301"/>
      <c r="B173" s="304" t="s">
        <v>95</v>
      </c>
      <c r="C173" s="301"/>
      <c r="D173" s="294">
        <v>52</v>
      </c>
      <c r="E173" s="294">
        <v>0</v>
      </c>
      <c r="F173" s="294">
        <v>852</v>
      </c>
      <c r="G173" s="1" t="s">
        <v>37</v>
      </c>
      <c r="H173" s="20" t="s">
        <v>74</v>
      </c>
      <c r="I173" s="20" t="s">
        <v>356</v>
      </c>
      <c r="J173" s="1" t="s">
        <v>90</v>
      </c>
      <c r="K173" s="2">
        <f t="shared" si="82"/>
        <v>13985000</v>
      </c>
      <c r="L173" s="2">
        <f t="shared" si="82"/>
        <v>0</v>
      </c>
      <c r="M173" s="2">
        <f t="shared" si="82"/>
        <v>13985000</v>
      </c>
    </row>
    <row r="174" spans="1:13" s="6" customFormat="1" ht="48" x14ac:dyDescent="0.25">
      <c r="A174" s="301"/>
      <c r="B174" s="304" t="s">
        <v>91</v>
      </c>
      <c r="C174" s="301"/>
      <c r="D174" s="294">
        <v>52</v>
      </c>
      <c r="E174" s="294">
        <v>0</v>
      </c>
      <c r="F174" s="294">
        <v>852</v>
      </c>
      <c r="G174" s="1" t="s">
        <v>37</v>
      </c>
      <c r="H174" s="20" t="s">
        <v>74</v>
      </c>
      <c r="I174" s="20" t="s">
        <v>356</v>
      </c>
      <c r="J174" s="1" t="s">
        <v>92</v>
      </c>
      <c r="K174" s="2">
        <f>'6 Вед15'!J195</f>
        <v>13985000</v>
      </c>
      <c r="L174" s="2">
        <f>'6 Вед15'!K195</f>
        <v>0</v>
      </c>
      <c r="M174" s="2">
        <f>'6 Вед15'!L195</f>
        <v>13985000</v>
      </c>
    </row>
    <row r="175" spans="1:13" s="6" customFormat="1" x14ac:dyDescent="0.25">
      <c r="A175" s="442" t="s">
        <v>137</v>
      </c>
      <c r="B175" s="442"/>
      <c r="C175" s="301"/>
      <c r="D175" s="294">
        <v>52</v>
      </c>
      <c r="E175" s="294">
        <v>0</v>
      </c>
      <c r="F175" s="294">
        <v>852</v>
      </c>
      <c r="G175" s="20" t="s">
        <v>37</v>
      </c>
      <c r="H175" s="20" t="s">
        <v>74</v>
      </c>
      <c r="I175" s="20" t="s">
        <v>357</v>
      </c>
      <c r="J175" s="1"/>
      <c r="K175" s="2">
        <f t="shared" ref="K175:M176" si="83">K176</f>
        <v>8331600</v>
      </c>
      <c r="L175" s="2">
        <f t="shared" si="83"/>
        <v>0</v>
      </c>
      <c r="M175" s="2">
        <f t="shared" si="83"/>
        <v>8331600</v>
      </c>
    </row>
    <row r="176" spans="1:13" s="6" customFormat="1" ht="24" x14ac:dyDescent="0.25">
      <c r="A176" s="301"/>
      <c r="B176" s="304" t="s">
        <v>95</v>
      </c>
      <c r="C176" s="301"/>
      <c r="D176" s="294">
        <v>52</v>
      </c>
      <c r="E176" s="294">
        <v>0</v>
      </c>
      <c r="F176" s="294">
        <v>852</v>
      </c>
      <c r="G176" s="1" t="s">
        <v>37</v>
      </c>
      <c r="H176" s="20" t="s">
        <v>74</v>
      </c>
      <c r="I176" s="20" t="s">
        <v>357</v>
      </c>
      <c r="J176" s="1" t="s">
        <v>90</v>
      </c>
      <c r="K176" s="2">
        <f t="shared" si="83"/>
        <v>8331600</v>
      </c>
      <c r="L176" s="2">
        <f t="shared" si="83"/>
        <v>0</v>
      </c>
      <c r="M176" s="2">
        <f t="shared" si="83"/>
        <v>8331600</v>
      </c>
    </row>
    <row r="177" spans="1:13" s="6" customFormat="1" x14ac:dyDescent="0.25">
      <c r="A177" s="301"/>
      <c r="B177" s="19" t="s">
        <v>130</v>
      </c>
      <c r="C177" s="301"/>
      <c r="D177" s="294">
        <v>52</v>
      </c>
      <c r="E177" s="294">
        <v>0</v>
      </c>
      <c r="F177" s="294">
        <v>852</v>
      </c>
      <c r="G177" s="1" t="s">
        <v>37</v>
      </c>
      <c r="H177" s="20" t="s">
        <v>74</v>
      </c>
      <c r="I177" s="20" t="s">
        <v>357</v>
      </c>
      <c r="J177" s="1" t="s">
        <v>92</v>
      </c>
      <c r="K177" s="2">
        <f>'6 Вед15'!J198</f>
        <v>8331600</v>
      </c>
      <c r="L177" s="2">
        <f>'6 Вед15'!K198</f>
        <v>0</v>
      </c>
      <c r="M177" s="2">
        <f>'6 Вед15'!L198</f>
        <v>8331600</v>
      </c>
    </row>
    <row r="178" spans="1:13" s="6" customFormat="1" ht="15" customHeight="1" x14ac:dyDescent="0.25">
      <c r="A178" s="442" t="s">
        <v>144</v>
      </c>
      <c r="B178" s="442"/>
      <c r="C178" s="301"/>
      <c r="D178" s="294">
        <v>52</v>
      </c>
      <c r="E178" s="294">
        <v>0</v>
      </c>
      <c r="F178" s="294">
        <v>852</v>
      </c>
      <c r="G178" s="1" t="s">
        <v>37</v>
      </c>
      <c r="H178" s="1" t="s">
        <v>58</v>
      </c>
      <c r="I178" s="1" t="s">
        <v>360</v>
      </c>
      <c r="J178" s="1"/>
      <c r="K178" s="2">
        <f t="shared" ref="K178" si="84">K179+K181+K183+K185</f>
        <v>9831800</v>
      </c>
      <c r="L178" s="2">
        <f t="shared" ref="L178:M178" si="85">L179+L181+L183+L185</f>
        <v>0</v>
      </c>
      <c r="M178" s="2">
        <f t="shared" si="85"/>
        <v>9831800</v>
      </c>
    </row>
    <row r="179" spans="1:13" s="6" customFormat="1" ht="36.75" customHeight="1" x14ac:dyDescent="0.25">
      <c r="A179" s="17"/>
      <c r="B179" s="300" t="s">
        <v>22</v>
      </c>
      <c r="C179" s="294"/>
      <c r="D179" s="294">
        <v>52</v>
      </c>
      <c r="E179" s="294">
        <v>0</v>
      </c>
      <c r="F179" s="294">
        <v>852</v>
      </c>
      <c r="G179" s="1" t="s">
        <v>37</v>
      </c>
      <c r="H179" s="1" t="s">
        <v>58</v>
      </c>
      <c r="I179" s="1" t="s">
        <v>360</v>
      </c>
      <c r="J179" s="1" t="s">
        <v>24</v>
      </c>
      <c r="K179" s="2">
        <f t="shared" ref="K179:M179" si="86">K180</f>
        <v>2427300</v>
      </c>
      <c r="L179" s="2">
        <f t="shared" si="86"/>
        <v>0</v>
      </c>
      <c r="M179" s="2">
        <f t="shared" si="86"/>
        <v>2427300</v>
      </c>
    </row>
    <row r="180" spans="1:13" s="6" customFormat="1" ht="12.75" customHeight="1" x14ac:dyDescent="0.25">
      <c r="A180" s="17"/>
      <c r="B180" s="300" t="s">
        <v>25</v>
      </c>
      <c r="C180" s="294"/>
      <c r="D180" s="294">
        <v>52</v>
      </c>
      <c r="E180" s="294">
        <v>0</v>
      </c>
      <c r="F180" s="294">
        <v>852</v>
      </c>
      <c r="G180" s="1" t="s">
        <v>37</v>
      </c>
      <c r="H180" s="1" t="s">
        <v>58</v>
      </c>
      <c r="I180" s="1" t="s">
        <v>360</v>
      </c>
      <c r="J180" s="1" t="s">
        <v>26</v>
      </c>
      <c r="K180" s="2">
        <f>'6 Вед15'!J221</f>
        <v>2427300</v>
      </c>
      <c r="L180" s="2">
        <f>'6 Вед15'!K221</f>
        <v>0</v>
      </c>
      <c r="M180" s="2">
        <f>'6 Вед15'!L221</f>
        <v>2427300</v>
      </c>
    </row>
    <row r="181" spans="1:13" s="6" customFormat="1" ht="12" customHeight="1" x14ac:dyDescent="0.25">
      <c r="A181" s="300"/>
      <c r="B181" s="304" t="s">
        <v>28</v>
      </c>
      <c r="C181" s="300"/>
      <c r="D181" s="294">
        <v>52</v>
      </c>
      <c r="E181" s="294">
        <v>0</v>
      </c>
      <c r="F181" s="294">
        <v>852</v>
      </c>
      <c r="G181" s="1" t="s">
        <v>37</v>
      </c>
      <c r="H181" s="1" t="s">
        <v>58</v>
      </c>
      <c r="I181" s="1" t="s">
        <v>360</v>
      </c>
      <c r="J181" s="1" t="s">
        <v>29</v>
      </c>
      <c r="K181" s="2">
        <f t="shared" ref="K181:M181" si="87">K182</f>
        <v>505100</v>
      </c>
      <c r="L181" s="2">
        <f t="shared" si="87"/>
        <v>0</v>
      </c>
      <c r="M181" s="2">
        <f t="shared" si="87"/>
        <v>505100</v>
      </c>
    </row>
    <row r="182" spans="1:13" s="6" customFormat="1" ht="24" customHeight="1" x14ac:dyDescent="0.25">
      <c r="A182" s="300"/>
      <c r="B182" s="304" t="s">
        <v>30</v>
      </c>
      <c r="C182" s="301"/>
      <c r="D182" s="294">
        <v>52</v>
      </c>
      <c r="E182" s="294">
        <v>0</v>
      </c>
      <c r="F182" s="294">
        <v>852</v>
      </c>
      <c r="G182" s="1" t="s">
        <v>37</v>
      </c>
      <c r="H182" s="1" t="s">
        <v>58</v>
      </c>
      <c r="I182" s="1" t="s">
        <v>360</v>
      </c>
      <c r="J182" s="1" t="s">
        <v>31</v>
      </c>
      <c r="K182" s="2">
        <f>'6 Вед15'!J223</f>
        <v>505100</v>
      </c>
      <c r="L182" s="2">
        <f>'6 Вед15'!K223</f>
        <v>0</v>
      </c>
      <c r="M182" s="2">
        <f>'6 Вед15'!L223</f>
        <v>505100</v>
      </c>
    </row>
    <row r="183" spans="1:13" s="6" customFormat="1" ht="24" x14ac:dyDescent="0.25">
      <c r="A183" s="301"/>
      <c r="B183" s="304" t="s">
        <v>95</v>
      </c>
      <c r="C183" s="301"/>
      <c r="D183" s="294">
        <v>52</v>
      </c>
      <c r="E183" s="294">
        <v>0</v>
      </c>
      <c r="F183" s="294">
        <v>852</v>
      </c>
      <c r="G183" s="1" t="s">
        <v>37</v>
      </c>
      <c r="H183" s="1" t="s">
        <v>58</v>
      </c>
      <c r="I183" s="1" t="s">
        <v>360</v>
      </c>
      <c r="J183" s="1" t="s">
        <v>90</v>
      </c>
      <c r="K183" s="2">
        <f t="shared" ref="K183:M183" si="88">K184</f>
        <v>6887400</v>
      </c>
      <c r="L183" s="2">
        <f t="shared" si="88"/>
        <v>0</v>
      </c>
      <c r="M183" s="2">
        <f t="shared" si="88"/>
        <v>6887400</v>
      </c>
    </row>
    <row r="184" spans="1:13" s="6" customFormat="1" ht="48" x14ac:dyDescent="0.25">
      <c r="A184" s="301"/>
      <c r="B184" s="304" t="s">
        <v>91</v>
      </c>
      <c r="C184" s="301"/>
      <c r="D184" s="294">
        <v>52</v>
      </c>
      <c r="E184" s="294">
        <v>0</v>
      </c>
      <c r="F184" s="294">
        <v>852</v>
      </c>
      <c r="G184" s="1" t="s">
        <v>37</v>
      </c>
      <c r="H184" s="1" t="s">
        <v>58</v>
      </c>
      <c r="I184" s="1" t="s">
        <v>360</v>
      </c>
      <c r="J184" s="1" t="s">
        <v>92</v>
      </c>
      <c r="K184" s="2">
        <f>'6 Вед15'!J225</f>
        <v>6887400</v>
      </c>
      <c r="L184" s="2">
        <f>'6 Вед15'!K225</f>
        <v>0</v>
      </c>
      <c r="M184" s="2">
        <f>'6 Вед15'!L225</f>
        <v>6887400</v>
      </c>
    </row>
    <row r="185" spans="1:13" s="6" customFormat="1" ht="12" customHeight="1" x14ac:dyDescent="0.25">
      <c r="A185" s="301"/>
      <c r="B185" s="301" t="s">
        <v>32</v>
      </c>
      <c r="C185" s="301"/>
      <c r="D185" s="294">
        <v>52</v>
      </c>
      <c r="E185" s="294">
        <v>0</v>
      </c>
      <c r="F185" s="294">
        <v>852</v>
      </c>
      <c r="G185" s="1" t="s">
        <v>37</v>
      </c>
      <c r="H185" s="1" t="s">
        <v>58</v>
      </c>
      <c r="I185" s="1" t="s">
        <v>360</v>
      </c>
      <c r="J185" s="1" t="s">
        <v>33</v>
      </c>
      <c r="K185" s="2">
        <f t="shared" ref="K185:M185" si="89">K186</f>
        <v>12000</v>
      </c>
      <c r="L185" s="2">
        <f t="shared" si="89"/>
        <v>0</v>
      </c>
      <c r="M185" s="2">
        <f t="shared" si="89"/>
        <v>12000</v>
      </c>
    </row>
    <row r="186" spans="1:13" s="6" customFormat="1" ht="12.75" customHeight="1" x14ac:dyDescent="0.25">
      <c r="A186" s="301"/>
      <c r="B186" s="301" t="s">
        <v>34</v>
      </c>
      <c r="C186" s="301"/>
      <c r="D186" s="294">
        <v>52</v>
      </c>
      <c r="E186" s="294">
        <v>0</v>
      </c>
      <c r="F186" s="294">
        <v>852</v>
      </c>
      <c r="G186" s="1" t="s">
        <v>37</v>
      </c>
      <c r="H186" s="1" t="s">
        <v>58</v>
      </c>
      <c r="I186" s="1" t="s">
        <v>360</v>
      </c>
      <c r="J186" s="1" t="s">
        <v>35</v>
      </c>
      <c r="K186" s="2">
        <f>'6 Вед15'!J227</f>
        <v>12000</v>
      </c>
      <c r="L186" s="2">
        <f>'6 Вед15'!K227</f>
        <v>0</v>
      </c>
      <c r="M186" s="2">
        <f>'6 Вед15'!L227</f>
        <v>12000</v>
      </c>
    </row>
    <row r="187" spans="1:13" s="6" customFormat="1" ht="47.25" customHeight="1" x14ac:dyDescent="0.25">
      <c r="A187" s="442" t="s">
        <v>46</v>
      </c>
      <c r="B187" s="442"/>
      <c r="C187" s="294"/>
      <c r="D187" s="294">
        <v>52</v>
      </c>
      <c r="E187" s="294">
        <v>0</v>
      </c>
      <c r="F187" s="294">
        <v>852</v>
      </c>
      <c r="G187" s="1" t="s">
        <v>0</v>
      </c>
      <c r="H187" s="1" t="s">
        <v>1</v>
      </c>
      <c r="I187" s="1" t="s">
        <v>334</v>
      </c>
      <c r="J187" s="1"/>
      <c r="K187" s="2">
        <f t="shared" ref="K187" si="90">K188+K190</f>
        <v>510800</v>
      </c>
      <c r="L187" s="2">
        <f t="shared" ref="L187:M187" si="91">L188+L190</f>
        <v>0</v>
      </c>
      <c r="M187" s="2">
        <f t="shared" si="91"/>
        <v>510800</v>
      </c>
    </row>
    <row r="188" spans="1:13" s="6" customFormat="1" ht="39" customHeight="1" x14ac:dyDescent="0.25">
      <c r="A188" s="17"/>
      <c r="B188" s="300" t="s">
        <v>22</v>
      </c>
      <c r="C188" s="294"/>
      <c r="D188" s="294">
        <v>52</v>
      </c>
      <c r="E188" s="294">
        <v>0</v>
      </c>
      <c r="F188" s="294">
        <v>852</v>
      </c>
      <c r="G188" s="20" t="s">
        <v>0</v>
      </c>
      <c r="H188" s="20" t="s">
        <v>1</v>
      </c>
      <c r="I188" s="20" t="s">
        <v>334</v>
      </c>
      <c r="J188" s="1" t="s">
        <v>24</v>
      </c>
      <c r="K188" s="2">
        <f t="shared" ref="K188:M188" si="92">K189</f>
        <v>379550</v>
      </c>
      <c r="L188" s="2">
        <f t="shared" si="92"/>
        <v>0</v>
      </c>
      <c r="M188" s="2">
        <f t="shared" si="92"/>
        <v>379550</v>
      </c>
    </row>
    <row r="189" spans="1:13" s="6" customFormat="1" ht="15" customHeight="1" x14ac:dyDescent="0.25">
      <c r="A189" s="17"/>
      <c r="B189" s="300" t="s">
        <v>25</v>
      </c>
      <c r="C189" s="294"/>
      <c r="D189" s="294">
        <v>52</v>
      </c>
      <c r="E189" s="294">
        <v>0</v>
      </c>
      <c r="F189" s="294">
        <v>852</v>
      </c>
      <c r="G189" s="20" t="s">
        <v>0</v>
      </c>
      <c r="H189" s="20" t="s">
        <v>1</v>
      </c>
      <c r="I189" s="20" t="s">
        <v>334</v>
      </c>
      <c r="J189" s="1" t="s">
        <v>26</v>
      </c>
      <c r="K189" s="2">
        <f>'6 Вед15'!J251</f>
        <v>379550</v>
      </c>
      <c r="L189" s="2">
        <f>'6 Вед15'!K251</f>
        <v>0</v>
      </c>
      <c r="M189" s="2">
        <f>'6 Вед15'!L251</f>
        <v>379550</v>
      </c>
    </row>
    <row r="190" spans="1:13" s="6" customFormat="1" ht="15" customHeight="1" x14ac:dyDescent="0.25">
      <c r="A190" s="17"/>
      <c r="B190" s="304" t="s">
        <v>28</v>
      </c>
      <c r="C190" s="294"/>
      <c r="D190" s="294">
        <v>52</v>
      </c>
      <c r="E190" s="294">
        <v>0</v>
      </c>
      <c r="F190" s="294">
        <v>852</v>
      </c>
      <c r="G190" s="20" t="s">
        <v>0</v>
      </c>
      <c r="H190" s="20" t="s">
        <v>1</v>
      </c>
      <c r="I190" s="20" t="s">
        <v>334</v>
      </c>
      <c r="J190" s="1" t="s">
        <v>29</v>
      </c>
      <c r="K190" s="2">
        <f t="shared" ref="K190:M190" si="93">K191</f>
        <v>131250</v>
      </c>
      <c r="L190" s="2">
        <f t="shared" si="93"/>
        <v>0</v>
      </c>
      <c r="M190" s="2">
        <f t="shared" si="93"/>
        <v>131250</v>
      </c>
    </row>
    <row r="191" spans="1:13" s="6" customFormat="1" ht="24" customHeight="1" x14ac:dyDescent="0.25">
      <c r="A191" s="17"/>
      <c r="B191" s="304" t="s">
        <v>30</v>
      </c>
      <c r="C191" s="294"/>
      <c r="D191" s="294">
        <v>52</v>
      </c>
      <c r="E191" s="294">
        <v>0</v>
      </c>
      <c r="F191" s="294">
        <v>852</v>
      </c>
      <c r="G191" s="20" t="s">
        <v>0</v>
      </c>
      <c r="H191" s="20" t="s">
        <v>1</v>
      </c>
      <c r="I191" s="20" t="s">
        <v>334</v>
      </c>
      <c r="J191" s="1" t="s">
        <v>31</v>
      </c>
      <c r="K191" s="2">
        <f>'6 Вед15'!J253</f>
        <v>131250</v>
      </c>
      <c r="L191" s="2">
        <f>'6 Вед15'!K253</f>
        <v>0</v>
      </c>
      <c r="M191" s="2">
        <f>'6 Вед15'!L253</f>
        <v>131250</v>
      </c>
    </row>
    <row r="192" spans="1:13" s="15" customFormat="1" ht="48" customHeight="1" x14ac:dyDescent="0.25">
      <c r="A192" s="522" t="s">
        <v>139</v>
      </c>
      <c r="B192" s="522"/>
      <c r="C192" s="303"/>
      <c r="D192" s="294">
        <v>52</v>
      </c>
      <c r="E192" s="294">
        <v>0</v>
      </c>
      <c r="F192" s="294">
        <v>852</v>
      </c>
      <c r="G192" s="1" t="s">
        <v>37</v>
      </c>
      <c r="H192" s="1" t="s">
        <v>74</v>
      </c>
      <c r="I192" s="1" t="s">
        <v>358</v>
      </c>
      <c r="J192" s="1"/>
      <c r="K192" s="2">
        <f t="shared" ref="K192:M193" si="94">K193</f>
        <v>66777336</v>
      </c>
      <c r="L192" s="2">
        <f t="shared" si="94"/>
        <v>0</v>
      </c>
      <c r="M192" s="2">
        <f t="shared" si="94"/>
        <v>66777336</v>
      </c>
    </row>
    <row r="193" spans="1:13" s="15" customFormat="1" ht="25.5" customHeight="1" x14ac:dyDescent="0.25">
      <c r="A193" s="304"/>
      <c r="B193" s="304" t="s">
        <v>95</v>
      </c>
      <c r="C193" s="303"/>
      <c r="D193" s="294">
        <v>52</v>
      </c>
      <c r="E193" s="294">
        <v>0</v>
      </c>
      <c r="F193" s="294">
        <v>852</v>
      </c>
      <c r="G193" s="1" t="s">
        <v>37</v>
      </c>
      <c r="H193" s="1" t="s">
        <v>74</v>
      </c>
      <c r="I193" s="1" t="s">
        <v>358</v>
      </c>
      <c r="J193" s="1" t="s">
        <v>90</v>
      </c>
      <c r="K193" s="2">
        <f t="shared" si="94"/>
        <v>66777336</v>
      </c>
      <c r="L193" s="2">
        <f t="shared" si="94"/>
        <v>0</v>
      </c>
      <c r="M193" s="2">
        <f t="shared" si="94"/>
        <v>66777336</v>
      </c>
    </row>
    <row r="194" spans="1:13" s="15" customFormat="1" ht="35.25" customHeight="1" x14ac:dyDescent="0.25">
      <c r="A194" s="304"/>
      <c r="B194" s="304" t="s">
        <v>91</v>
      </c>
      <c r="C194" s="301"/>
      <c r="D194" s="294">
        <v>52</v>
      </c>
      <c r="E194" s="294">
        <v>0</v>
      </c>
      <c r="F194" s="294">
        <v>852</v>
      </c>
      <c r="G194" s="1" t="s">
        <v>37</v>
      </c>
      <c r="H194" s="1" t="s">
        <v>74</v>
      </c>
      <c r="I194" s="1" t="s">
        <v>358</v>
      </c>
      <c r="J194" s="1" t="s">
        <v>92</v>
      </c>
      <c r="K194" s="2">
        <f>'6 Вед15'!J201</f>
        <v>66777336</v>
      </c>
      <c r="L194" s="2">
        <f>'6 Вед15'!K201</f>
        <v>0</v>
      </c>
      <c r="M194" s="2">
        <f>'6 Вед15'!L201</f>
        <v>66777336</v>
      </c>
    </row>
    <row r="195" spans="1:13" s="15" customFormat="1" ht="25.5" customHeight="1" x14ac:dyDescent="0.25">
      <c r="A195" s="522" t="s">
        <v>661</v>
      </c>
      <c r="B195" s="522"/>
      <c r="C195" s="303"/>
      <c r="D195" s="294">
        <v>52</v>
      </c>
      <c r="E195" s="294">
        <v>0</v>
      </c>
      <c r="F195" s="294">
        <v>852</v>
      </c>
      <c r="G195" s="1" t="s">
        <v>37</v>
      </c>
      <c r="H195" s="1" t="s">
        <v>18</v>
      </c>
      <c r="I195" s="1" t="s">
        <v>353</v>
      </c>
      <c r="J195" s="1"/>
      <c r="K195" s="2">
        <f t="shared" ref="K195:M196" si="95">K196</f>
        <v>21495027</v>
      </c>
      <c r="L195" s="2">
        <f t="shared" si="95"/>
        <v>0</v>
      </c>
      <c r="M195" s="2">
        <f t="shared" si="95"/>
        <v>21495027</v>
      </c>
    </row>
    <row r="196" spans="1:13" s="15" customFormat="1" ht="24" x14ac:dyDescent="0.25">
      <c r="A196" s="303"/>
      <c r="B196" s="304" t="s">
        <v>95</v>
      </c>
      <c r="C196" s="303"/>
      <c r="D196" s="294">
        <v>52</v>
      </c>
      <c r="E196" s="294">
        <v>0</v>
      </c>
      <c r="F196" s="294">
        <v>852</v>
      </c>
      <c r="G196" s="1" t="s">
        <v>37</v>
      </c>
      <c r="H196" s="1" t="s">
        <v>18</v>
      </c>
      <c r="I196" s="1" t="s">
        <v>353</v>
      </c>
      <c r="J196" s="1" t="s">
        <v>90</v>
      </c>
      <c r="K196" s="2">
        <f t="shared" si="95"/>
        <v>21495027</v>
      </c>
      <c r="L196" s="2">
        <f t="shared" si="95"/>
        <v>0</v>
      </c>
      <c r="M196" s="2">
        <f t="shared" si="95"/>
        <v>21495027</v>
      </c>
    </row>
    <row r="197" spans="1:13" s="15" customFormat="1" ht="48" x14ac:dyDescent="0.25">
      <c r="A197" s="303"/>
      <c r="B197" s="304" t="s">
        <v>91</v>
      </c>
      <c r="C197" s="303"/>
      <c r="D197" s="294">
        <v>52</v>
      </c>
      <c r="E197" s="294">
        <v>0</v>
      </c>
      <c r="F197" s="294">
        <v>852</v>
      </c>
      <c r="G197" s="1" t="s">
        <v>37</v>
      </c>
      <c r="H197" s="1" t="s">
        <v>18</v>
      </c>
      <c r="I197" s="1" t="s">
        <v>353</v>
      </c>
      <c r="J197" s="1" t="s">
        <v>92</v>
      </c>
      <c r="K197" s="2">
        <f>'6 Вед15'!J185</f>
        <v>21495027</v>
      </c>
      <c r="L197" s="2">
        <f>'6 Вед15'!K185</f>
        <v>0</v>
      </c>
      <c r="M197" s="2">
        <f>'6 Вед15'!L185</f>
        <v>21495027</v>
      </c>
    </row>
    <row r="198" spans="1:13" s="15" customFormat="1" ht="39" customHeight="1" x14ac:dyDescent="0.25">
      <c r="A198" s="522" t="s">
        <v>124</v>
      </c>
      <c r="B198" s="522"/>
      <c r="C198" s="303"/>
      <c r="D198" s="294">
        <v>52</v>
      </c>
      <c r="E198" s="294">
        <v>0</v>
      </c>
      <c r="F198" s="294">
        <v>852</v>
      </c>
      <c r="G198" s="1" t="s">
        <v>37</v>
      </c>
      <c r="H198" s="1" t="s">
        <v>18</v>
      </c>
      <c r="I198" s="1" t="s">
        <v>354</v>
      </c>
      <c r="J198" s="1"/>
      <c r="K198" s="2">
        <f t="shared" ref="K198:M198" si="96">K199+K201</f>
        <v>4690260</v>
      </c>
      <c r="L198" s="2">
        <f t="shared" si="96"/>
        <v>0</v>
      </c>
      <c r="M198" s="2">
        <f t="shared" si="96"/>
        <v>4690260</v>
      </c>
    </row>
    <row r="199" spans="1:13" s="15" customFormat="1" ht="24" x14ac:dyDescent="0.25">
      <c r="A199" s="303"/>
      <c r="B199" s="304" t="s">
        <v>95</v>
      </c>
      <c r="C199" s="303"/>
      <c r="D199" s="294">
        <v>52</v>
      </c>
      <c r="E199" s="294">
        <v>0</v>
      </c>
      <c r="F199" s="294">
        <v>852</v>
      </c>
      <c r="G199" s="1" t="s">
        <v>37</v>
      </c>
      <c r="H199" s="1" t="s">
        <v>18</v>
      </c>
      <c r="I199" s="1" t="s">
        <v>354</v>
      </c>
      <c r="J199" s="1" t="s">
        <v>90</v>
      </c>
      <c r="K199" s="2">
        <f t="shared" ref="K199:M199" si="97">K200</f>
        <v>3291200</v>
      </c>
      <c r="L199" s="2">
        <f t="shared" si="97"/>
        <v>0</v>
      </c>
      <c r="M199" s="2">
        <f t="shared" si="97"/>
        <v>3291200</v>
      </c>
    </row>
    <row r="200" spans="1:13" s="15" customFormat="1" ht="48" x14ac:dyDescent="0.25">
      <c r="A200" s="303"/>
      <c r="B200" s="304" t="s">
        <v>91</v>
      </c>
      <c r="C200" s="303"/>
      <c r="D200" s="294">
        <v>52</v>
      </c>
      <c r="E200" s="294">
        <v>0</v>
      </c>
      <c r="F200" s="294">
        <v>852</v>
      </c>
      <c r="G200" s="1" t="s">
        <v>37</v>
      </c>
      <c r="H200" s="1" t="s">
        <v>18</v>
      </c>
      <c r="I200" s="1" t="s">
        <v>354</v>
      </c>
      <c r="J200" s="1" t="s">
        <v>92</v>
      </c>
      <c r="K200" s="2">
        <f>'6 Вед15'!J188+'6 Вед15'!J204</f>
        <v>3291200</v>
      </c>
      <c r="L200" s="2">
        <f>'6 Вед15'!K188+'6 Вед15'!K204</f>
        <v>0</v>
      </c>
      <c r="M200" s="2">
        <f>'6 Вед15'!L188+'6 Вед15'!L204</f>
        <v>3291200</v>
      </c>
    </row>
    <row r="201" spans="1:13" s="6" customFormat="1" x14ac:dyDescent="0.25">
      <c r="A201" s="17"/>
      <c r="B201" s="300" t="s">
        <v>108</v>
      </c>
      <c r="C201" s="300"/>
      <c r="D201" s="294">
        <v>52</v>
      </c>
      <c r="E201" s="294">
        <v>0</v>
      </c>
      <c r="F201" s="294">
        <v>852</v>
      </c>
      <c r="G201" s="1" t="s">
        <v>0</v>
      </c>
      <c r="H201" s="1" t="s">
        <v>7</v>
      </c>
      <c r="I201" s="1" t="s">
        <v>354</v>
      </c>
      <c r="J201" s="1" t="s">
        <v>109</v>
      </c>
      <c r="K201" s="2">
        <f t="shared" ref="K201:M201" si="98">K202</f>
        <v>1399060</v>
      </c>
      <c r="L201" s="2">
        <f t="shared" si="98"/>
        <v>0</v>
      </c>
      <c r="M201" s="2">
        <f t="shared" si="98"/>
        <v>1399060</v>
      </c>
    </row>
    <row r="202" spans="1:13" s="15" customFormat="1" ht="24" customHeight="1" x14ac:dyDescent="0.25">
      <c r="A202" s="304"/>
      <c r="B202" s="304" t="s">
        <v>146</v>
      </c>
      <c r="C202" s="303"/>
      <c r="D202" s="294">
        <v>52</v>
      </c>
      <c r="E202" s="294">
        <v>0</v>
      </c>
      <c r="F202" s="294">
        <v>852</v>
      </c>
      <c r="G202" s="1" t="s">
        <v>37</v>
      </c>
      <c r="H202" s="1" t="s">
        <v>58</v>
      </c>
      <c r="I202" s="1" t="s">
        <v>354</v>
      </c>
      <c r="J202" s="1" t="s">
        <v>110</v>
      </c>
      <c r="K202" s="2">
        <f>'6 Вед15'!J230</f>
        <v>1399060</v>
      </c>
      <c r="L202" s="2">
        <f>'6 Вед15'!K230</f>
        <v>0</v>
      </c>
      <c r="M202" s="2">
        <f>'6 Вед15'!L230</f>
        <v>1399060</v>
      </c>
    </row>
    <row r="203" spans="1:13" s="6" customFormat="1" ht="24.75" customHeight="1" x14ac:dyDescent="0.25">
      <c r="A203" s="522" t="s">
        <v>600</v>
      </c>
      <c r="B203" s="522"/>
      <c r="C203" s="303"/>
      <c r="D203" s="294">
        <v>52</v>
      </c>
      <c r="E203" s="294">
        <v>0</v>
      </c>
      <c r="F203" s="294">
        <v>852</v>
      </c>
      <c r="G203" s="1" t="s">
        <v>0</v>
      </c>
      <c r="H203" s="1" t="s">
        <v>7</v>
      </c>
      <c r="I203" s="1" t="s">
        <v>363</v>
      </c>
      <c r="J203" s="12"/>
      <c r="K203" s="2">
        <f t="shared" ref="K203:M204" si="99">K204</f>
        <v>836736</v>
      </c>
      <c r="L203" s="2">
        <f t="shared" si="99"/>
        <v>0</v>
      </c>
      <c r="M203" s="2">
        <f t="shared" si="99"/>
        <v>836736</v>
      </c>
    </row>
    <row r="204" spans="1:13" s="6" customFormat="1" x14ac:dyDescent="0.25">
      <c r="A204" s="17"/>
      <c r="B204" s="300" t="s">
        <v>108</v>
      </c>
      <c r="C204" s="300"/>
      <c r="D204" s="294">
        <v>52</v>
      </c>
      <c r="E204" s="294">
        <v>0</v>
      </c>
      <c r="F204" s="294">
        <v>852</v>
      </c>
      <c r="G204" s="1" t="s">
        <v>0</v>
      </c>
      <c r="H204" s="1" t="s">
        <v>7</v>
      </c>
      <c r="I204" s="1" t="s">
        <v>363</v>
      </c>
      <c r="J204" s="1" t="s">
        <v>109</v>
      </c>
      <c r="K204" s="2">
        <f t="shared" si="99"/>
        <v>836736</v>
      </c>
      <c r="L204" s="2">
        <f t="shared" si="99"/>
        <v>0</v>
      </c>
      <c r="M204" s="2">
        <f t="shared" si="99"/>
        <v>836736</v>
      </c>
    </row>
    <row r="205" spans="1:13" s="6" customFormat="1" ht="24" x14ac:dyDescent="0.25">
      <c r="A205" s="301"/>
      <c r="B205" s="300" t="s">
        <v>146</v>
      </c>
      <c r="C205" s="300"/>
      <c r="D205" s="294">
        <v>52</v>
      </c>
      <c r="E205" s="294">
        <v>0</v>
      </c>
      <c r="F205" s="294">
        <v>852</v>
      </c>
      <c r="G205" s="1" t="s">
        <v>0</v>
      </c>
      <c r="H205" s="1" t="s">
        <v>7</v>
      </c>
      <c r="I205" s="1" t="s">
        <v>363</v>
      </c>
      <c r="J205" s="1" t="s">
        <v>110</v>
      </c>
      <c r="K205" s="2">
        <f>'6 Вед15'!J239</f>
        <v>836736</v>
      </c>
      <c r="L205" s="2">
        <f>'6 Вед15'!K239</f>
        <v>0</v>
      </c>
      <c r="M205" s="2">
        <f>'6 Вед15'!L239</f>
        <v>836736</v>
      </c>
    </row>
    <row r="206" spans="1:13" s="6" customFormat="1" ht="25.5" customHeight="1" x14ac:dyDescent="0.25">
      <c r="A206" s="522" t="s">
        <v>147</v>
      </c>
      <c r="B206" s="522"/>
      <c r="C206" s="303"/>
      <c r="D206" s="294">
        <v>52</v>
      </c>
      <c r="E206" s="294">
        <v>0</v>
      </c>
      <c r="F206" s="294">
        <v>852</v>
      </c>
      <c r="G206" s="1" t="s">
        <v>0</v>
      </c>
      <c r="H206" s="1" t="s">
        <v>4</v>
      </c>
      <c r="I206" s="1" t="s">
        <v>361</v>
      </c>
      <c r="J206" s="12"/>
      <c r="K206" s="2">
        <f t="shared" ref="K206:M207" si="100">K207</f>
        <v>93000</v>
      </c>
      <c r="L206" s="2">
        <f t="shared" si="100"/>
        <v>0</v>
      </c>
      <c r="M206" s="2">
        <f t="shared" si="100"/>
        <v>93000</v>
      </c>
    </row>
    <row r="207" spans="1:13" s="6" customFormat="1" x14ac:dyDescent="0.25">
      <c r="A207" s="17"/>
      <c r="B207" s="300" t="s">
        <v>108</v>
      </c>
      <c r="C207" s="300"/>
      <c r="D207" s="294">
        <v>52</v>
      </c>
      <c r="E207" s="294">
        <v>0</v>
      </c>
      <c r="F207" s="294">
        <v>852</v>
      </c>
      <c r="G207" s="1" t="s">
        <v>0</v>
      </c>
      <c r="H207" s="1" t="s">
        <v>4</v>
      </c>
      <c r="I207" s="1" t="s">
        <v>361</v>
      </c>
      <c r="J207" s="1" t="s">
        <v>109</v>
      </c>
      <c r="K207" s="2">
        <f t="shared" si="100"/>
        <v>93000</v>
      </c>
      <c r="L207" s="2">
        <f t="shared" si="100"/>
        <v>0</v>
      </c>
      <c r="M207" s="2">
        <f t="shared" si="100"/>
        <v>93000</v>
      </c>
    </row>
    <row r="208" spans="1:13" s="6" customFormat="1" ht="24" x14ac:dyDescent="0.25">
      <c r="A208" s="301"/>
      <c r="B208" s="300" t="s">
        <v>146</v>
      </c>
      <c r="C208" s="300"/>
      <c r="D208" s="294">
        <v>52</v>
      </c>
      <c r="E208" s="294">
        <v>0</v>
      </c>
      <c r="F208" s="294">
        <v>852</v>
      </c>
      <c r="G208" s="1" t="s">
        <v>0</v>
      </c>
      <c r="H208" s="1" t="s">
        <v>4</v>
      </c>
      <c r="I208" s="1" t="s">
        <v>361</v>
      </c>
      <c r="J208" s="1" t="s">
        <v>110</v>
      </c>
      <c r="K208" s="2">
        <f>'6 Вед15'!J235</f>
        <v>93000</v>
      </c>
      <c r="L208" s="2">
        <f>'6 Вед15'!K235</f>
        <v>0</v>
      </c>
      <c r="M208" s="2">
        <f>'6 Вед15'!L235</f>
        <v>93000</v>
      </c>
    </row>
    <row r="209" spans="1:13" s="6" customFormat="1" ht="46.5" customHeight="1" x14ac:dyDescent="0.25">
      <c r="A209" s="443" t="s">
        <v>3</v>
      </c>
      <c r="B209" s="443"/>
      <c r="C209" s="300"/>
      <c r="D209" s="294">
        <v>52</v>
      </c>
      <c r="E209" s="294">
        <v>0</v>
      </c>
      <c r="F209" s="294">
        <v>852</v>
      </c>
      <c r="G209" s="1" t="s">
        <v>0</v>
      </c>
      <c r="H209" s="1" t="s">
        <v>7</v>
      </c>
      <c r="I209" s="1" t="s">
        <v>362</v>
      </c>
      <c r="J209" s="1"/>
      <c r="K209" s="2">
        <f t="shared" ref="K209:M209" si="101">K210+K212+K214+K216</f>
        <v>7634300</v>
      </c>
      <c r="L209" s="2">
        <f t="shared" si="101"/>
        <v>0</v>
      </c>
      <c r="M209" s="2">
        <f t="shared" si="101"/>
        <v>7634300</v>
      </c>
    </row>
    <row r="210" spans="1:13" s="6" customFormat="1" ht="35.25" customHeight="1" x14ac:dyDescent="0.25">
      <c r="A210" s="301"/>
      <c r="B210" s="300" t="s">
        <v>22</v>
      </c>
      <c r="C210" s="301"/>
      <c r="D210" s="294">
        <v>52</v>
      </c>
      <c r="E210" s="294">
        <v>0</v>
      </c>
      <c r="F210" s="294">
        <v>852</v>
      </c>
      <c r="G210" s="20" t="s">
        <v>0</v>
      </c>
      <c r="H210" s="20" t="s">
        <v>1</v>
      </c>
      <c r="I210" s="20" t="s">
        <v>362</v>
      </c>
      <c r="J210" s="1" t="s">
        <v>24</v>
      </c>
      <c r="K210" s="2">
        <f t="shared" ref="K210:M210" si="102">K211</f>
        <v>420900</v>
      </c>
      <c r="L210" s="2">
        <f t="shared" si="102"/>
        <v>0</v>
      </c>
      <c r="M210" s="2">
        <f t="shared" si="102"/>
        <v>420900</v>
      </c>
    </row>
    <row r="211" spans="1:13" s="6" customFormat="1" ht="15" customHeight="1" x14ac:dyDescent="0.25">
      <c r="A211" s="17"/>
      <c r="B211" s="300" t="s">
        <v>25</v>
      </c>
      <c r="C211" s="300"/>
      <c r="D211" s="294">
        <v>52</v>
      </c>
      <c r="E211" s="294">
        <v>0</v>
      </c>
      <c r="F211" s="294">
        <v>852</v>
      </c>
      <c r="G211" s="20" t="s">
        <v>0</v>
      </c>
      <c r="H211" s="20" t="s">
        <v>1</v>
      </c>
      <c r="I211" s="20" t="s">
        <v>362</v>
      </c>
      <c r="J211" s="1" t="s">
        <v>26</v>
      </c>
      <c r="K211" s="2">
        <f>'6 Вед15'!J256</f>
        <v>420900</v>
      </c>
      <c r="L211" s="2">
        <f>'6 Вед15'!K256</f>
        <v>0</v>
      </c>
      <c r="M211" s="2">
        <f>'6 Вед15'!L256</f>
        <v>420900</v>
      </c>
    </row>
    <row r="212" spans="1:13" s="6" customFormat="1" ht="15" customHeight="1" x14ac:dyDescent="0.25">
      <c r="A212" s="17"/>
      <c r="B212" s="304" t="s">
        <v>28</v>
      </c>
      <c r="C212" s="300"/>
      <c r="D212" s="294">
        <v>52</v>
      </c>
      <c r="E212" s="294">
        <v>0</v>
      </c>
      <c r="F212" s="294">
        <v>852</v>
      </c>
      <c r="G212" s="20" t="s">
        <v>0</v>
      </c>
      <c r="H212" s="20" t="s">
        <v>1</v>
      </c>
      <c r="I212" s="20" t="s">
        <v>362</v>
      </c>
      <c r="J212" s="1" t="s">
        <v>29</v>
      </c>
      <c r="K212" s="2">
        <f t="shared" ref="K212:M212" si="103">K213</f>
        <v>237100</v>
      </c>
      <c r="L212" s="2">
        <f t="shared" si="103"/>
        <v>0</v>
      </c>
      <c r="M212" s="2">
        <f t="shared" si="103"/>
        <v>237100</v>
      </c>
    </row>
    <row r="213" spans="1:13" s="6" customFormat="1" ht="25.5" customHeight="1" x14ac:dyDescent="0.25">
      <c r="A213" s="17"/>
      <c r="B213" s="304" t="s">
        <v>30</v>
      </c>
      <c r="C213" s="301"/>
      <c r="D213" s="294">
        <v>52</v>
      </c>
      <c r="E213" s="294">
        <v>0</v>
      </c>
      <c r="F213" s="294">
        <v>852</v>
      </c>
      <c r="G213" s="20" t="s">
        <v>0</v>
      </c>
      <c r="H213" s="20" t="s">
        <v>1</v>
      </c>
      <c r="I213" s="20" t="s">
        <v>362</v>
      </c>
      <c r="J213" s="1" t="s">
        <v>31</v>
      </c>
      <c r="K213" s="2">
        <f>'6 Вед15'!J258</f>
        <v>237100</v>
      </c>
      <c r="L213" s="2">
        <f>'6 Вед15'!K258</f>
        <v>0</v>
      </c>
      <c r="M213" s="2">
        <f>'6 Вед15'!L258</f>
        <v>237100</v>
      </c>
    </row>
    <row r="214" spans="1:13" s="6" customFormat="1" ht="15" customHeight="1" x14ac:dyDescent="0.25">
      <c r="A214" s="17"/>
      <c r="B214" s="304" t="s">
        <v>28</v>
      </c>
      <c r="C214" s="300"/>
      <c r="D214" s="294">
        <v>52</v>
      </c>
      <c r="E214" s="294">
        <v>0</v>
      </c>
      <c r="F214" s="294">
        <v>852</v>
      </c>
      <c r="G214" s="1" t="s">
        <v>149</v>
      </c>
      <c r="H214" s="1" t="s">
        <v>7</v>
      </c>
      <c r="I214" s="1" t="s">
        <v>362</v>
      </c>
      <c r="J214" s="1" t="s">
        <v>29</v>
      </c>
      <c r="K214" s="2">
        <f t="shared" ref="K214:M214" si="104">K215</f>
        <v>1795108</v>
      </c>
      <c r="L214" s="2">
        <f t="shared" si="104"/>
        <v>0</v>
      </c>
      <c r="M214" s="2">
        <f t="shared" si="104"/>
        <v>1795108</v>
      </c>
    </row>
    <row r="215" spans="1:13" s="6" customFormat="1" ht="24" x14ac:dyDescent="0.25">
      <c r="A215" s="17"/>
      <c r="B215" s="304" t="s">
        <v>30</v>
      </c>
      <c r="C215" s="301"/>
      <c r="D215" s="294">
        <v>52</v>
      </c>
      <c r="E215" s="294">
        <v>0</v>
      </c>
      <c r="F215" s="294">
        <v>852</v>
      </c>
      <c r="G215" s="1" t="s">
        <v>149</v>
      </c>
      <c r="H215" s="1" t="s">
        <v>7</v>
      </c>
      <c r="I215" s="1" t="s">
        <v>362</v>
      </c>
      <c r="J215" s="1" t="s">
        <v>31</v>
      </c>
      <c r="K215" s="2">
        <f>'6 Вед15'!J242</f>
        <v>1795108</v>
      </c>
      <c r="L215" s="2">
        <f>'6 Вед15'!K242</f>
        <v>0</v>
      </c>
      <c r="M215" s="2">
        <f>'6 Вед15'!L242</f>
        <v>1795108</v>
      </c>
    </row>
    <row r="216" spans="1:13" s="6" customFormat="1" x14ac:dyDescent="0.25">
      <c r="A216" s="307"/>
      <c r="B216" s="300" t="s">
        <v>108</v>
      </c>
      <c r="C216" s="300"/>
      <c r="D216" s="294">
        <v>52</v>
      </c>
      <c r="E216" s="294">
        <v>0</v>
      </c>
      <c r="F216" s="294">
        <v>852</v>
      </c>
      <c r="G216" s="1" t="s">
        <v>0</v>
      </c>
      <c r="H216" s="1" t="s">
        <v>7</v>
      </c>
      <c r="I216" s="1" t="s">
        <v>362</v>
      </c>
      <c r="J216" s="1" t="s">
        <v>109</v>
      </c>
      <c r="K216" s="2">
        <f t="shared" ref="K216:M216" si="105">K217</f>
        <v>5181192</v>
      </c>
      <c r="L216" s="2">
        <f t="shared" si="105"/>
        <v>0</v>
      </c>
      <c r="M216" s="2">
        <f t="shared" si="105"/>
        <v>5181192</v>
      </c>
    </row>
    <row r="217" spans="1:13" s="6" customFormat="1" ht="24" x14ac:dyDescent="0.25">
      <c r="A217" s="307"/>
      <c r="B217" s="300" t="s">
        <v>379</v>
      </c>
      <c r="C217" s="300"/>
      <c r="D217" s="294">
        <v>52</v>
      </c>
      <c r="E217" s="294">
        <v>0</v>
      </c>
      <c r="F217" s="294">
        <v>852</v>
      </c>
      <c r="G217" s="1" t="s">
        <v>0</v>
      </c>
      <c r="H217" s="1" t="s">
        <v>7</v>
      </c>
      <c r="I217" s="1" t="s">
        <v>362</v>
      </c>
      <c r="J217" s="1" t="s">
        <v>9</v>
      </c>
      <c r="K217" s="2">
        <f>'6 Вед15'!J244</f>
        <v>5181192</v>
      </c>
      <c r="L217" s="2">
        <f>'6 Вед15'!K244</f>
        <v>0</v>
      </c>
      <c r="M217" s="2">
        <f>'6 Вед15'!L244</f>
        <v>5181192</v>
      </c>
    </row>
    <row r="218" spans="1:13" s="6" customFormat="1" ht="12" customHeight="1" x14ac:dyDescent="0.25">
      <c r="A218" s="442" t="s">
        <v>128</v>
      </c>
      <c r="B218" s="442"/>
      <c r="C218" s="301"/>
      <c r="D218" s="294">
        <v>52</v>
      </c>
      <c r="E218" s="294">
        <v>0</v>
      </c>
      <c r="F218" s="294">
        <v>852</v>
      </c>
      <c r="G218" s="20" t="s">
        <v>37</v>
      </c>
      <c r="H218" s="1" t="s">
        <v>18</v>
      </c>
      <c r="I218" s="1" t="s">
        <v>343</v>
      </c>
      <c r="J218" s="1"/>
      <c r="K218" s="2">
        <f t="shared" ref="K218:M219" si="106">K219</f>
        <v>1110000</v>
      </c>
      <c r="L218" s="2">
        <f t="shared" si="106"/>
        <v>154200</v>
      </c>
      <c r="M218" s="2">
        <f t="shared" si="106"/>
        <v>1264200</v>
      </c>
    </row>
    <row r="219" spans="1:13" s="6" customFormat="1" ht="23.25" customHeight="1" x14ac:dyDescent="0.25">
      <c r="A219" s="301"/>
      <c r="B219" s="304" t="s">
        <v>95</v>
      </c>
      <c r="C219" s="301"/>
      <c r="D219" s="294">
        <v>52</v>
      </c>
      <c r="E219" s="294">
        <v>0</v>
      </c>
      <c r="F219" s="294">
        <v>852</v>
      </c>
      <c r="G219" s="1" t="s">
        <v>37</v>
      </c>
      <c r="H219" s="1" t="s">
        <v>18</v>
      </c>
      <c r="I219" s="1" t="s">
        <v>343</v>
      </c>
      <c r="J219" s="1" t="s">
        <v>90</v>
      </c>
      <c r="K219" s="2">
        <f t="shared" si="106"/>
        <v>1110000</v>
      </c>
      <c r="L219" s="2">
        <f t="shared" si="106"/>
        <v>154200</v>
      </c>
      <c r="M219" s="2">
        <f t="shared" si="106"/>
        <v>1264200</v>
      </c>
    </row>
    <row r="220" spans="1:13" s="6" customFormat="1" x14ac:dyDescent="0.25">
      <c r="A220" s="300"/>
      <c r="B220" s="300" t="s">
        <v>130</v>
      </c>
      <c r="C220" s="300"/>
      <c r="D220" s="294">
        <v>52</v>
      </c>
      <c r="E220" s="294">
        <v>0</v>
      </c>
      <c r="F220" s="294">
        <v>852</v>
      </c>
      <c r="G220" s="1" t="s">
        <v>37</v>
      </c>
      <c r="H220" s="1" t="s">
        <v>18</v>
      </c>
      <c r="I220" s="1" t="s">
        <v>343</v>
      </c>
      <c r="J220" s="1" t="s">
        <v>131</v>
      </c>
      <c r="K220" s="2">
        <f>'6 Вед15'!J207</f>
        <v>1110000</v>
      </c>
      <c r="L220" s="2">
        <f>'6 Вед15'!K207</f>
        <v>154200</v>
      </c>
      <c r="M220" s="2">
        <f>'6 Вед15'!L207</f>
        <v>1264200</v>
      </c>
    </row>
    <row r="221" spans="1:13" s="6" customFormat="1" ht="24.75" customHeight="1" x14ac:dyDescent="0.25">
      <c r="A221" s="442" t="s">
        <v>132</v>
      </c>
      <c r="B221" s="442"/>
      <c r="C221" s="301"/>
      <c r="D221" s="294">
        <v>52</v>
      </c>
      <c r="E221" s="294">
        <v>0</v>
      </c>
      <c r="F221" s="294">
        <v>852</v>
      </c>
      <c r="G221" s="20" t="s">
        <v>37</v>
      </c>
      <c r="H221" s="20" t="s">
        <v>18</v>
      </c>
      <c r="I221" s="20" t="s">
        <v>359</v>
      </c>
      <c r="J221" s="1"/>
      <c r="K221" s="2">
        <f t="shared" ref="K221:M221" si="107">K222</f>
        <v>1038500</v>
      </c>
      <c r="L221" s="2">
        <f t="shared" si="107"/>
        <v>171280</v>
      </c>
      <c r="M221" s="2">
        <f t="shared" si="107"/>
        <v>1209780</v>
      </c>
    </row>
    <row r="222" spans="1:13" s="6" customFormat="1" ht="24" x14ac:dyDescent="0.25">
      <c r="A222" s="301"/>
      <c r="B222" s="304" t="s">
        <v>95</v>
      </c>
      <c r="C222" s="301"/>
      <c r="D222" s="294">
        <v>52</v>
      </c>
      <c r="E222" s="294">
        <v>0</v>
      </c>
      <c r="F222" s="294">
        <v>852</v>
      </c>
      <c r="G222" s="1" t="s">
        <v>37</v>
      </c>
      <c r="H222" s="1" t="s">
        <v>18</v>
      </c>
      <c r="I222" s="20" t="s">
        <v>359</v>
      </c>
      <c r="J222" s="1" t="s">
        <v>90</v>
      </c>
      <c r="K222" s="2">
        <f t="shared" ref="K222:M222" si="108">K223</f>
        <v>1038500</v>
      </c>
      <c r="L222" s="2">
        <f t="shared" si="108"/>
        <v>171280</v>
      </c>
      <c r="M222" s="2">
        <f t="shared" si="108"/>
        <v>1209780</v>
      </c>
    </row>
    <row r="223" spans="1:13" s="6" customFormat="1" x14ac:dyDescent="0.25">
      <c r="A223" s="300"/>
      <c r="B223" s="300" t="s">
        <v>130</v>
      </c>
      <c r="C223" s="300"/>
      <c r="D223" s="294">
        <v>52</v>
      </c>
      <c r="E223" s="294">
        <v>0</v>
      </c>
      <c r="F223" s="294">
        <v>852</v>
      </c>
      <c r="G223" s="1" t="s">
        <v>37</v>
      </c>
      <c r="H223" s="1" t="s">
        <v>18</v>
      </c>
      <c r="I223" s="20" t="s">
        <v>359</v>
      </c>
      <c r="J223" s="1" t="s">
        <v>131</v>
      </c>
      <c r="K223" s="2">
        <f>'6 Вед15'!J191+'6 Вед15'!J210</f>
        <v>1038500</v>
      </c>
      <c r="L223" s="2">
        <f>'6 Вед15'!K191+'6 Вед15'!K210</f>
        <v>171280</v>
      </c>
      <c r="M223" s="2">
        <f>'6 Вед15'!L191+'6 Вед15'!L210</f>
        <v>1209780</v>
      </c>
    </row>
    <row r="224" spans="1:13" s="6" customFormat="1" ht="24" customHeight="1" x14ac:dyDescent="0.25">
      <c r="A224" s="442" t="s">
        <v>142</v>
      </c>
      <c r="B224" s="442"/>
      <c r="C224" s="301"/>
      <c r="D224" s="294">
        <v>52</v>
      </c>
      <c r="E224" s="294">
        <v>0</v>
      </c>
      <c r="F224" s="294">
        <v>852</v>
      </c>
      <c r="G224" s="1" t="s">
        <v>37</v>
      </c>
      <c r="H224" s="1" t="s">
        <v>37</v>
      </c>
      <c r="I224" s="1" t="s">
        <v>558</v>
      </c>
      <c r="J224" s="1"/>
      <c r="K224" s="2">
        <f t="shared" ref="K224:M225" si="109">K225</f>
        <v>122200</v>
      </c>
      <c r="L224" s="2">
        <f t="shared" si="109"/>
        <v>0</v>
      </c>
      <c r="M224" s="2">
        <f t="shared" si="109"/>
        <v>122200</v>
      </c>
    </row>
    <row r="225" spans="1:13" s="6" customFormat="1" ht="12.75" customHeight="1" x14ac:dyDescent="0.25">
      <c r="A225" s="17"/>
      <c r="B225" s="304" t="s">
        <v>28</v>
      </c>
      <c r="C225" s="300"/>
      <c r="D225" s="294">
        <v>52</v>
      </c>
      <c r="E225" s="294">
        <v>0</v>
      </c>
      <c r="F225" s="294">
        <v>852</v>
      </c>
      <c r="G225" s="1" t="s">
        <v>37</v>
      </c>
      <c r="H225" s="1" t="s">
        <v>37</v>
      </c>
      <c r="I225" s="1" t="s">
        <v>558</v>
      </c>
      <c r="J225" s="1" t="s">
        <v>29</v>
      </c>
      <c r="K225" s="2">
        <f t="shared" si="109"/>
        <v>122200</v>
      </c>
      <c r="L225" s="119">
        <f t="shared" si="109"/>
        <v>0</v>
      </c>
      <c r="M225" s="2">
        <f t="shared" si="109"/>
        <v>122200</v>
      </c>
    </row>
    <row r="226" spans="1:13" s="6" customFormat="1" ht="26.25" customHeight="1" x14ac:dyDescent="0.25">
      <c r="A226" s="17"/>
      <c r="B226" s="304" t="s">
        <v>30</v>
      </c>
      <c r="C226" s="301"/>
      <c r="D226" s="294">
        <v>52</v>
      </c>
      <c r="E226" s="294">
        <v>0</v>
      </c>
      <c r="F226" s="294">
        <v>852</v>
      </c>
      <c r="G226" s="1" t="s">
        <v>37</v>
      </c>
      <c r="H226" s="1" t="s">
        <v>37</v>
      </c>
      <c r="I226" s="1" t="s">
        <v>558</v>
      </c>
      <c r="J226" s="1" t="s">
        <v>31</v>
      </c>
      <c r="K226" s="2">
        <f>'6 Вед15'!J214</f>
        <v>122200</v>
      </c>
      <c r="L226" s="119">
        <f>'6 Вед15'!K214</f>
        <v>0</v>
      </c>
      <c r="M226" s="2">
        <f>'6 Вед15'!L214</f>
        <v>122200</v>
      </c>
    </row>
    <row r="227" spans="1:13" s="6" customFormat="1" ht="48.75" customHeight="1" x14ac:dyDescent="0.25">
      <c r="A227" s="522" t="s">
        <v>6</v>
      </c>
      <c r="B227" s="522"/>
      <c r="C227" s="300"/>
      <c r="D227" s="294">
        <v>52</v>
      </c>
      <c r="E227" s="294">
        <v>0</v>
      </c>
      <c r="F227" s="294">
        <v>852</v>
      </c>
      <c r="G227" s="1" t="s">
        <v>0</v>
      </c>
      <c r="H227" s="1" t="s">
        <v>7</v>
      </c>
      <c r="I227" s="1" t="s">
        <v>364</v>
      </c>
      <c r="J227" s="1"/>
      <c r="K227" s="2">
        <f t="shared" ref="K227:M228" si="110">K228</f>
        <v>158000</v>
      </c>
      <c r="L227" s="119">
        <f t="shared" si="110"/>
        <v>0</v>
      </c>
      <c r="M227" s="2">
        <f t="shared" si="110"/>
        <v>158000</v>
      </c>
    </row>
    <row r="228" spans="1:13" s="6" customFormat="1" x14ac:dyDescent="0.25">
      <c r="A228" s="307"/>
      <c r="B228" s="300" t="s">
        <v>108</v>
      </c>
      <c r="C228" s="300"/>
      <c r="D228" s="294">
        <v>52</v>
      </c>
      <c r="E228" s="294">
        <v>0</v>
      </c>
      <c r="F228" s="294">
        <v>852</v>
      </c>
      <c r="G228" s="1" t="s">
        <v>0</v>
      </c>
      <c r="H228" s="1" t="s">
        <v>7</v>
      </c>
      <c r="I228" s="1" t="s">
        <v>364</v>
      </c>
      <c r="J228" s="1" t="s">
        <v>109</v>
      </c>
      <c r="K228" s="2">
        <f t="shared" si="110"/>
        <v>158000</v>
      </c>
      <c r="L228" s="119">
        <f t="shared" si="110"/>
        <v>0</v>
      </c>
      <c r="M228" s="2">
        <f t="shared" si="110"/>
        <v>158000</v>
      </c>
    </row>
    <row r="229" spans="1:13" s="6" customFormat="1" ht="24" x14ac:dyDescent="0.25">
      <c r="A229" s="307"/>
      <c r="B229" s="300" t="s">
        <v>379</v>
      </c>
      <c r="C229" s="300"/>
      <c r="D229" s="294">
        <v>52</v>
      </c>
      <c r="E229" s="294">
        <v>0</v>
      </c>
      <c r="F229" s="294">
        <v>852</v>
      </c>
      <c r="G229" s="1" t="s">
        <v>0</v>
      </c>
      <c r="H229" s="1" t="s">
        <v>7</v>
      </c>
      <c r="I229" s="1" t="s">
        <v>364</v>
      </c>
      <c r="J229" s="1" t="s">
        <v>9</v>
      </c>
      <c r="K229" s="2">
        <f>'6 Вед15'!J247</f>
        <v>158000</v>
      </c>
      <c r="L229" s="119">
        <f>'6 Вед15'!K247</f>
        <v>0</v>
      </c>
      <c r="M229" s="2">
        <f>'6 Вед15'!L247</f>
        <v>158000</v>
      </c>
    </row>
    <row r="230" spans="1:13" s="6" customFormat="1" ht="24.75" customHeight="1" x14ac:dyDescent="0.25">
      <c r="A230" s="530" t="s">
        <v>670</v>
      </c>
      <c r="B230" s="531"/>
      <c r="C230" s="305"/>
      <c r="D230" s="310">
        <v>53</v>
      </c>
      <c r="E230" s="294"/>
      <c r="F230" s="310"/>
      <c r="G230" s="39"/>
      <c r="H230" s="39"/>
      <c r="I230" s="39"/>
      <c r="J230" s="7"/>
      <c r="K230" s="9">
        <f t="shared" ref="K230:M230" si="111">K231</f>
        <v>19120517</v>
      </c>
      <c r="L230" s="280">
        <f t="shared" si="111"/>
        <v>0</v>
      </c>
      <c r="M230" s="9">
        <f t="shared" si="111"/>
        <v>19120517</v>
      </c>
    </row>
    <row r="231" spans="1:13" s="6" customFormat="1" x14ac:dyDescent="0.25">
      <c r="A231" s="483" t="s">
        <v>156</v>
      </c>
      <c r="B231" s="484"/>
      <c r="C231" s="18"/>
      <c r="D231" s="18">
        <v>53</v>
      </c>
      <c r="E231" s="18">
        <v>0</v>
      </c>
      <c r="F231" s="18">
        <v>853</v>
      </c>
      <c r="G231" s="1"/>
      <c r="H231" s="1"/>
      <c r="I231" s="1"/>
      <c r="J231" s="1"/>
      <c r="K231" s="328">
        <f>K232+K240+K243+K246+K251+K256</f>
        <v>19120517</v>
      </c>
      <c r="L231" s="328">
        <f>L232+L240+L243+L246+L251+L256</f>
        <v>0</v>
      </c>
      <c r="M231" s="328">
        <f>M232+M240+M243+M246+M251+M256</f>
        <v>19120517</v>
      </c>
    </row>
    <row r="232" spans="1:13" s="6" customFormat="1" ht="27" customHeight="1" x14ac:dyDescent="0.25">
      <c r="A232" s="442" t="s">
        <v>27</v>
      </c>
      <c r="B232" s="442"/>
      <c r="C232" s="294"/>
      <c r="D232" s="294">
        <v>53</v>
      </c>
      <c r="E232" s="294">
        <v>0</v>
      </c>
      <c r="F232" s="75">
        <v>853</v>
      </c>
      <c r="G232" s="1" t="s">
        <v>23</v>
      </c>
      <c r="H232" s="1" t="s">
        <v>1</v>
      </c>
      <c r="I232" s="1" t="s">
        <v>562</v>
      </c>
      <c r="J232" s="1"/>
      <c r="K232" s="2">
        <f t="shared" ref="K232:M232" si="112">K233+K235+K237</f>
        <v>3735300</v>
      </c>
      <c r="L232" s="119">
        <f t="shared" si="112"/>
        <v>0</v>
      </c>
      <c r="M232" s="2">
        <f t="shared" si="112"/>
        <v>3735300</v>
      </c>
    </row>
    <row r="233" spans="1:13" s="6" customFormat="1" ht="36" customHeight="1" x14ac:dyDescent="0.25">
      <c r="A233" s="17"/>
      <c r="B233" s="300" t="s">
        <v>22</v>
      </c>
      <c r="C233" s="294"/>
      <c r="D233" s="294">
        <v>53</v>
      </c>
      <c r="E233" s="294">
        <v>0</v>
      </c>
      <c r="F233" s="75">
        <v>853</v>
      </c>
      <c r="G233" s="1" t="s">
        <v>18</v>
      </c>
      <c r="H233" s="1" t="s">
        <v>1</v>
      </c>
      <c r="I233" s="1" t="s">
        <v>562</v>
      </c>
      <c r="J233" s="1" t="s">
        <v>24</v>
      </c>
      <c r="K233" s="2">
        <f t="shared" ref="K233:M233" si="113">K234</f>
        <v>3406500</v>
      </c>
      <c r="L233" s="119">
        <f t="shared" si="113"/>
        <v>0</v>
      </c>
      <c r="M233" s="2">
        <f t="shared" si="113"/>
        <v>3406500</v>
      </c>
    </row>
    <row r="234" spans="1:13" s="6" customFormat="1" ht="15.75" customHeight="1" x14ac:dyDescent="0.25">
      <c r="A234" s="17"/>
      <c r="B234" s="300" t="s">
        <v>25</v>
      </c>
      <c r="C234" s="294"/>
      <c r="D234" s="294">
        <v>53</v>
      </c>
      <c r="E234" s="294">
        <v>0</v>
      </c>
      <c r="F234" s="75">
        <v>853</v>
      </c>
      <c r="G234" s="1" t="s">
        <v>18</v>
      </c>
      <c r="H234" s="1" t="s">
        <v>1</v>
      </c>
      <c r="I234" s="1" t="s">
        <v>562</v>
      </c>
      <c r="J234" s="1" t="s">
        <v>26</v>
      </c>
      <c r="K234" s="2">
        <f>'6 Вед15'!J264</f>
        <v>3406500</v>
      </c>
      <c r="L234" s="119">
        <f>'6 Вед15'!K264</f>
        <v>0</v>
      </c>
      <c r="M234" s="2">
        <f>'6 Вед15'!L264</f>
        <v>3406500</v>
      </c>
    </row>
    <row r="235" spans="1:13" s="6" customFormat="1" ht="15.75" customHeight="1" x14ac:dyDescent="0.25">
      <c r="A235" s="17"/>
      <c r="B235" s="304" t="s">
        <v>28</v>
      </c>
      <c r="C235" s="294"/>
      <c r="D235" s="294">
        <v>53</v>
      </c>
      <c r="E235" s="294">
        <v>0</v>
      </c>
      <c r="F235" s="75">
        <v>853</v>
      </c>
      <c r="G235" s="1" t="s">
        <v>18</v>
      </c>
      <c r="H235" s="1" t="s">
        <v>1</v>
      </c>
      <c r="I235" s="1" t="s">
        <v>562</v>
      </c>
      <c r="J235" s="1" t="s">
        <v>29</v>
      </c>
      <c r="K235" s="2">
        <f>'6 Вед15'!J265</f>
        <v>314800</v>
      </c>
      <c r="L235" s="119">
        <f>'6 Вед15'!K265</f>
        <v>0</v>
      </c>
      <c r="M235" s="2">
        <f>'6 Вед15'!L265</f>
        <v>314800</v>
      </c>
    </row>
    <row r="236" spans="1:13" s="6" customFormat="1" ht="25.5" customHeight="1" x14ac:dyDescent="0.25">
      <c r="A236" s="17"/>
      <c r="B236" s="304" t="s">
        <v>30</v>
      </c>
      <c r="C236" s="294"/>
      <c r="D236" s="294">
        <v>53</v>
      </c>
      <c r="E236" s="294">
        <v>0</v>
      </c>
      <c r="F236" s="75">
        <v>853</v>
      </c>
      <c r="G236" s="1" t="s">
        <v>18</v>
      </c>
      <c r="H236" s="1" t="s">
        <v>1</v>
      </c>
      <c r="I236" s="1" t="s">
        <v>562</v>
      </c>
      <c r="J236" s="1" t="s">
        <v>31</v>
      </c>
      <c r="K236" s="2">
        <f>'6 Вед15'!J266</f>
        <v>314800</v>
      </c>
      <c r="L236" s="119">
        <f>'6 Вед15'!K266</f>
        <v>0</v>
      </c>
      <c r="M236" s="2">
        <f>'6 Вед15'!L266</f>
        <v>314800</v>
      </c>
    </row>
    <row r="237" spans="1:13" s="6" customFormat="1" ht="14.25" customHeight="1" x14ac:dyDescent="0.25">
      <c r="A237" s="17"/>
      <c r="B237" s="304" t="s">
        <v>32</v>
      </c>
      <c r="C237" s="294"/>
      <c r="D237" s="294">
        <v>53</v>
      </c>
      <c r="E237" s="294">
        <v>0</v>
      </c>
      <c r="F237" s="75">
        <v>853</v>
      </c>
      <c r="G237" s="1" t="s">
        <v>18</v>
      </c>
      <c r="H237" s="1" t="s">
        <v>1</v>
      </c>
      <c r="I237" s="1" t="s">
        <v>562</v>
      </c>
      <c r="J237" s="1" t="s">
        <v>33</v>
      </c>
      <c r="K237" s="2">
        <f>K238+K239</f>
        <v>14000</v>
      </c>
      <c r="L237" s="2">
        <f t="shared" ref="L237:M237" si="114">L238+L239</f>
        <v>0</v>
      </c>
      <c r="M237" s="2">
        <f t="shared" si="114"/>
        <v>14000</v>
      </c>
    </row>
    <row r="238" spans="1:13" s="6" customFormat="1" ht="14.25" customHeight="1" x14ac:dyDescent="0.25">
      <c r="A238" s="17"/>
      <c r="B238" s="304" t="s">
        <v>34</v>
      </c>
      <c r="C238" s="294"/>
      <c r="D238" s="294">
        <v>53</v>
      </c>
      <c r="E238" s="294">
        <v>0</v>
      </c>
      <c r="F238" s="75">
        <v>853</v>
      </c>
      <c r="G238" s="1" t="s">
        <v>18</v>
      </c>
      <c r="H238" s="1" t="s">
        <v>1</v>
      </c>
      <c r="I238" s="1" t="s">
        <v>562</v>
      </c>
      <c r="J238" s="1" t="s">
        <v>35</v>
      </c>
      <c r="K238" s="2">
        <f>'6 Вед15'!J268</f>
        <v>13870</v>
      </c>
      <c r="L238" s="119">
        <f>'6 Вед15'!K268</f>
        <v>0</v>
      </c>
      <c r="M238" s="2">
        <f>K238+L238</f>
        <v>13870</v>
      </c>
    </row>
    <row r="239" spans="1:13" s="6" customFormat="1" ht="12.75" customHeight="1" x14ac:dyDescent="0.25">
      <c r="A239" s="17"/>
      <c r="B239" s="315" t="s">
        <v>597</v>
      </c>
      <c r="C239" s="294"/>
      <c r="D239" s="294">
        <v>53</v>
      </c>
      <c r="E239" s="294">
        <v>0</v>
      </c>
      <c r="F239" s="75">
        <v>853</v>
      </c>
      <c r="G239" s="1" t="s">
        <v>18</v>
      </c>
      <c r="H239" s="1" t="s">
        <v>1</v>
      </c>
      <c r="I239" s="1" t="s">
        <v>562</v>
      </c>
      <c r="J239" s="1" t="s">
        <v>36</v>
      </c>
      <c r="K239" s="2">
        <f>'6 Вед15'!J269</f>
        <v>130</v>
      </c>
      <c r="L239" s="119"/>
      <c r="M239" s="2">
        <f>K239+L239</f>
        <v>130</v>
      </c>
    </row>
    <row r="240" spans="1:13" s="6" customFormat="1" ht="47.25" customHeight="1" x14ac:dyDescent="0.25">
      <c r="A240" s="442" t="s">
        <v>46</v>
      </c>
      <c r="B240" s="442"/>
      <c r="C240" s="294"/>
      <c r="D240" s="294">
        <v>53</v>
      </c>
      <c r="E240" s="294">
        <v>0</v>
      </c>
      <c r="F240" s="75">
        <v>853</v>
      </c>
      <c r="G240" s="1" t="s">
        <v>18</v>
      </c>
      <c r="H240" s="1" t="s">
        <v>45</v>
      </c>
      <c r="I240" s="1" t="s">
        <v>334</v>
      </c>
      <c r="J240" s="1"/>
      <c r="K240" s="2">
        <f t="shared" ref="K240:M241" si="115">K241</f>
        <v>200</v>
      </c>
      <c r="L240" s="119">
        <f t="shared" si="115"/>
        <v>0</v>
      </c>
      <c r="M240" s="2">
        <f t="shared" si="115"/>
        <v>200</v>
      </c>
    </row>
    <row r="241" spans="1:13" s="6" customFormat="1" x14ac:dyDescent="0.25">
      <c r="A241" s="17"/>
      <c r="B241" s="300" t="s">
        <v>158</v>
      </c>
      <c r="C241" s="300"/>
      <c r="D241" s="294">
        <v>53</v>
      </c>
      <c r="E241" s="294">
        <v>0</v>
      </c>
      <c r="F241" s="75">
        <v>853</v>
      </c>
      <c r="G241" s="1" t="s">
        <v>18</v>
      </c>
      <c r="H241" s="20" t="s">
        <v>45</v>
      </c>
      <c r="I241" s="20" t="s">
        <v>334</v>
      </c>
      <c r="J241" s="1" t="s">
        <v>159</v>
      </c>
      <c r="K241" s="2">
        <f t="shared" si="115"/>
        <v>200</v>
      </c>
      <c r="L241" s="119">
        <f t="shared" si="115"/>
        <v>0</v>
      </c>
      <c r="M241" s="2">
        <f t="shared" si="115"/>
        <v>200</v>
      </c>
    </row>
    <row r="242" spans="1:13" s="6" customFormat="1" x14ac:dyDescent="0.25">
      <c r="A242" s="17"/>
      <c r="B242" s="300" t="s">
        <v>160</v>
      </c>
      <c r="C242" s="300"/>
      <c r="D242" s="294">
        <v>53</v>
      </c>
      <c r="E242" s="294">
        <v>0</v>
      </c>
      <c r="F242" s="75">
        <v>853</v>
      </c>
      <c r="G242" s="1" t="s">
        <v>18</v>
      </c>
      <c r="H242" s="20" t="s">
        <v>45</v>
      </c>
      <c r="I242" s="20" t="s">
        <v>334</v>
      </c>
      <c r="J242" s="1" t="s">
        <v>161</v>
      </c>
      <c r="K242" s="2">
        <f>'6 Вед15'!J273</f>
        <v>200</v>
      </c>
      <c r="L242" s="119">
        <f>'6 Вед15'!K273</f>
        <v>0</v>
      </c>
      <c r="M242" s="2">
        <f>'6 Вед15'!L273</f>
        <v>200</v>
      </c>
    </row>
    <row r="243" spans="1:13" s="6" customFormat="1" ht="42.75" customHeight="1" x14ac:dyDescent="0.25">
      <c r="A243" s="522" t="s">
        <v>88</v>
      </c>
      <c r="B243" s="522"/>
      <c r="C243" s="301"/>
      <c r="D243" s="294">
        <v>53</v>
      </c>
      <c r="E243" s="294">
        <v>0</v>
      </c>
      <c r="F243" s="294">
        <v>853</v>
      </c>
      <c r="G243" s="1" t="s">
        <v>86</v>
      </c>
      <c r="H243" s="1" t="s">
        <v>18</v>
      </c>
      <c r="I243" s="1" t="s">
        <v>344</v>
      </c>
      <c r="J243" s="1"/>
      <c r="K243" s="2">
        <f t="shared" ref="K243:M244" si="116">K244</f>
        <v>95400</v>
      </c>
      <c r="L243" s="119">
        <f t="shared" si="116"/>
        <v>0</v>
      </c>
      <c r="M243" s="2">
        <f t="shared" si="116"/>
        <v>95400</v>
      </c>
    </row>
    <row r="244" spans="1:13" s="6" customFormat="1" x14ac:dyDescent="0.25">
      <c r="A244" s="17"/>
      <c r="B244" s="301" t="s">
        <v>158</v>
      </c>
      <c r="C244" s="300"/>
      <c r="D244" s="294">
        <v>53</v>
      </c>
      <c r="E244" s="294">
        <v>0</v>
      </c>
      <c r="F244" s="75">
        <v>853</v>
      </c>
      <c r="G244" s="1" t="s">
        <v>86</v>
      </c>
      <c r="H244" s="1" t="s">
        <v>7</v>
      </c>
      <c r="I244" s="1" t="s">
        <v>344</v>
      </c>
      <c r="J244" s="1" t="s">
        <v>159</v>
      </c>
      <c r="K244" s="2">
        <f t="shared" si="116"/>
        <v>95400</v>
      </c>
      <c r="L244" s="119">
        <f t="shared" si="116"/>
        <v>0</v>
      </c>
      <c r="M244" s="2">
        <f t="shared" si="116"/>
        <v>95400</v>
      </c>
    </row>
    <row r="245" spans="1:13" s="6" customFormat="1" x14ac:dyDescent="0.25">
      <c r="A245" s="213"/>
      <c r="B245" s="301" t="s">
        <v>160</v>
      </c>
      <c r="C245" s="301"/>
      <c r="D245" s="294">
        <v>53</v>
      </c>
      <c r="E245" s="294">
        <v>0</v>
      </c>
      <c r="F245" s="75">
        <v>853</v>
      </c>
      <c r="G245" s="1" t="s">
        <v>86</v>
      </c>
      <c r="H245" s="1" t="s">
        <v>7</v>
      </c>
      <c r="I245" s="1" t="s">
        <v>344</v>
      </c>
      <c r="J245" s="1" t="s">
        <v>161</v>
      </c>
      <c r="K245" s="2">
        <f>'6 Вед15'!J292</f>
        <v>95400</v>
      </c>
      <c r="L245" s="2">
        <f>'6 Вед15'!K292</f>
        <v>0</v>
      </c>
      <c r="M245" s="2">
        <f>'6 Вед15'!L292</f>
        <v>95400</v>
      </c>
    </row>
    <row r="246" spans="1:13" s="6" customFormat="1" ht="15" customHeight="1" x14ac:dyDescent="0.25">
      <c r="A246" s="522" t="s">
        <v>169</v>
      </c>
      <c r="B246" s="522"/>
      <c r="C246" s="303"/>
      <c r="D246" s="294">
        <v>53</v>
      </c>
      <c r="E246" s="294">
        <v>0</v>
      </c>
      <c r="F246" s="75">
        <v>853</v>
      </c>
      <c r="G246" s="20" t="s">
        <v>167</v>
      </c>
      <c r="H246" s="20" t="s">
        <v>18</v>
      </c>
      <c r="I246" s="20" t="s">
        <v>365</v>
      </c>
      <c r="J246" s="22"/>
      <c r="K246" s="44">
        <f t="shared" ref="K246:M247" si="117">K247</f>
        <v>5882000</v>
      </c>
      <c r="L246" s="283">
        <f t="shared" si="117"/>
        <v>0</v>
      </c>
      <c r="M246" s="44">
        <f t="shared" si="117"/>
        <v>5882000</v>
      </c>
    </row>
    <row r="247" spans="1:13" s="6" customFormat="1" x14ac:dyDescent="0.25">
      <c r="A247" s="17"/>
      <c r="B247" s="300" t="s">
        <v>158</v>
      </c>
      <c r="C247" s="300"/>
      <c r="D247" s="294">
        <v>53</v>
      </c>
      <c r="E247" s="294">
        <v>0</v>
      </c>
      <c r="F247" s="75">
        <v>853</v>
      </c>
      <c r="G247" s="1" t="s">
        <v>167</v>
      </c>
      <c r="H247" s="1" t="s">
        <v>18</v>
      </c>
      <c r="I247" s="1" t="s">
        <v>365</v>
      </c>
      <c r="J247" s="1" t="s">
        <v>159</v>
      </c>
      <c r="K247" s="2">
        <f>K248</f>
        <v>5882000</v>
      </c>
      <c r="L247" s="2">
        <f t="shared" si="117"/>
        <v>0</v>
      </c>
      <c r="M247" s="2">
        <f t="shared" si="117"/>
        <v>5882000</v>
      </c>
    </row>
    <row r="248" spans="1:13" s="6" customFormat="1" x14ac:dyDescent="0.25">
      <c r="A248" s="17"/>
      <c r="B248" s="400" t="s">
        <v>767</v>
      </c>
      <c r="C248" s="400"/>
      <c r="D248" s="294">
        <v>53</v>
      </c>
      <c r="E248" s="294">
        <v>0</v>
      </c>
      <c r="F248" s="75">
        <v>853</v>
      </c>
      <c r="G248" s="1" t="s">
        <v>167</v>
      </c>
      <c r="H248" s="1" t="s">
        <v>18</v>
      </c>
      <c r="I248" s="1" t="s">
        <v>365</v>
      </c>
      <c r="J248" s="1" t="s">
        <v>768</v>
      </c>
      <c r="K248" s="2">
        <f>K249+K250</f>
        <v>5882000</v>
      </c>
      <c r="L248" s="2">
        <f t="shared" ref="L248:M248" si="118">L249+L250</f>
        <v>0</v>
      </c>
      <c r="M248" s="2">
        <f t="shared" si="118"/>
        <v>5882000</v>
      </c>
    </row>
    <row r="249" spans="1:13" s="6" customFormat="1" x14ac:dyDescent="0.25">
      <c r="A249" s="17"/>
      <c r="B249" s="400" t="s">
        <v>282</v>
      </c>
      <c r="C249" s="400"/>
      <c r="D249" s="294">
        <v>53</v>
      </c>
      <c r="E249" s="294">
        <v>0</v>
      </c>
      <c r="F249" s="75">
        <v>853</v>
      </c>
      <c r="G249" s="1" t="s">
        <v>167</v>
      </c>
      <c r="H249" s="1" t="s">
        <v>18</v>
      </c>
      <c r="I249" s="1" t="s">
        <v>365</v>
      </c>
      <c r="J249" s="1" t="s">
        <v>766</v>
      </c>
      <c r="K249" s="2"/>
      <c r="L249" s="2">
        <f>'6 Вед15'!K298</f>
        <v>5882000</v>
      </c>
      <c r="M249" s="2">
        <f>'6 Вед15'!L298</f>
        <v>5882000</v>
      </c>
    </row>
    <row r="250" spans="1:13" s="6" customFormat="1" x14ac:dyDescent="0.25">
      <c r="A250" s="17"/>
      <c r="B250" s="301" t="s">
        <v>171</v>
      </c>
      <c r="C250" s="301"/>
      <c r="D250" s="294">
        <v>53</v>
      </c>
      <c r="E250" s="294">
        <v>0</v>
      </c>
      <c r="F250" s="75">
        <v>853</v>
      </c>
      <c r="G250" s="1" t="s">
        <v>167</v>
      </c>
      <c r="H250" s="1" t="s">
        <v>18</v>
      </c>
      <c r="I250" s="1" t="s">
        <v>365</v>
      </c>
      <c r="J250" s="1" t="s">
        <v>172</v>
      </c>
      <c r="K250" s="2">
        <f>'6 Вед15'!J299</f>
        <v>5882000</v>
      </c>
      <c r="L250" s="2">
        <f>'6 Вед15'!K299</f>
        <v>-5882000</v>
      </c>
      <c r="M250" s="2">
        <f>'6 Вед15'!L299</f>
        <v>0</v>
      </c>
    </row>
    <row r="251" spans="1:13" s="6" customFormat="1" ht="15" customHeight="1" x14ac:dyDescent="0.25">
      <c r="A251" s="443" t="s">
        <v>174</v>
      </c>
      <c r="B251" s="443"/>
      <c r="C251" s="300"/>
      <c r="D251" s="294">
        <v>53</v>
      </c>
      <c r="E251" s="294">
        <v>0</v>
      </c>
      <c r="F251" s="75">
        <v>853</v>
      </c>
      <c r="G251" s="1" t="s">
        <v>167</v>
      </c>
      <c r="H251" s="1" t="s">
        <v>74</v>
      </c>
      <c r="I251" s="1" t="s">
        <v>366</v>
      </c>
      <c r="J251" s="1"/>
      <c r="K251" s="2">
        <f t="shared" ref="K251:M252" si="119">K252</f>
        <v>8607000</v>
      </c>
      <c r="L251" s="119">
        <f t="shared" si="119"/>
        <v>0</v>
      </c>
      <c r="M251" s="2">
        <f t="shared" si="119"/>
        <v>8607000</v>
      </c>
    </row>
    <row r="252" spans="1:13" s="6" customFormat="1" x14ac:dyDescent="0.25">
      <c r="A252" s="17"/>
      <c r="B252" s="300" t="s">
        <v>158</v>
      </c>
      <c r="C252" s="300"/>
      <c r="D252" s="294">
        <v>53</v>
      </c>
      <c r="E252" s="294">
        <v>0</v>
      </c>
      <c r="F252" s="75">
        <v>853</v>
      </c>
      <c r="G252" s="1" t="s">
        <v>167</v>
      </c>
      <c r="H252" s="1" t="s">
        <v>74</v>
      </c>
      <c r="I252" s="1" t="s">
        <v>366</v>
      </c>
      <c r="J252" s="1" t="s">
        <v>159</v>
      </c>
      <c r="K252" s="2">
        <f>K253</f>
        <v>8607000</v>
      </c>
      <c r="L252" s="2">
        <f t="shared" si="119"/>
        <v>0</v>
      </c>
      <c r="M252" s="2">
        <f t="shared" si="119"/>
        <v>8607000</v>
      </c>
    </row>
    <row r="253" spans="1:13" s="6" customFormat="1" x14ac:dyDescent="0.25">
      <c r="A253" s="17"/>
      <c r="B253" s="439" t="s">
        <v>767</v>
      </c>
      <c r="C253" s="439"/>
      <c r="D253" s="294">
        <v>53</v>
      </c>
      <c r="E253" s="294">
        <v>0</v>
      </c>
      <c r="F253" s="75">
        <v>853</v>
      </c>
      <c r="G253" s="1" t="s">
        <v>167</v>
      </c>
      <c r="H253" s="1" t="s">
        <v>18</v>
      </c>
      <c r="I253" s="1" t="s">
        <v>366</v>
      </c>
      <c r="J253" s="1" t="s">
        <v>768</v>
      </c>
      <c r="K253" s="2">
        <f>K254+K255</f>
        <v>8607000</v>
      </c>
      <c r="L253" s="2">
        <f t="shared" ref="L253:M253" si="120">L254+L255</f>
        <v>0</v>
      </c>
      <c r="M253" s="2">
        <f t="shared" si="120"/>
        <v>8607000</v>
      </c>
    </row>
    <row r="254" spans="1:13" s="6" customFormat="1" x14ac:dyDescent="0.25">
      <c r="A254" s="17"/>
      <c r="B254" s="439" t="s">
        <v>173</v>
      </c>
      <c r="C254" s="439"/>
      <c r="D254" s="294">
        <v>53</v>
      </c>
      <c r="E254" s="294">
        <v>0</v>
      </c>
      <c r="F254" s="75">
        <v>853</v>
      </c>
      <c r="G254" s="1" t="s">
        <v>167</v>
      </c>
      <c r="H254" s="1" t="s">
        <v>74</v>
      </c>
      <c r="I254" s="1" t="s">
        <v>366</v>
      </c>
      <c r="J254" s="1" t="s">
        <v>799</v>
      </c>
      <c r="K254" s="2">
        <f>'6 Вед15'!J304</f>
        <v>0</v>
      </c>
      <c r="L254" s="2">
        <f>'6 Вед15'!K304</f>
        <v>8607000</v>
      </c>
      <c r="M254" s="2">
        <f>'6 Вед15'!L304</f>
        <v>8607000</v>
      </c>
    </row>
    <row r="255" spans="1:13" s="6" customFormat="1" x14ac:dyDescent="0.25">
      <c r="A255" s="17"/>
      <c r="B255" s="301" t="s">
        <v>171</v>
      </c>
      <c r="C255" s="301"/>
      <c r="D255" s="294">
        <v>53</v>
      </c>
      <c r="E255" s="294">
        <v>0</v>
      </c>
      <c r="F255" s="75">
        <v>853</v>
      </c>
      <c r="G255" s="1" t="s">
        <v>167</v>
      </c>
      <c r="H255" s="1" t="s">
        <v>74</v>
      </c>
      <c r="I255" s="1" t="s">
        <v>366</v>
      </c>
      <c r="J255" s="1" t="s">
        <v>172</v>
      </c>
      <c r="K255" s="2">
        <f>'6 Вед15'!J305</f>
        <v>8607000</v>
      </c>
      <c r="L255" s="2">
        <f>'6 Вед15'!K305</f>
        <v>-8607000</v>
      </c>
      <c r="M255" s="2">
        <f>'6 Вед15'!L305</f>
        <v>0</v>
      </c>
    </row>
    <row r="256" spans="1:13" s="37" customFormat="1" ht="47.25" customHeight="1" x14ac:dyDescent="0.25">
      <c r="A256" s="522" t="s">
        <v>660</v>
      </c>
      <c r="B256" s="522"/>
      <c r="C256" s="36"/>
      <c r="D256" s="103">
        <v>53</v>
      </c>
      <c r="E256" s="103">
        <v>0</v>
      </c>
      <c r="F256" s="75">
        <v>853</v>
      </c>
      <c r="G256" s="135" t="s">
        <v>74</v>
      </c>
      <c r="H256" s="135" t="s">
        <v>4</v>
      </c>
      <c r="I256" s="135">
        <v>5118</v>
      </c>
      <c r="J256" s="314" t="s">
        <v>164</v>
      </c>
      <c r="K256" s="136">
        <f t="shared" ref="K256:M257" si="121">K257</f>
        <v>800617</v>
      </c>
      <c r="L256" s="284">
        <f t="shared" si="121"/>
        <v>0</v>
      </c>
      <c r="M256" s="136">
        <f t="shared" si="121"/>
        <v>800617</v>
      </c>
    </row>
    <row r="257" spans="1:13" s="37" customFormat="1" x14ac:dyDescent="0.25">
      <c r="A257" s="36"/>
      <c r="B257" s="304" t="s">
        <v>158</v>
      </c>
      <c r="C257" s="36"/>
      <c r="D257" s="103">
        <v>53</v>
      </c>
      <c r="E257" s="103">
        <v>0</v>
      </c>
      <c r="F257" s="75">
        <v>853</v>
      </c>
      <c r="G257" s="135" t="s">
        <v>74</v>
      </c>
      <c r="H257" s="135" t="s">
        <v>4</v>
      </c>
      <c r="I257" s="135">
        <v>5118</v>
      </c>
      <c r="J257" s="135" t="s">
        <v>159</v>
      </c>
      <c r="K257" s="136">
        <f t="shared" si="121"/>
        <v>800617</v>
      </c>
      <c r="L257" s="284">
        <f t="shared" si="121"/>
        <v>0</v>
      </c>
      <c r="M257" s="136">
        <f t="shared" si="121"/>
        <v>800617</v>
      </c>
    </row>
    <row r="258" spans="1:13" s="37" customFormat="1" x14ac:dyDescent="0.25">
      <c r="A258" s="36"/>
      <c r="B258" s="304" t="s">
        <v>160</v>
      </c>
      <c r="C258" s="36"/>
      <c r="D258" s="103">
        <v>53</v>
      </c>
      <c r="E258" s="103">
        <v>0</v>
      </c>
      <c r="F258" s="75">
        <v>853</v>
      </c>
      <c r="G258" s="135" t="s">
        <v>74</v>
      </c>
      <c r="H258" s="135" t="s">
        <v>4</v>
      </c>
      <c r="I258" s="135">
        <v>5118</v>
      </c>
      <c r="J258" s="135" t="s">
        <v>161</v>
      </c>
      <c r="K258" s="136">
        <f>'6 Вед15'!J278</f>
        <v>800617</v>
      </c>
      <c r="L258" s="284">
        <f>'6 Вед15'!K278</f>
        <v>0</v>
      </c>
      <c r="M258" s="136">
        <f>'6 Вед15'!L278</f>
        <v>800617</v>
      </c>
    </row>
    <row r="259" spans="1:13" s="6" customFormat="1" ht="13.5" customHeight="1" x14ac:dyDescent="0.25">
      <c r="A259" s="527" t="s">
        <v>368</v>
      </c>
      <c r="B259" s="528"/>
      <c r="C259" s="301"/>
      <c r="D259" s="310">
        <v>70</v>
      </c>
      <c r="E259" s="294"/>
      <c r="F259" s="75"/>
      <c r="G259" s="1"/>
      <c r="H259" s="1"/>
      <c r="I259" s="1"/>
      <c r="J259" s="45"/>
      <c r="K259" s="9">
        <f>K260+K264+K268+K279</f>
        <v>2123620</v>
      </c>
      <c r="L259" s="9">
        <f t="shared" ref="L259:M259" si="122">L260+L264+L268+L279</f>
        <v>0</v>
      </c>
      <c r="M259" s="9">
        <f t="shared" si="122"/>
        <v>2123620</v>
      </c>
    </row>
    <row r="260" spans="1:13" s="6" customFormat="1" ht="13.5" customHeight="1" x14ac:dyDescent="0.25">
      <c r="A260" s="497" t="s">
        <v>16</v>
      </c>
      <c r="B260" s="498"/>
      <c r="C260" s="318"/>
      <c r="D260" s="18">
        <v>70</v>
      </c>
      <c r="E260" s="18">
        <v>0</v>
      </c>
      <c r="F260" s="102">
        <v>851</v>
      </c>
      <c r="G260" s="12"/>
      <c r="H260" s="12"/>
      <c r="I260" s="12"/>
      <c r="J260" s="327"/>
      <c r="K260" s="14">
        <f>K261</f>
        <v>200000</v>
      </c>
      <c r="L260" s="14">
        <f t="shared" ref="L260:M260" si="123">L261</f>
        <v>0</v>
      </c>
      <c r="M260" s="14">
        <f t="shared" si="123"/>
        <v>200000</v>
      </c>
    </row>
    <row r="261" spans="1:13" s="6" customFormat="1" x14ac:dyDescent="0.25">
      <c r="A261" s="442" t="s">
        <v>41</v>
      </c>
      <c r="B261" s="442"/>
      <c r="C261" s="301"/>
      <c r="D261" s="294">
        <v>70</v>
      </c>
      <c r="E261" s="294">
        <v>0</v>
      </c>
      <c r="F261" s="294">
        <v>851</v>
      </c>
      <c r="G261" s="1" t="s">
        <v>18</v>
      </c>
      <c r="H261" s="1" t="s">
        <v>39</v>
      </c>
      <c r="I261" s="1" t="s">
        <v>369</v>
      </c>
      <c r="J261" s="1"/>
      <c r="K261" s="2">
        <f t="shared" ref="K261:M262" si="124">K262</f>
        <v>200000</v>
      </c>
      <c r="L261" s="119">
        <f t="shared" si="124"/>
        <v>0</v>
      </c>
      <c r="M261" s="2">
        <f t="shared" si="124"/>
        <v>200000</v>
      </c>
    </row>
    <row r="262" spans="1:13" s="6" customFormat="1" x14ac:dyDescent="0.25">
      <c r="A262" s="17"/>
      <c r="B262" s="301" t="s">
        <v>32</v>
      </c>
      <c r="C262" s="301"/>
      <c r="D262" s="294">
        <v>70</v>
      </c>
      <c r="E262" s="294">
        <v>0</v>
      </c>
      <c r="F262" s="294">
        <v>851</v>
      </c>
      <c r="G262" s="1" t="s">
        <v>18</v>
      </c>
      <c r="H262" s="1" t="s">
        <v>39</v>
      </c>
      <c r="I262" s="1" t="s">
        <v>369</v>
      </c>
      <c r="J262" s="1" t="s">
        <v>33</v>
      </c>
      <c r="K262" s="2">
        <f t="shared" si="124"/>
        <v>200000</v>
      </c>
      <c r="L262" s="119">
        <f t="shared" si="124"/>
        <v>0</v>
      </c>
      <c r="M262" s="2">
        <f t="shared" si="124"/>
        <v>200000</v>
      </c>
    </row>
    <row r="263" spans="1:13" s="6" customFormat="1" x14ac:dyDescent="0.25">
      <c r="A263" s="17"/>
      <c r="B263" s="300" t="s">
        <v>42</v>
      </c>
      <c r="C263" s="300"/>
      <c r="D263" s="294">
        <v>70</v>
      </c>
      <c r="E263" s="294">
        <v>0</v>
      </c>
      <c r="F263" s="294">
        <v>851</v>
      </c>
      <c r="G263" s="1" t="s">
        <v>18</v>
      </c>
      <c r="H263" s="1" t="s">
        <v>39</v>
      </c>
      <c r="I263" s="1" t="s">
        <v>369</v>
      </c>
      <c r="J263" s="1" t="s">
        <v>43</v>
      </c>
      <c r="K263" s="2">
        <f>'6 Вед15'!J33</f>
        <v>200000</v>
      </c>
      <c r="L263" s="119">
        <f>'6 Вед15'!K33</f>
        <v>0</v>
      </c>
      <c r="M263" s="2">
        <f>'6 Вед15'!L33</f>
        <v>200000</v>
      </c>
    </row>
    <row r="264" spans="1:13" s="6" customFormat="1" ht="12" hidden="1" customHeight="1" x14ac:dyDescent="0.25">
      <c r="A264" s="514" t="s">
        <v>181</v>
      </c>
      <c r="B264" s="514"/>
      <c r="C264" s="300"/>
      <c r="D264" s="18">
        <v>70</v>
      </c>
      <c r="E264" s="18">
        <v>0</v>
      </c>
      <c r="F264" s="102">
        <v>853</v>
      </c>
      <c r="G264" s="18" t="s">
        <v>182</v>
      </c>
      <c r="H264" s="306" t="s">
        <v>164</v>
      </c>
      <c r="I264" s="1"/>
      <c r="J264" s="306" t="s">
        <v>164</v>
      </c>
      <c r="K264" s="14">
        <f t="shared" ref="K264:M266" si="125">K265</f>
        <v>0</v>
      </c>
      <c r="L264" s="281">
        <f t="shared" si="125"/>
        <v>0</v>
      </c>
      <c r="M264" s="14">
        <f t="shared" si="125"/>
        <v>0</v>
      </c>
    </row>
    <row r="265" spans="1:13" s="6" customFormat="1" hidden="1" x14ac:dyDescent="0.25">
      <c r="A265" s="514" t="s">
        <v>181</v>
      </c>
      <c r="B265" s="514"/>
      <c r="C265" s="300"/>
      <c r="D265" s="18">
        <v>70</v>
      </c>
      <c r="E265" s="18">
        <v>0</v>
      </c>
      <c r="F265" s="102">
        <v>853</v>
      </c>
      <c r="G265" s="18" t="s">
        <v>182</v>
      </c>
      <c r="H265" s="18" t="s">
        <v>182</v>
      </c>
      <c r="I265" s="1" t="s">
        <v>367</v>
      </c>
      <c r="J265" s="306" t="s">
        <v>164</v>
      </c>
      <c r="K265" s="14">
        <f t="shared" si="125"/>
        <v>0</v>
      </c>
      <c r="L265" s="281">
        <f t="shared" si="125"/>
        <v>0</v>
      </c>
      <c r="M265" s="14">
        <f t="shared" si="125"/>
        <v>0</v>
      </c>
    </row>
    <row r="266" spans="1:13" s="6" customFormat="1" hidden="1" x14ac:dyDescent="0.25">
      <c r="A266" s="17"/>
      <c r="B266" s="301" t="s">
        <v>181</v>
      </c>
      <c r="C266" s="300"/>
      <c r="D266" s="294">
        <v>70</v>
      </c>
      <c r="E266" s="294">
        <v>0</v>
      </c>
      <c r="F266" s="75">
        <v>853</v>
      </c>
      <c r="G266" s="294" t="s">
        <v>182</v>
      </c>
      <c r="H266" s="294" t="s">
        <v>182</v>
      </c>
      <c r="I266" s="1" t="s">
        <v>367</v>
      </c>
      <c r="J266" s="300" t="s">
        <v>164</v>
      </c>
      <c r="K266" s="2">
        <f t="shared" si="125"/>
        <v>0</v>
      </c>
      <c r="L266" s="119">
        <f t="shared" si="125"/>
        <v>0</v>
      </c>
      <c r="M266" s="2">
        <f t="shared" si="125"/>
        <v>0</v>
      </c>
    </row>
    <row r="267" spans="1:13" s="6" customFormat="1" hidden="1" x14ac:dyDescent="0.25">
      <c r="A267" s="17"/>
      <c r="B267" s="301" t="s">
        <v>181</v>
      </c>
      <c r="C267" s="300"/>
      <c r="D267" s="294">
        <v>70</v>
      </c>
      <c r="E267" s="294">
        <v>0</v>
      </c>
      <c r="F267" s="75">
        <v>853</v>
      </c>
      <c r="G267" s="294" t="s">
        <v>182</v>
      </c>
      <c r="H267" s="294" t="s">
        <v>182</v>
      </c>
      <c r="I267" s="1" t="s">
        <v>367</v>
      </c>
      <c r="J267" s="294" t="s">
        <v>184</v>
      </c>
      <c r="K267" s="2">
        <f>'6 Вед15'!J309</f>
        <v>0</v>
      </c>
      <c r="L267" s="119">
        <f>'6 Вед15'!K309</f>
        <v>0</v>
      </c>
      <c r="M267" s="119">
        <f>'6 Вед15'!L309</f>
        <v>0</v>
      </c>
    </row>
    <row r="268" spans="1:13" s="15" customFormat="1" ht="13.5" customHeight="1" x14ac:dyDescent="0.25">
      <c r="A268" s="497" t="s">
        <v>176</v>
      </c>
      <c r="B268" s="498"/>
      <c r="C268" s="102"/>
      <c r="D268" s="102">
        <v>70</v>
      </c>
      <c r="E268" s="102">
        <v>0</v>
      </c>
      <c r="F268" s="102">
        <v>854</v>
      </c>
      <c r="G268" s="102"/>
      <c r="H268" s="12"/>
      <c r="I268" s="12"/>
      <c r="J268" s="12"/>
      <c r="K268" s="14">
        <f>K269+K272</f>
        <v>1416920</v>
      </c>
      <c r="L268" s="14">
        <f t="shared" ref="L268:M268" si="126">L269+L272</f>
        <v>0</v>
      </c>
      <c r="M268" s="14">
        <f t="shared" si="126"/>
        <v>1416920</v>
      </c>
    </row>
    <row r="269" spans="1:13" s="6" customFormat="1" x14ac:dyDescent="0.25">
      <c r="A269" s="442" t="s">
        <v>583</v>
      </c>
      <c r="B269" s="442"/>
      <c r="C269" s="301"/>
      <c r="D269" s="294">
        <v>70</v>
      </c>
      <c r="E269" s="294">
        <v>0</v>
      </c>
      <c r="F269" s="294">
        <v>854</v>
      </c>
      <c r="G269" s="1" t="s">
        <v>23</v>
      </c>
      <c r="H269" s="1" t="s">
        <v>74</v>
      </c>
      <c r="I269" s="1" t="s">
        <v>585</v>
      </c>
      <c r="J269" s="1"/>
      <c r="K269" s="2">
        <f t="shared" ref="K269:M270" si="127">K270</f>
        <v>789500</v>
      </c>
      <c r="L269" s="119">
        <f t="shared" si="127"/>
        <v>0</v>
      </c>
      <c r="M269" s="2">
        <f t="shared" si="127"/>
        <v>789500</v>
      </c>
    </row>
    <row r="270" spans="1:13" s="6" customFormat="1" ht="36" customHeight="1" x14ac:dyDescent="0.25">
      <c r="A270" s="301"/>
      <c r="B270" s="300" t="s">
        <v>22</v>
      </c>
      <c r="C270" s="301"/>
      <c r="D270" s="294">
        <v>70</v>
      </c>
      <c r="E270" s="294">
        <v>0</v>
      </c>
      <c r="F270" s="294">
        <v>854</v>
      </c>
      <c r="G270" s="1" t="s">
        <v>18</v>
      </c>
      <c r="H270" s="1" t="s">
        <v>74</v>
      </c>
      <c r="I270" s="1" t="s">
        <v>585</v>
      </c>
      <c r="J270" s="1" t="s">
        <v>24</v>
      </c>
      <c r="K270" s="2">
        <f t="shared" si="127"/>
        <v>789500</v>
      </c>
      <c r="L270" s="119">
        <f t="shared" si="127"/>
        <v>0</v>
      </c>
      <c r="M270" s="2">
        <f t="shared" si="127"/>
        <v>789500</v>
      </c>
    </row>
    <row r="271" spans="1:13" s="6" customFormat="1" ht="15" customHeight="1" x14ac:dyDescent="0.25">
      <c r="A271" s="301"/>
      <c r="B271" s="300" t="s">
        <v>25</v>
      </c>
      <c r="C271" s="301"/>
      <c r="D271" s="294">
        <v>70</v>
      </c>
      <c r="E271" s="294">
        <v>0</v>
      </c>
      <c r="F271" s="294">
        <v>854</v>
      </c>
      <c r="G271" s="1" t="s">
        <v>18</v>
      </c>
      <c r="H271" s="1" t="s">
        <v>74</v>
      </c>
      <c r="I271" s="1" t="s">
        <v>585</v>
      </c>
      <c r="J271" s="1" t="s">
        <v>26</v>
      </c>
      <c r="K271" s="2">
        <f>'6 Вед15'!J315</f>
        <v>789500</v>
      </c>
      <c r="L271" s="119">
        <f>'6 Вед15'!K315</f>
        <v>0</v>
      </c>
      <c r="M271" s="2">
        <f>'6 Вед15'!L315</f>
        <v>789500</v>
      </c>
    </row>
    <row r="272" spans="1:13" s="6" customFormat="1" ht="23.25" customHeight="1" x14ac:dyDescent="0.25">
      <c r="A272" s="442" t="s">
        <v>27</v>
      </c>
      <c r="B272" s="442"/>
      <c r="C272" s="294"/>
      <c r="D272" s="294">
        <v>70</v>
      </c>
      <c r="E272" s="294">
        <v>0</v>
      </c>
      <c r="F272" s="294">
        <v>854</v>
      </c>
      <c r="G272" s="1" t="s">
        <v>23</v>
      </c>
      <c r="H272" s="1" t="s">
        <v>4</v>
      </c>
      <c r="I272" s="1" t="s">
        <v>562</v>
      </c>
      <c r="J272" s="1"/>
      <c r="K272" s="2">
        <f t="shared" ref="K272:M272" si="128">K273+K275+K277</f>
        <v>627420</v>
      </c>
      <c r="L272" s="119">
        <f t="shared" si="128"/>
        <v>0</v>
      </c>
      <c r="M272" s="2">
        <f t="shared" si="128"/>
        <v>627420</v>
      </c>
    </row>
    <row r="273" spans="1:13" s="6" customFormat="1" ht="36.75" customHeight="1" x14ac:dyDescent="0.25">
      <c r="A273" s="17"/>
      <c r="B273" s="300" t="s">
        <v>22</v>
      </c>
      <c r="C273" s="294"/>
      <c r="D273" s="294">
        <v>70</v>
      </c>
      <c r="E273" s="294">
        <v>0</v>
      </c>
      <c r="F273" s="294">
        <v>854</v>
      </c>
      <c r="G273" s="1" t="s">
        <v>18</v>
      </c>
      <c r="H273" s="1" t="s">
        <v>4</v>
      </c>
      <c r="I273" s="1" t="s">
        <v>562</v>
      </c>
      <c r="J273" s="1" t="s">
        <v>24</v>
      </c>
      <c r="K273" s="2">
        <f t="shared" ref="K273:M273" si="129">K274</f>
        <v>418200</v>
      </c>
      <c r="L273" s="119">
        <f t="shared" si="129"/>
        <v>0</v>
      </c>
      <c r="M273" s="2">
        <f t="shared" si="129"/>
        <v>418200</v>
      </c>
    </row>
    <row r="274" spans="1:13" s="6" customFormat="1" ht="13.5" customHeight="1" x14ac:dyDescent="0.25">
      <c r="A274" s="17"/>
      <c r="B274" s="300" t="s">
        <v>25</v>
      </c>
      <c r="C274" s="294"/>
      <c r="D274" s="294">
        <v>70</v>
      </c>
      <c r="E274" s="294">
        <v>0</v>
      </c>
      <c r="F274" s="294">
        <v>854</v>
      </c>
      <c r="G274" s="1" t="s">
        <v>18</v>
      </c>
      <c r="H274" s="1" t="s">
        <v>4</v>
      </c>
      <c r="I274" s="1" t="s">
        <v>562</v>
      </c>
      <c r="J274" s="1" t="s">
        <v>26</v>
      </c>
      <c r="K274" s="2">
        <f>'6 Вед15'!J319</f>
        <v>418200</v>
      </c>
      <c r="L274" s="119">
        <f>'6 Вед15'!K319</f>
        <v>0</v>
      </c>
      <c r="M274" s="2">
        <f>'6 Вед15'!L319</f>
        <v>418200</v>
      </c>
    </row>
    <row r="275" spans="1:13" s="6" customFormat="1" ht="13.5" customHeight="1" x14ac:dyDescent="0.25">
      <c r="A275" s="17"/>
      <c r="B275" s="304" t="s">
        <v>28</v>
      </c>
      <c r="C275" s="294"/>
      <c r="D275" s="294">
        <v>70</v>
      </c>
      <c r="E275" s="294">
        <v>0</v>
      </c>
      <c r="F275" s="294">
        <v>854</v>
      </c>
      <c r="G275" s="1" t="s">
        <v>18</v>
      </c>
      <c r="H275" s="1" t="s">
        <v>4</v>
      </c>
      <c r="I275" s="1" t="s">
        <v>562</v>
      </c>
      <c r="J275" s="1" t="s">
        <v>29</v>
      </c>
      <c r="K275" s="2">
        <f>'6 Вед15'!J320</f>
        <v>208700</v>
      </c>
      <c r="L275" s="119">
        <f>'6 Вед15'!K320</f>
        <v>0</v>
      </c>
      <c r="M275" s="2">
        <f>'6 Вед15'!L320</f>
        <v>208700</v>
      </c>
    </row>
    <row r="276" spans="1:13" s="6" customFormat="1" ht="25.5" customHeight="1" x14ac:dyDescent="0.25">
      <c r="A276" s="17"/>
      <c r="B276" s="304" t="s">
        <v>30</v>
      </c>
      <c r="C276" s="294"/>
      <c r="D276" s="294">
        <v>70</v>
      </c>
      <c r="E276" s="294">
        <v>0</v>
      </c>
      <c r="F276" s="294">
        <v>854</v>
      </c>
      <c r="G276" s="1" t="s">
        <v>18</v>
      </c>
      <c r="H276" s="1" t="s">
        <v>4</v>
      </c>
      <c r="I276" s="1" t="s">
        <v>562</v>
      </c>
      <c r="J276" s="1" t="s">
        <v>31</v>
      </c>
      <c r="K276" s="2">
        <f>'6 Вед15'!J321</f>
        <v>208700</v>
      </c>
      <c r="L276" s="119">
        <f>'6 Вед15'!K321</f>
        <v>0</v>
      </c>
      <c r="M276" s="2">
        <f>'6 Вед15'!L321</f>
        <v>208700</v>
      </c>
    </row>
    <row r="277" spans="1:13" s="6" customFormat="1" ht="13.5" customHeight="1" x14ac:dyDescent="0.25">
      <c r="A277" s="17"/>
      <c r="B277" s="304" t="s">
        <v>32</v>
      </c>
      <c r="C277" s="294"/>
      <c r="D277" s="294">
        <v>70</v>
      </c>
      <c r="E277" s="294">
        <v>0</v>
      </c>
      <c r="F277" s="294">
        <v>854</v>
      </c>
      <c r="G277" s="1" t="s">
        <v>18</v>
      </c>
      <c r="H277" s="1" t="s">
        <v>4</v>
      </c>
      <c r="I277" s="1" t="s">
        <v>562</v>
      </c>
      <c r="J277" s="1" t="s">
        <v>33</v>
      </c>
      <c r="K277" s="2">
        <f>'6 Вед15'!J322</f>
        <v>520</v>
      </c>
      <c r="L277" s="119">
        <f>'6 Вед15'!K322</f>
        <v>0</v>
      </c>
      <c r="M277" s="2">
        <f>'6 Вед15'!L322</f>
        <v>520</v>
      </c>
    </row>
    <row r="278" spans="1:13" s="6" customFormat="1" x14ac:dyDescent="0.25">
      <c r="A278" s="17"/>
      <c r="B278" s="300" t="s">
        <v>597</v>
      </c>
      <c r="C278" s="301"/>
      <c r="D278" s="294">
        <v>70</v>
      </c>
      <c r="E278" s="294">
        <v>0</v>
      </c>
      <c r="F278" s="294">
        <v>854</v>
      </c>
      <c r="G278" s="1" t="s">
        <v>18</v>
      </c>
      <c r="H278" s="1" t="s">
        <v>4</v>
      </c>
      <c r="I278" s="1" t="s">
        <v>562</v>
      </c>
      <c r="J278" s="1" t="s">
        <v>36</v>
      </c>
      <c r="K278" s="2">
        <f>'6 Вед15'!J323</f>
        <v>520</v>
      </c>
      <c r="L278" s="119">
        <f>'6 Вед15'!K323</f>
        <v>0</v>
      </c>
      <c r="M278" s="2">
        <f>'6 Вед15'!L323</f>
        <v>520</v>
      </c>
    </row>
    <row r="279" spans="1:13" s="6" customFormat="1" x14ac:dyDescent="0.25">
      <c r="A279" s="497" t="s">
        <v>752</v>
      </c>
      <c r="B279" s="498"/>
      <c r="C279" s="363"/>
      <c r="D279" s="18">
        <v>70</v>
      </c>
      <c r="E279" s="18">
        <v>0</v>
      </c>
      <c r="F279" s="18">
        <v>857</v>
      </c>
      <c r="G279" s="12"/>
      <c r="H279" s="12"/>
      <c r="I279" s="12"/>
      <c r="J279" s="12"/>
      <c r="K279" s="14">
        <f>K280+K285</f>
        <v>506700</v>
      </c>
      <c r="L279" s="14">
        <f t="shared" ref="L279:M279" si="130">L280+L285</f>
        <v>0</v>
      </c>
      <c r="M279" s="14">
        <f t="shared" si="130"/>
        <v>506700</v>
      </c>
    </row>
    <row r="280" spans="1:13" s="6" customFormat="1" ht="14.25" customHeight="1" x14ac:dyDescent="0.25">
      <c r="A280" s="442" t="s">
        <v>178</v>
      </c>
      <c r="B280" s="442"/>
      <c r="C280" s="363"/>
      <c r="D280" s="294">
        <v>70</v>
      </c>
      <c r="E280" s="294">
        <v>0</v>
      </c>
      <c r="F280" s="294">
        <v>857</v>
      </c>
      <c r="G280" s="1" t="s">
        <v>18</v>
      </c>
      <c r="H280" s="1" t="s">
        <v>1</v>
      </c>
      <c r="I280" s="1" t="s">
        <v>370</v>
      </c>
      <c r="J280" s="1"/>
      <c r="K280" s="2">
        <f>K281+K283</f>
        <v>488700</v>
      </c>
      <c r="L280" s="2">
        <f t="shared" ref="L280:M280" si="131">L281+L283</f>
        <v>0</v>
      </c>
      <c r="M280" s="2">
        <f t="shared" si="131"/>
        <v>488700</v>
      </c>
    </row>
    <row r="281" spans="1:13" s="6" customFormat="1" ht="39.75" customHeight="1" x14ac:dyDescent="0.25">
      <c r="A281" s="363"/>
      <c r="B281" s="362" t="s">
        <v>22</v>
      </c>
      <c r="C281" s="363"/>
      <c r="D281" s="294">
        <v>70</v>
      </c>
      <c r="E281" s="294">
        <v>0</v>
      </c>
      <c r="F281" s="294">
        <v>857</v>
      </c>
      <c r="G281" s="1" t="s">
        <v>23</v>
      </c>
      <c r="H281" s="1" t="s">
        <v>1</v>
      </c>
      <c r="I281" s="1" t="s">
        <v>370</v>
      </c>
      <c r="J281" s="1" t="s">
        <v>24</v>
      </c>
      <c r="K281" s="2">
        <f t="shared" ref="K281:M281" si="132">K282</f>
        <v>459000</v>
      </c>
      <c r="L281" s="2">
        <f t="shared" si="132"/>
        <v>0</v>
      </c>
      <c r="M281" s="2">
        <f t="shared" si="132"/>
        <v>459000</v>
      </c>
    </row>
    <row r="282" spans="1:13" s="6" customFormat="1" ht="15" customHeight="1" x14ac:dyDescent="0.25">
      <c r="A282" s="17"/>
      <c r="B282" s="362" t="s">
        <v>25</v>
      </c>
      <c r="C282" s="362"/>
      <c r="D282" s="294">
        <v>70</v>
      </c>
      <c r="E282" s="294">
        <v>0</v>
      </c>
      <c r="F282" s="294">
        <v>857</v>
      </c>
      <c r="G282" s="1" t="s">
        <v>18</v>
      </c>
      <c r="H282" s="1" t="s">
        <v>1</v>
      </c>
      <c r="I282" s="1" t="s">
        <v>370</v>
      </c>
      <c r="J282" s="1" t="s">
        <v>26</v>
      </c>
      <c r="K282" s="2">
        <f>'6 Вед15'!J329</f>
        <v>459000</v>
      </c>
      <c r="L282" s="2">
        <f>'6 Вед15'!K329</f>
        <v>0</v>
      </c>
      <c r="M282" s="2">
        <f>'6 Вед15'!L329</f>
        <v>459000</v>
      </c>
    </row>
    <row r="283" spans="1:13" s="6" customFormat="1" ht="13.5" customHeight="1" x14ac:dyDescent="0.25">
      <c r="A283" s="17"/>
      <c r="B283" s="373" t="s">
        <v>28</v>
      </c>
      <c r="C283" s="294"/>
      <c r="D283" s="294">
        <v>70</v>
      </c>
      <c r="E283" s="294">
        <v>0</v>
      </c>
      <c r="F283" s="294">
        <v>857</v>
      </c>
      <c r="G283" s="1" t="s">
        <v>18</v>
      </c>
      <c r="H283" s="1" t="s">
        <v>4</v>
      </c>
      <c r="I283" s="1" t="s">
        <v>370</v>
      </c>
      <c r="J283" s="1" t="s">
        <v>29</v>
      </c>
      <c r="K283" s="2">
        <f>K284</f>
        <v>29700</v>
      </c>
      <c r="L283" s="2">
        <f t="shared" ref="L283:M283" si="133">L284</f>
        <v>0</v>
      </c>
      <c r="M283" s="2">
        <f t="shared" si="133"/>
        <v>29700</v>
      </c>
    </row>
    <row r="284" spans="1:13" s="6" customFormat="1" ht="25.5" customHeight="1" x14ac:dyDescent="0.25">
      <c r="A284" s="17"/>
      <c r="B284" s="373" t="s">
        <v>30</v>
      </c>
      <c r="C284" s="294"/>
      <c r="D284" s="294">
        <v>70</v>
      </c>
      <c r="E284" s="294">
        <v>0</v>
      </c>
      <c r="F284" s="294">
        <v>857</v>
      </c>
      <c r="G284" s="1" t="s">
        <v>18</v>
      </c>
      <c r="H284" s="1" t="s">
        <v>4</v>
      </c>
      <c r="I284" s="1" t="s">
        <v>370</v>
      </c>
      <c r="J284" s="1" t="s">
        <v>31</v>
      </c>
      <c r="K284" s="2">
        <f>'6 Вед15'!J331</f>
        <v>29700</v>
      </c>
      <c r="L284" s="2">
        <f>'6 Вед15'!K331</f>
        <v>0</v>
      </c>
      <c r="M284" s="2">
        <f>'6 Вед15'!L331</f>
        <v>29700</v>
      </c>
    </row>
    <row r="285" spans="1:13" s="6" customFormat="1" ht="26.25" customHeight="1" x14ac:dyDescent="0.25">
      <c r="A285" s="442" t="s">
        <v>373</v>
      </c>
      <c r="B285" s="442"/>
      <c r="C285" s="301"/>
      <c r="D285" s="294">
        <v>70</v>
      </c>
      <c r="E285" s="294">
        <v>0</v>
      </c>
      <c r="F285" s="294">
        <v>857</v>
      </c>
      <c r="G285" s="1" t="s">
        <v>23</v>
      </c>
      <c r="H285" s="1" t="s">
        <v>1</v>
      </c>
      <c r="I285" s="1" t="s">
        <v>622</v>
      </c>
      <c r="J285" s="2"/>
      <c r="K285" s="2">
        <f t="shared" ref="K285:M286" si="134">K286</f>
        <v>18000</v>
      </c>
      <c r="L285" s="2">
        <f t="shared" si="134"/>
        <v>0</v>
      </c>
      <c r="M285" s="2">
        <f t="shared" si="134"/>
        <v>18000</v>
      </c>
    </row>
    <row r="286" spans="1:13" s="6" customFormat="1" ht="14.25" customHeight="1" x14ac:dyDescent="0.25">
      <c r="A286" s="17"/>
      <c r="B286" s="304" t="s">
        <v>28</v>
      </c>
      <c r="C286" s="300"/>
      <c r="D286" s="294">
        <v>70</v>
      </c>
      <c r="E286" s="294">
        <v>0</v>
      </c>
      <c r="F286" s="294">
        <v>857</v>
      </c>
      <c r="G286" s="1" t="s">
        <v>18</v>
      </c>
      <c r="H286" s="1" t="s">
        <v>1</v>
      </c>
      <c r="I286" s="1" t="s">
        <v>622</v>
      </c>
      <c r="J286" s="1" t="s">
        <v>29</v>
      </c>
      <c r="K286" s="2">
        <f t="shared" si="134"/>
        <v>18000</v>
      </c>
      <c r="L286" s="2">
        <f t="shared" si="134"/>
        <v>0</v>
      </c>
      <c r="M286" s="2">
        <f t="shared" si="134"/>
        <v>18000</v>
      </c>
    </row>
    <row r="287" spans="1:13" s="6" customFormat="1" ht="24" x14ac:dyDescent="0.25">
      <c r="A287" s="17"/>
      <c r="B287" s="304" t="s">
        <v>30</v>
      </c>
      <c r="C287" s="301"/>
      <c r="D287" s="294">
        <v>70</v>
      </c>
      <c r="E287" s="294">
        <v>0</v>
      </c>
      <c r="F287" s="294">
        <v>857</v>
      </c>
      <c r="G287" s="1" t="s">
        <v>18</v>
      </c>
      <c r="H287" s="1" t="s">
        <v>1</v>
      </c>
      <c r="I287" s="1" t="s">
        <v>622</v>
      </c>
      <c r="J287" s="1" t="s">
        <v>31</v>
      </c>
      <c r="K287" s="2">
        <f>'6 Вед15'!J334</f>
        <v>18000</v>
      </c>
      <c r="L287" s="2">
        <f>'6 Вед15'!K334</f>
        <v>0</v>
      </c>
      <c r="M287" s="2">
        <f>'6 Вед15'!L334</f>
        <v>18000</v>
      </c>
    </row>
    <row r="288" spans="1:13" s="6" customFormat="1" ht="18" customHeight="1" x14ac:dyDescent="0.25">
      <c r="A288" s="309"/>
      <c r="B288" s="306" t="s">
        <v>180</v>
      </c>
      <c r="C288" s="306"/>
      <c r="D288" s="18"/>
      <c r="E288" s="18"/>
      <c r="F288" s="18"/>
      <c r="G288" s="12"/>
      <c r="H288" s="12"/>
      <c r="I288" s="12"/>
      <c r="J288" s="12"/>
      <c r="K288" s="14">
        <f>K8+K164+K230+K259</f>
        <v>234246433</v>
      </c>
      <c r="L288" s="281">
        <f>L8+L164+L230+L259</f>
        <v>8505006</v>
      </c>
      <c r="M288" s="14">
        <f>M8+M164+M230+M259</f>
        <v>242751439</v>
      </c>
    </row>
    <row r="289" spans="2:12" s="95" customFormat="1" x14ac:dyDescent="0.25">
      <c r="B289" s="6"/>
      <c r="C289" s="6"/>
      <c r="D289" s="6"/>
      <c r="E289" s="6"/>
      <c r="F289" s="87"/>
      <c r="G289" s="88" t="s">
        <v>167</v>
      </c>
      <c r="H289" s="88"/>
      <c r="I289" s="87"/>
      <c r="J289" s="88"/>
      <c r="K289" s="10"/>
      <c r="L289" s="6"/>
    </row>
    <row r="290" spans="2:12" s="95" customFormat="1" x14ac:dyDescent="0.25">
      <c r="B290" s="6"/>
      <c r="C290" s="6"/>
      <c r="D290" s="6"/>
      <c r="E290" s="6"/>
      <c r="F290" s="87"/>
      <c r="G290" s="88"/>
      <c r="H290" s="88"/>
      <c r="I290" s="87"/>
      <c r="J290" s="88"/>
      <c r="K290" s="10"/>
    </row>
    <row r="291" spans="2:12" s="95" customFormat="1" x14ac:dyDescent="0.25">
      <c r="B291" s="6"/>
      <c r="C291" s="6"/>
      <c r="D291" s="6"/>
      <c r="E291" s="6"/>
      <c r="F291" s="87"/>
      <c r="G291" s="88"/>
      <c r="H291" s="88"/>
      <c r="I291" s="87"/>
      <c r="J291" s="88"/>
      <c r="K291" s="6"/>
    </row>
    <row r="292" spans="2:12" s="95" customFormat="1" x14ac:dyDescent="0.25">
      <c r="B292" s="6"/>
      <c r="C292" s="6"/>
      <c r="D292" s="6"/>
      <c r="E292" s="6"/>
      <c r="F292" s="87"/>
      <c r="G292" s="88"/>
      <c r="H292" s="88"/>
      <c r="I292" s="87"/>
      <c r="J292" s="88"/>
      <c r="K292" s="10"/>
    </row>
    <row r="293" spans="2:12" s="95" customFormat="1" x14ac:dyDescent="0.25">
      <c r="B293" s="6"/>
      <c r="C293" s="6"/>
      <c r="D293" s="6"/>
      <c r="E293" s="6"/>
      <c r="F293" s="87"/>
      <c r="G293" s="88"/>
      <c r="H293" s="88"/>
      <c r="I293" s="87"/>
      <c r="J293" s="88"/>
      <c r="K293" s="6"/>
    </row>
    <row r="294" spans="2:12" s="95" customFormat="1" x14ac:dyDescent="0.25">
      <c r="B294" s="6"/>
      <c r="C294" s="6"/>
      <c r="D294" s="6"/>
      <c r="E294" s="6"/>
      <c r="F294" s="87"/>
      <c r="G294" s="88"/>
      <c r="H294" s="88"/>
      <c r="I294" s="87"/>
      <c r="J294" s="88"/>
      <c r="K294" s="10"/>
    </row>
    <row r="295" spans="2:12" s="95" customFormat="1" x14ac:dyDescent="0.25">
      <c r="B295" s="6"/>
      <c r="C295" s="6"/>
      <c r="D295" s="6"/>
      <c r="E295" s="6"/>
      <c r="F295" s="87"/>
      <c r="G295" s="87"/>
      <c r="H295" s="87"/>
      <c r="I295" s="87"/>
      <c r="J295" s="88"/>
      <c r="K295" s="6"/>
    </row>
    <row r="296" spans="2:12" s="95" customFormat="1" x14ac:dyDescent="0.25">
      <c r="B296" s="6"/>
      <c r="C296" s="6"/>
      <c r="D296" s="6"/>
      <c r="E296" s="6"/>
      <c r="F296" s="87"/>
      <c r="G296" s="87"/>
      <c r="H296" s="87"/>
      <c r="I296" s="87"/>
      <c r="J296" s="88"/>
      <c r="K296" s="6"/>
    </row>
    <row r="297" spans="2:12" s="95" customFormat="1" x14ac:dyDescent="0.25">
      <c r="F297" s="96"/>
      <c r="G297" s="96"/>
      <c r="H297" s="96"/>
      <c r="I297" s="96"/>
      <c r="J297" s="97"/>
      <c r="K297" s="6"/>
    </row>
    <row r="298" spans="2:12" x14ac:dyDescent="0.25">
      <c r="F298" s="98"/>
      <c r="G298" s="98"/>
      <c r="H298" s="98"/>
      <c r="I298" s="98"/>
      <c r="J298" s="99"/>
      <c r="K298" s="6"/>
    </row>
    <row r="299" spans="2:12" x14ac:dyDescent="0.25">
      <c r="F299" s="98"/>
      <c r="G299" s="98"/>
      <c r="H299" s="98"/>
      <c r="I299" s="98"/>
      <c r="J299" s="99"/>
      <c r="K299" s="6"/>
    </row>
    <row r="300" spans="2:12" x14ac:dyDescent="0.25">
      <c r="K300" s="6"/>
    </row>
    <row r="302" spans="2:12" hidden="1" x14ac:dyDescent="0.25">
      <c r="G302" s="82"/>
      <c r="H302" s="82"/>
    </row>
    <row r="303" spans="2:12" hidden="1" x14ac:dyDescent="0.25">
      <c r="G303" s="82"/>
      <c r="H303" s="82"/>
    </row>
    <row r="304" spans="2:12" hidden="1" x14ac:dyDescent="0.25">
      <c r="G304" s="82"/>
      <c r="H304" s="82"/>
    </row>
    <row r="305" spans="2:13" hidden="1" x14ac:dyDescent="0.25">
      <c r="G305" s="82"/>
      <c r="H305" s="82"/>
    </row>
    <row r="306" spans="2:13" hidden="1" x14ac:dyDescent="0.25">
      <c r="G306" s="82"/>
      <c r="H306" s="82"/>
      <c r="I306" s="100" t="s">
        <v>575</v>
      </c>
      <c r="K306" s="233">
        <f>'6 Вед15'!J335</f>
        <v>234246433</v>
      </c>
      <c r="L306" s="233">
        <f>'6 Вед15'!K335</f>
        <v>8505006</v>
      </c>
      <c r="M306" s="233">
        <f>'6 Вед15'!L335</f>
        <v>242751439</v>
      </c>
    </row>
    <row r="307" spans="2:13" hidden="1" x14ac:dyDescent="0.25">
      <c r="G307" s="82"/>
      <c r="H307" s="82"/>
      <c r="K307" s="233">
        <f>K288-K306</f>
        <v>0</v>
      </c>
      <c r="L307" s="233">
        <f>L288-L306</f>
        <v>0</v>
      </c>
      <c r="M307" s="233">
        <f>M288-M306</f>
        <v>0</v>
      </c>
    </row>
    <row r="308" spans="2:13" hidden="1" x14ac:dyDescent="0.25">
      <c r="G308" s="82"/>
      <c r="H308" s="82"/>
      <c r="I308" s="100" t="s">
        <v>576</v>
      </c>
      <c r="K308" s="233">
        <f>Функц.!J301</f>
        <v>234246433</v>
      </c>
      <c r="L308" s="233">
        <f>Функц.!K301</f>
        <v>8505006</v>
      </c>
      <c r="M308" s="233">
        <f>Функц.!L301</f>
        <v>242751439</v>
      </c>
    </row>
    <row r="309" spans="2:13" hidden="1" x14ac:dyDescent="0.25">
      <c r="G309" s="82"/>
      <c r="H309" s="82"/>
      <c r="K309" s="233">
        <f>K288-K308</f>
        <v>0</v>
      </c>
      <c r="L309" s="233">
        <f>L288-L308</f>
        <v>0</v>
      </c>
      <c r="M309" s="233">
        <f>M288-M308</f>
        <v>0</v>
      </c>
    </row>
    <row r="310" spans="2:13" hidden="1" x14ac:dyDescent="0.25">
      <c r="G310" s="82"/>
      <c r="H310" s="82"/>
      <c r="I310" s="100" t="s">
        <v>577</v>
      </c>
      <c r="K310" s="233">
        <f>' Дох.15'!C114</f>
        <v>234246433</v>
      </c>
      <c r="L310" s="233">
        <f>' Дох.15'!F114</f>
        <v>4802500</v>
      </c>
      <c r="M310" s="233">
        <f>' Дох.15'!G114</f>
        <v>239048933</v>
      </c>
    </row>
    <row r="311" spans="2:13" hidden="1" x14ac:dyDescent="0.25">
      <c r="G311" s="82"/>
      <c r="H311" s="82"/>
      <c r="K311" s="233">
        <f>K288-K310</f>
        <v>0</v>
      </c>
      <c r="L311" s="233">
        <f>L288-L310</f>
        <v>3702506</v>
      </c>
      <c r="M311" s="233">
        <f>M288-M310</f>
        <v>3702506</v>
      </c>
    </row>
    <row r="312" spans="2:13" hidden="1" x14ac:dyDescent="0.25">
      <c r="G312" s="82"/>
      <c r="H312" s="82"/>
      <c r="I312" s="100" t="s">
        <v>578</v>
      </c>
      <c r="K312" s="233">
        <f>'12 Ист.15'!G15</f>
        <v>0</v>
      </c>
      <c r="L312" s="233">
        <f>'12 Ист.15'!H15</f>
        <v>0</v>
      </c>
      <c r="M312" s="233">
        <f>'12 Ист.15'!I15</f>
        <v>0</v>
      </c>
    </row>
    <row r="313" spans="2:13" hidden="1" x14ac:dyDescent="0.25">
      <c r="G313" s="82"/>
      <c r="H313" s="82"/>
      <c r="K313" s="233">
        <f>K288-K310-K312</f>
        <v>0</v>
      </c>
      <c r="L313" s="233">
        <f>L288-L310-L312</f>
        <v>3702506</v>
      </c>
      <c r="M313" s="233">
        <f>M288-M310-M312</f>
        <v>3702506</v>
      </c>
    </row>
    <row r="314" spans="2:13" hidden="1" x14ac:dyDescent="0.25">
      <c r="G314" s="82"/>
      <c r="H314" s="82"/>
      <c r="K314" s="233"/>
    </row>
    <row r="315" spans="2:13" hidden="1" x14ac:dyDescent="0.25">
      <c r="F315" s="82"/>
      <c r="G315" s="82"/>
      <c r="H315" s="82"/>
      <c r="K315" s="233"/>
    </row>
    <row r="316" spans="2:13" hidden="1" x14ac:dyDescent="0.25">
      <c r="F316" s="82"/>
      <c r="G316" s="82"/>
      <c r="H316" s="82"/>
      <c r="K316" s="233"/>
    </row>
    <row r="317" spans="2:13" hidden="1" x14ac:dyDescent="0.25">
      <c r="B317" s="6" t="s">
        <v>579</v>
      </c>
      <c r="F317" s="82"/>
      <c r="G317" s="82"/>
      <c r="H317" s="82"/>
      <c r="K317" s="233" t="e">
        <f>#REF!+#REF!+#REF!+#REF!+#REF!+#REF!</f>
        <v>#REF!</v>
      </c>
    </row>
    <row r="318" spans="2:13" hidden="1" x14ac:dyDescent="0.25">
      <c r="B318" s="6" t="s">
        <v>580</v>
      </c>
      <c r="F318" s="82"/>
      <c r="G318" s="82"/>
      <c r="H318" s="82"/>
      <c r="K318" s="233" t="e">
        <f>#REF!+#REF!+#REF!+#REF!+#REF!+#REF!</f>
        <v>#REF!</v>
      </c>
    </row>
    <row r="319" spans="2:13" hidden="1" x14ac:dyDescent="0.25">
      <c r="F319" s="82"/>
      <c r="G319" s="82"/>
      <c r="H319" s="82"/>
      <c r="K319" s="233"/>
    </row>
    <row r="320" spans="2:13" hidden="1" x14ac:dyDescent="0.25">
      <c r="F320" s="82"/>
      <c r="K320" s="233"/>
    </row>
    <row r="321" spans="2:11" hidden="1" x14ac:dyDescent="0.25">
      <c r="B321" s="82" t="s">
        <v>581</v>
      </c>
      <c r="F321" s="82"/>
      <c r="K321" s="233" t="e">
        <f>#REF!+#REF!+#REF!+#REF!+#REF!+#REF!+#REF!+#REF!+#REF!</f>
        <v>#REF!</v>
      </c>
    </row>
    <row r="322" spans="2:11" hidden="1" x14ac:dyDescent="0.25">
      <c r="F322" s="82"/>
    </row>
    <row r="323" spans="2:11" hidden="1" x14ac:dyDescent="0.25">
      <c r="F323" s="82"/>
    </row>
    <row r="324" spans="2:11" hidden="1" x14ac:dyDescent="0.25">
      <c r="F324" s="82"/>
    </row>
    <row r="325" spans="2:11" hidden="1" x14ac:dyDescent="0.25">
      <c r="F325" s="82"/>
    </row>
    <row r="326" spans="2:11" hidden="1" x14ac:dyDescent="0.25">
      <c r="F326" s="82"/>
    </row>
    <row r="327" spans="2:11" hidden="1" x14ac:dyDescent="0.25">
      <c r="F327" s="82"/>
    </row>
    <row r="328" spans="2:11" hidden="1" x14ac:dyDescent="0.25">
      <c r="F328" s="82"/>
      <c r="G328" s="82"/>
      <c r="H328" s="82"/>
      <c r="I328" s="82"/>
    </row>
    <row r="329" spans="2:11" hidden="1" x14ac:dyDescent="0.25">
      <c r="F329" s="82"/>
      <c r="G329" s="82"/>
      <c r="H329" s="82"/>
      <c r="I329" s="82"/>
    </row>
    <row r="330" spans="2:11" hidden="1" x14ac:dyDescent="0.25">
      <c r="F330" s="82"/>
      <c r="G330" s="82"/>
      <c r="H330" s="82"/>
      <c r="I330" s="82"/>
    </row>
    <row r="331" spans="2:11" hidden="1" x14ac:dyDescent="0.25">
      <c r="F331" s="82"/>
      <c r="G331" s="82"/>
      <c r="H331" s="82"/>
      <c r="I331" s="82"/>
    </row>
    <row r="332" spans="2:11" hidden="1" x14ac:dyDescent="0.25">
      <c r="F332" s="82"/>
      <c r="G332" s="82"/>
      <c r="H332" s="82"/>
      <c r="I332" s="82"/>
    </row>
    <row r="333" spans="2:11" hidden="1" x14ac:dyDescent="0.25">
      <c r="F333" s="82"/>
      <c r="G333" s="82"/>
      <c r="H333" s="82"/>
      <c r="I333" s="82"/>
    </row>
    <row r="334" spans="2:11" hidden="1" x14ac:dyDescent="0.25">
      <c r="F334" s="82"/>
      <c r="I334" s="82"/>
    </row>
    <row r="335" spans="2:11" hidden="1" x14ac:dyDescent="0.25">
      <c r="F335" s="82"/>
      <c r="G335" s="82"/>
      <c r="H335" s="82"/>
      <c r="I335" s="82"/>
    </row>
    <row r="336" spans="2:11" hidden="1" x14ac:dyDescent="0.25">
      <c r="F336" s="82"/>
      <c r="I336" s="82"/>
    </row>
    <row r="337" spans="6:9" hidden="1" x14ac:dyDescent="0.25">
      <c r="F337" s="82"/>
      <c r="I337" s="82"/>
    </row>
    <row r="338" spans="6:9" hidden="1" x14ac:dyDescent="0.25">
      <c r="F338" s="82"/>
      <c r="I338" s="82"/>
    </row>
    <row r="339" spans="6:9" hidden="1" x14ac:dyDescent="0.25">
      <c r="F339" s="82"/>
      <c r="I339" s="82"/>
    </row>
    <row r="340" spans="6:9" hidden="1" x14ac:dyDescent="0.25">
      <c r="F340" s="82"/>
      <c r="I340" s="82"/>
    </row>
    <row r="341" spans="6:9" hidden="1" x14ac:dyDescent="0.25">
      <c r="F341" s="82"/>
      <c r="I341" s="82"/>
    </row>
    <row r="342" spans="6:9" hidden="1" x14ac:dyDescent="0.25">
      <c r="F342" s="82"/>
      <c r="G342" s="82"/>
      <c r="H342" s="82"/>
      <c r="I342" s="82"/>
    </row>
    <row r="343" spans="6:9" hidden="1" x14ac:dyDescent="0.25">
      <c r="F343" s="82"/>
      <c r="I343" s="82"/>
    </row>
    <row r="344" spans="6:9" x14ac:dyDescent="0.25">
      <c r="F344" s="82"/>
      <c r="I344" s="82"/>
    </row>
    <row r="345" spans="6:9" x14ac:dyDescent="0.25">
      <c r="F345" s="82"/>
      <c r="I345" s="82"/>
    </row>
    <row r="346" spans="6:9" x14ac:dyDescent="0.25">
      <c r="F346" s="82"/>
      <c r="I346" s="82"/>
    </row>
    <row r="347" spans="6:9" x14ac:dyDescent="0.25">
      <c r="F347" s="82"/>
      <c r="I347" s="82"/>
    </row>
    <row r="348" spans="6:9" x14ac:dyDescent="0.25">
      <c r="F348" s="82"/>
      <c r="I348" s="82"/>
    </row>
    <row r="349" spans="6:9" x14ac:dyDescent="0.25">
      <c r="F349" s="82"/>
      <c r="I349" s="82"/>
    </row>
    <row r="351" spans="6:9" x14ac:dyDescent="0.25">
      <c r="F351" s="82"/>
      <c r="I351" s="82"/>
    </row>
    <row r="352" spans="6:9" x14ac:dyDescent="0.25">
      <c r="F352" s="82"/>
      <c r="I352" s="82"/>
    </row>
    <row r="353" spans="6:9" x14ac:dyDescent="0.25">
      <c r="F353" s="82"/>
      <c r="I353" s="82"/>
    </row>
    <row r="354" spans="6:9" x14ac:dyDescent="0.25">
      <c r="F354" s="82"/>
      <c r="G354" s="82"/>
      <c r="H354" s="82"/>
      <c r="I354" s="82"/>
    </row>
    <row r="355" spans="6:9" x14ac:dyDescent="0.25">
      <c r="F355" s="82"/>
      <c r="G355" s="82"/>
      <c r="H355" s="82"/>
      <c r="I355" s="82"/>
    </row>
    <row r="356" spans="6:9" x14ac:dyDescent="0.25">
      <c r="F356" s="82"/>
      <c r="G356" s="82"/>
      <c r="H356" s="82"/>
      <c r="I356" s="82"/>
    </row>
    <row r="357" spans="6:9" x14ac:dyDescent="0.25">
      <c r="F357" s="82"/>
      <c r="G357" s="82"/>
      <c r="H357" s="82"/>
      <c r="I357" s="82"/>
    </row>
    <row r="358" spans="6:9" x14ac:dyDescent="0.25">
      <c r="F358" s="82"/>
      <c r="G358" s="82"/>
      <c r="H358" s="82"/>
      <c r="I358" s="82"/>
    </row>
  </sheetData>
  <mergeCells count="101">
    <mergeCell ref="A243:B243"/>
    <mergeCell ref="A246:B246"/>
    <mergeCell ref="A209:B209"/>
    <mergeCell ref="A198:B198"/>
    <mergeCell ref="A280:B280"/>
    <mergeCell ref="A279:B279"/>
    <mergeCell ref="A232:B232"/>
    <mergeCell ref="A230:B230"/>
    <mergeCell ref="A240:B240"/>
    <mergeCell ref="A251:B251"/>
    <mergeCell ref="A260:B260"/>
    <mergeCell ref="A259:B259"/>
    <mergeCell ref="A272:B272"/>
    <mergeCell ref="A261:B261"/>
    <mergeCell ref="A268:B268"/>
    <mergeCell ref="A269:B269"/>
    <mergeCell ref="A264:B264"/>
    <mergeCell ref="A265:B265"/>
    <mergeCell ref="A285:B285"/>
    <mergeCell ref="A7:B7"/>
    <mergeCell ref="A9:B9"/>
    <mergeCell ref="A10:B10"/>
    <mergeCell ref="A13:B13"/>
    <mergeCell ref="A122:B122"/>
    <mergeCell ref="A88:B88"/>
    <mergeCell ref="A85:B85"/>
    <mergeCell ref="A103:B103"/>
    <mergeCell ref="A102:B102"/>
    <mergeCell ref="A82:B82"/>
    <mergeCell ref="A104:B104"/>
    <mergeCell ref="A119:B119"/>
    <mergeCell ref="A195:B195"/>
    <mergeCell ref="A227:B227"/>
    <mergeCell ref="A218:B218"/>
    <mergeCell ref="A221:B221"/>
    <mergeCell ref="A187:B187"/>
    <mergeCell ref="A224:B224"/>
    <mergeCell ref="A256:B256"/>
    <mergeCell ref="A192:B192"/>
    <mergeCell ref="A206:B206"/>
    <mergeCell ref="A203:B203"/>
    <mergeCell ref="A231:B231"/>
    <mergeCell ref="A175:B175"/>
    <mergeCell ref="A154:B154"/>
    <mergeCell ref="A155:B155"/>
    <mergeCell ref="A166:B166"/>
    <mergeCell ref="A178:B178"/>
    <mergeCell ref="A172:B172"/>
    <mergeCell ref="E3:K3"/>
    <mergeCell ref="A107:B107"/>
    <mergeCell ref="A110:B110"/>
    <mergeCell ref="A113:B113"/>
    <mergeCell ref="A68:B68"/>
    <mergeCell ref="A63:B63"/>
    <mergeCell ref="A94:B94"/>
    <mergeCell ref="A95:B95"/>
    <mergeCell ref="A96:B96"/>
    <mergeCell ref="A71:B71"/>
    <mergeCell ref="A99:B99"/>
    <mergeCell ref="A5:M5"/>
    <mergeCell ref="G6:H6"/>
    <mergeCell ref="A25:B25"/>
    <mergeCell ref="A74:B74"/>
    <mergeCell ref="A135:B135"/>
    <mergeCell ref="A146:B146"/>
    <mergeCell ref="A151:B151"/>
    <mergeCell ref="A169:B169"/>
    <mergeCell ref="A141:B141"/>
    <mergeCell ref="A142:B142"/>
    <mergeCell ref="A138:B138"/>
    <mergeCell ref="A143:B143"/>
    <mergeCell ref="A165:B165"/>
    <mergeCell ref="A156:B156"/>
    <mergeCell ref="A161:B161"/>
    <mergeCell ref="A159:B159"/>
    <mergeCell ref="A160:B160"/>
    <mergeCell ref="A164:B164"/>
    <mergeCell ref="E2:M2"/>
    <mergeCell ref="E1:L1"/>
    <mergeCell ref="A129:B129"/>
    <mergeCell ref="A133:B133"/>
    <mergeCell ref="A91:B91"/>
    <mergeCell ref="A125:B125"/>
    <mergeCell ref="B126:C126"/>
    <mergeCell ref="A134:B134"/>
    <mergeCell ref="A8:B8"/>
    <mergeCell ref="A33:B33"/>
    <mergeCell ref="A41:B41"/>
    <mergeCell ref="A44:B44"/>
    <mergeCell ref="A52:B52"/>
    <mergeCell ref="A57:B57"/>
    <mergeCell ref="A60:B60"/>
    <mergeCell ref="A77:B77"/>
    <mergeCell ref="A28:B28"/>
    <mergeCell ref="A38:B38"/>
    <mergeCell ref="A47:B47"/>
    <mergeCell ref="A22:B22"/>
    <mergeCell ref="A116:B116"/>
    <mergeCell ref="A130:B130"/>
    <mergeCell ref="A128:B128"/>
    <mergeCell ref="E4:M4"/>
  </mergeCells>
  <pageMargins left="0.70866141732283472" right="0.31496062992125984" top="0.19685039370078741" bottom="0.19685039370078741"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304"/>
  <sheetViews>
    <sheetView topLeftCell="A108" workbookViewId="0">
      <selection activeCell="K12" sqref="K12"/>
    </sheetView>
  </sheetViews>
  <sheetFormatPr defaultRowHeight="12" x14ac:dyDescent="0.25"/>
  <cols>
    <col min="1" max="1" width="2.140625" style="82" customWidth="1"/>
    <col min="2" max="2" width="67.85546875" style="82" customWidth="1"/>
    <col min="3" max="3" width="4" style="82" hidden="1" customWidth="1"/>
    <col min="4" max="5" width="4" style="82" customWidth="1"/>
    <col min="6" max="6" width="4.140625" style="100" customWidth="1"/>
    <col min="7" max="8" width="4" style="100" hidden="1" customWidth="1"/>
    <col min="9" max="9" width="5.85546875" style="100" customWidth="1"/>
    <col min="10" max="10" width="4" style="82" customWidth="1"/>
    <col min="11" max="11" width="16.140625" style="82" hidden="1" customWidth="1"/>
    <col min="12" max="12" width="13.5703125" style="82" customWidth="1"/>
    <col min="13" max="13" width="13.28515625" style="82" customWidth="1"/>
    <col min="14" max="14" width="14" style="82" customWidth="1"/>
    <col min="15" max="15" width="7.7109375" style="82" customWidth="1"/>
    <col min="16" max="16" width="13.5703125" style="82" customWidth="1"/>
    <col min="17" max="17" width="13.28515625" style="82" customWidth="1"/>
    <col min="18" max="233" width="9.140625" style="82"/>
    <col min="234" max="234" width="1.42578125" style="82" customWidth="1"/>
    <col min="235" max="235" width="59.5703125" style="82" customWidth="1"/>
    <col min="236" max="236" width="9.140625" style="82" customWidth="1"/>
    <col min="237" max="238" width="3.85546875" style="82" customWidth="1"/>
    <col min="239" max="239" width="10.5703125" style="82" customWidth="1"/>
    <col min="240" max="240" width="3.85546875" style="82" customWidth="1"/>
    <col min="241" max="243" width="14.42578125" style="82" customWidth="1"/>
    <col min="244" max="244" width="4.140625" style="82" customWidth="1"/>
    <col min="245" max="245" width="15" style="82" customWidth="1"/>
    <col min="246" max="247" width="9.140625" style="82" customWidth="1"/>
    <col min="248" max="248" width="11.5703125" style="82" customWidth="1"/>
    <col min="249" max="249" width="18.140625" style="82" customWidth="1"/>
    <col min="250" max="250" width="13.140625" style="82" customWidth="1"/>
    <col min="251" max="251" width="12.28515625" style="82" customWidth="1"/>
    <col min="252" max="489" width="9.140625" style="82"/>
    <col min="490" max="490" width="1.42578125" style="82" customWidth="1"/>
    <col min="491" max="491" width="59.5703125" style="82" customWidth="1"/>
    <col min="492" max="492" width="9.140625" style="82" customWidth="1"/>
    <col min="493" max="494" width="3.85546875" style="82" customWidth="1"/>
    <col min="495" max="495" width="10.5703125" style="82" customWidth="1"/>
    <col min="496" max="496" width="3.85546875" style="82" customWidth="1"/>
    <col min="497" max="499" width="14.42578125" style="82" customWidth="1"/>
    <col min="500" max="500" width="4.140625" style="82" customWidth="1"/>
    <col min="501" max="501" width="15" style="82" customWidth="1"/>
    <col min="502" max="503" width="9.140625" style="82" customWidth="1"/>
    <col min="504" max="504" width="11.5703125" style="82" customWidth="1"/>
    <col min="505" max="505" width="18.140625" style="82" customWidth="1"/>
    <col min="506" max="506" width="13.140625" style="82" customWidth="1"/>
    <col min="507" max="507" width="12.28515625" style="82" customWidth="1"/>
    <col min="508" max="745" width="9.140625" style="82"/>
    <col min="746" max="746" width="1.42578125" style="82" customWidth="1"/>
    <col min="747" max="747" width="59.5703125" style="82" customWidth="1"/>
    <col min="748" max="748" width="9.140625" style="82" customWidth="1"/>
    <col min="749" max="750" width="3.85546875" style="82" customWidth="1"/>
    <col min="751" max="751" width="10.5703125" style="82" customWidth="1"/>
    <col min="752" max="752" width="3.85546875" style="82" customWidth="1"/>
    <col min="753" max="755" width="14.42578125" style="82" customWidth="1"/>
    <col min="756" max="756" width="4.140625" style="82" customWidth="1"/>
    <col min="757" max="757" width="15" style="82" customWidth="1"/>
    <col min="758" max="759" width="9.140625" style="82" customWidth="1"/>
    <col min="760" max="760" width="11.5703125" style="82" customWidth="1"/>
    <col min="761" max="761" width="18.140625" style="82" customWidth="1"/>
    <col min="762" max="762" width="13.140625" style="82" customWidth="1"/>
    <col min="763" max="763" width="12.28515625" style="82" customWidth="1"/>
    <col min="764" max="1001" width="9.140625" style="82"/>
    <col min="1002" max="1002" width="1.42578125" style="82" customWidth="1"/>
    <col min="1003" max="1003" width="59.5703125" style="82" customWidth="1"/>
    <col min="1004" max="1004" width="9.140625" style="82" customWidth="1"/>
    <col min="1005" max="1006" width="3.85546875" style="82" customWidth="1"/>
    <col min="1007" max="1007" width="10.5703125" style="82" customWidth="1"/>
    <col min="1008" max="1008" width="3.85546875" style="82" customWidth="1"/>
    <col min="1009" max="1011" width="14.42578125" style="82" customWidth="1"/>
    <col min="1012" max="1012" width="4.140625" style="82" customWidth="1"/>
    <col min="1013" max="1013" width="15" style="82" customWidth="1"/>
    <col min="1014" max="1015" width="9.140625" style="82" customWidth="1"/>
    <col min="1016" max="1016" width="11.5703125" style="82" customWidth="1"/>
    <col min="1017" max="1017" width="18.140625" style="82" customWidth="1"/>
    <col min="1018" max="1018" width="13.140625" style="82" customWidth="1"/>
    <col min="1019" max="1019" width="12.28515625" style="82" customWidth="1"/>
    <col min="1020" max="1257" width="9.140625" style="82"/>
    <col min="1258" max="1258" width="1.42578125" style="82" customWidth="1"/>
    <col min="1259" max="1259" width="59.5703125" style="82" customWidth="1"/>
    <col min="1260" max="1260" width="9.140625" style="82" customWidth="1"/>
    <col min="1261" max="1262" width="3.85546875" style="82" customWidth="1"/>
    <col min="1263" max="1263" width="10.5703125" style="82" customWidth="1"/>
    <col min="1264" max="1264" width="3.85546875" style="82" customWidth="1"/>
    <col min="1265" max="1267" width="14.42578125" style="82" customWidth="1"/>
    <col min="1268" max="1268" width="4.140625" style="82" customWidth="1"/>
    <col min="1269" max="1269" width="15" style="82" customWidth="1"/>
    <col min="1270" max="1271" width="9.140625" style="82" customWidth="1"/>
    <col min="1272" max="1272" width="11.5703125" style="82" customWidth="1"/>
    <col min="1273" max="1273" width="18.140625" style="82" customWidth="1"/>
    <col min="1274" max="1274" width="13.140625" style="82" customWidth="1"/>
    <col min="1275" max="1275" width="12.28515625" style="82" customWidth="1"/>
    <col min="1276" max="1513" width="9.140625" style="82"/>
    <col min="1514" max="1514" width="1.42578125" style="82" customWidth="1"/>
    <col min="1515" max="1515" width="59.5703125" style="82" customWidth="1"/>
    <col min="1516" max="1516" width="9.140625" style="82" customWidth="1"/>
    <col min="1517" max="1518" width="3.85546875" style="82" customWidth="1"/>
    <col min="1519" max="1519" width="10.5703125" style="82" customWidth="1"/>
    <col min="1520" max="1520" width="3.85546875" style="82" customWidth="1"/>
    <col min="1521" max="1523" width="14.42578125" style="82" customWidth="1"/>
    <col min="1524" max="1524" width="4.140625" style="82" customWidth="1"/>
    <col min="1525" max="1525" width="15" style="82" customWidth="1"/>
    <col min="1526" max="1527" width="9.140625" style="82" customWidth="1"/>
    <col min="1528" max="1528" width="11.5703125" style="82" customWidth="1"/>
    <col min="1529" max="1529" width="18.140625" style="82" customWidth="1"/>
    <col min="1530" max="1530" width="13.140625" style="82" customWidth="1"/>
    <col min="1531" max="1531" width="12.28515625" style="82" customWidth="1"/>
    <col min="1532" max="1769" width="9.140625" style="82"/>
    <col min="1770" max="1770" width="1.42578125" style="82" customWidth="1"/>
    <col min="1771" max="1771" width="59.5703125" style="82" customWidth="1"/>
    <col min="1772" max="1772" width="9.140625" style="82" customWidth="1"/>
    <col min="1773" max="1774" width="3.85546875" style="82" customWidth="1"/>
    <col min="1775" max="1775" width="10.5703125" style="82" customWidth="1"/>
    <col min="1776" max="1776" width="3.85546875" style="82" customWidth="1"/>
    <col min="1777" max="1779" width="14.42578125" style="82" customWidth="1"/>
    <col min="1780" max="1780" width="4.140625" style="82" customWidth="1"/>
    <col min="1781" max="1781" width="15" style="82" customWidth="1"/>
    <col min="1782" max="1783" width="9.140625" style="82" customWidth="1"/>
    <col min="1784" max="1784" width="11.5703125" style="82" customWidth="1"/>
    <col min="1785" max="1785" width="18.140625" style="82" customWidth="1"/>
    <col min="1786" max="1786" width="13.140625" style="82" customWidth="1"/>
    <col min="1787" max="1787" width="12.28515625" style="82" customWidth="1"/>
    <col min="1788" max="2025" width="9.140625" style="82"/>
    <col min="2026" max="2026" width="1.42578125" style="82" customWidth="1"/>
    <col min="2027" max="2027" width="59.5703125" style="82" customWidth="1"/>
    <col min="2028" max="2028" width="9.140625" style="82" customWidth="1"/>
    <col min="2029" max="2030" width="3.85546875" style="82" customWidth="1"/>
    <col min="2031" max="2031" width="10.5703125" style="82" customWidth="1"/>
    <col min="2032" max="2032" width="3.85546875" style="82" customWidth="1"/>
    <col min="2033" max="2035" width="14.42578125" style="82" customWidth="1"/>
    <col min="2036" max="2036" width="4.140625" style="82" customWidth="1"/>
    <col min="2037" max="2037" width="15" style="82" customWidth="1"/>
    <col min="2038" max="2039" width="9.140625" style="82" customWidth="1"/>
    <col min="2040" max="2040" width="11.5703125" style="82" customWidth="1"/>
    <col min="2041" max="2041" width="18.140625" style="82" customWidth="1"/>
    <col min="2042" max="2042" width="13.140625" style="82" customWidth="1"/>
    <col min="2043" max="2043" width="12.28515625" style="82" customWidth="1"/>
    <col min="2044" max="2281" width="9.140625" style="82"/>
    <col min="2282" max="2282" width="1.42578125" style="82" customWidth="1"/>
    <col min="2283" max="2283" width="59.5703125" style="82" customWidth="1"/>
    <col min="2284" max="2284" width="9.140625" style="82" customWidth="1"/>
    <col min="2285" max="2286" width="3.85546875" style="82" customWidth="1"/>
    <col min="2287" max="2287" width="10.5703125" style="82" customWidth="1"/>
    <col min="2288" max="2288" width="3.85546875" style="82" customWidth="1"/>
    <col min="2289" max="2291" width="14.42578125" style="82" customWidth="1"/>
    <col min="2292" max="2292" width="4.140625" style="82" customWidth="1"/>
    <col min="2293" max="2293" width="15" style="82" customWidth="1"/>
    <col min="2294" max="2295" width="9.140625" style="82" customWidth="1"/>
    <col min="2296" max="2296" width="11.5703125" style="82" customWidth="1"/>
    <col min="2297" max="2297" width="18.140625" style="82" customWidth="1"/>
    <col min="2298" max="2298" width="13.140625" style="82" customWidth="1"/>
    <col min="2299" max="2299" width="12.28515625" style="82" customWidth="1"/>
    <col min="2300" max="2537" width="9.140625" style="82"/>
    <col min="2538" max="2538" width="1.42578125" style="82" customWidth="1"/>
    <col min="2539" max="2539" width="59.5703125" style="82" customWidth="1"/>
    <col min="2540" max="2540" width="9.140625" style="82" customWidth="1"/>
    <col min="2541" max="2542" width="3.85546875" style="82" customWidth="1"/>
    <col min="2543" max="2543" width="10.5703125" style="82" customWidth="1"/>
    <col min="2544" max="2544" width="3.85546875" style="82" customWidth="1"/>
    <col min="2545" max="2547" width="14.42578125" style="82" customWidth="1"/>
    <col min="2548" max="2548" width="4.140625" style="82" customWidth="1"/>
    <col min="2549" max="2549" width="15" style="82" customWidth="1"/>
    <col min="2550" max="2551" width="9.140625" style="82" customWidth="1"/>
    <col min="2552" max="2552" width="11.5703125" style="82" customWidth="1"/>
    <col min="2553" max="2553" width="18.140625" style="82" customWidth="1"/>
    <col min="2554" max="2554" width="13.140625" style="82" customWidth="1"/>
    <col min="2555" max="2555" width="12.28515625" style="82" customWidth="1"/>
    <col min="2556" max="2793" width="9.140625" style="82"/>
    <col min="2794" max="2794" width="1.42578125" style="82" customWidth="1"/>
    <col min="2795" max="2795" width="59.5703125" style="82" customWidth="1"/>
    <col min="2796" max="2796" width="9.140625" style="82" customWidth="1"/>
    <col min="2797" max="2798" width="3.85546875" style="82" customWidth="1"/>
    <col min="2799" max="2799" width="10.5703125" style="82" customWidth="1"/>
    <col min="2800" max="2800" width="3.85546875" style="82" customWidth="1"/>
    <col min="2801" max="2803" width="14.42578125" style="82" customWidth="1"/>
    <col min="2804" max="2804" width="4.140625" style="82" customWidth="1"/>
    <col min="2805" max="2805" width="15" style="82" customWidth="1"/>
    <col min="2806" max="2807" width="9.140625" style="82" customWidth="1"/>
    <col min="2808" max="2808" width="11.5703125" style="82" customWidth="1"/>
    <col min="2809" max="2809" width="18.140625" style="82" customWidth="1"/>
    <col min="2810" max="2810" width="13.140625" style="82" customWidth="1"/>
    <col min="2811" max="2811" width="12.28515625" style="82" customWidth="1"/>
    <col min="2812" max="3049" width="9.140625" style="82"/>
    <col min="3050" max="3050" width="1.42578125" style="82" customWidth="1"/>
    <col min="3051" max="3051" width="59.5703125" style="82" customWidth="1"/>
    <col min="3052" max="3052" width="9.140625" style="82" customWidth="1"/>
    <col min="3053" max="3054" width="3.85546875" style="82" customWidth="1"/>
    <col min="3055" max="3055" width="10.5703125" style="82" customWidth="1"/>
    <col min="3056" max="3056" width="3.85546875" style="82" customWidth="1"/>
    <col min="3057" max="3059" width="14.42578125" style="82" customWidth="1"/>
    <col min="3060" max="3060" width="4.140625" style="82" customWidth="1"/>
    <col min="3061" max="3061" width="15" style="82" customWidth="1"/>
    <col min="3062" max="3063" width="9.140625" style="82" customWidth="1"/>
    <col min="3064" max="3064" width="11.5703125" style="82" customWidth="1"/>
    <col min="3065" max="3065" width="18.140625" style="82" customWidth="1"/>
    <col min="3066" max="3066" width="13.140625" style="82" customWidth="1"/>
    <col min="3067" max="3067" width="12.28515625" style="82" customWidth="1"/>
    <col min="3068" max="3305" width="9.140625" style="82"/>
    <col min="3306" max="3306" width="1.42578125" style="82" customWidth="1"/>
    <col min="3307" max="3307" width="59.5703125" style="82" customWidth="1"/>
    <col min="3308" max="3308" width="9.140625" style="82" customWidth="1"/>
    <col min="3309" max="3310" width="3.85546875" style="82" customWidth="1"/>
    <col min="3311" max="3311" width="10.5703125" style="82" customWidth="1"/>
    <col min="3312" max="3312" width="3.85546875" style="82" customWidth="1"/>
    <col min="3313" max="3315" width="14.42578125" style="82" customWidth="1"/>
    <col min="3316" max="3316" width="4.140625" style="82" customWidth="1"/>
    <col min="3317" max="3317" width="15" style="82" customWidth="1"/>
    <col min="3318" max="3319" width="9.140625" style="82" customWidth="1"/>
    <col min="3320" max="3320" width="11.5703125" style="82" customWidth="1"/>
    <col min="3321" max="3321" width="18.140625" style="82" customWidth="1"/>
    <col min="3322" max="3322" width="13.140625" style="82" customWidth="1"/>
    <col min="3323" max="3323" width="12.28515625" style="82" customWidth="1"/>
    <col min="3324" max="3561" width="9.140625" style="82"/>
    <col min="3562" max="3562" width="1.42578125" style="82" customWidth="1"/>
    <col min="3563" max="3563" width="59.5703125" style="82" customWidth="1"/>
    <col min="3564" max="3564" width="9.140625" style="82" customWidth="1"/>
    <col min="3565" max="3566" width="3.85546875" style="82" customWidth="1"/>
    <col min="3567" max="3567" width="10.5703125" style="82" customWidth="1"/>
    <col min="3568" max="3568" width="3.85546875" style="82" customWidth="1"/>
    <col min="3569" max="3571" width="14.42578125" style="82" customWidth="1"/>
    <col min="3572" max="3572" width="4.140625" style="82" customWidth="1"/>
    <col min="3573" max="3573" width="15" style="82" customWidth="1"/>
    <col min="3574" max="3575" width="9.140625" style="82" customWidth="1"/>
    <col min="3576" max="3576" width="11.5703125" style="82" customWidth="1"/>
    <col min="3577" max="3577" width="18.140625" style="82" customWidth="1"/>
    <col min="3578" max="3578" width="13.140625" style="82" customWidth="1"/>
    <col min="3579" max="3579" width="12.28515625" style="82" customWidth="1"/>
    <col min="3580" max="3817" width="9.140625" style="82"/>
    <col min="3818" max="3818" width="1.42578125" style="82" customWidth="1"/>
    <col min="3819" max="3819" width="59.5703125" style="82" customWidth="1"/>
    <col min="3820" max="3820" width="9.140625" style="82" customWidth="1"/>
    <col min="3821" max="3822" width="3.85546875" style="82" customWidth="1"/>
    <col min="3823" max="3823" width="10.5703125" style="82" customWidth="1"/>
    <col min="3824" max="3824" width="3.85546875" style="82" customWidth="1"/>
    <col min="3825" max="3827" width="14.42578125" style="82" customWidth="1"/>
    <col min="3828" max="3828" width="4.140625" style="82" customWidth="1"/>
    <col min="3829" max="3829" width="15" style="82" customWidth="1"/>
    <col min="3830" max="3831" width="9.140625" style="82" customWidth="1"/>
    <col min="3832" max="3832" width="11.5703125" style="82" customWidth="1"/>
    <col min="3833" max="3833" width="18.140625" style="82" customWidth="1"/>
    <col min="3834" max="3834" width="13.140625" style="82" customWidth="1"/>
    <col min="3835" max="3835" width="12.28515625" style="82" customWidth="1"/>
    <col min="3836" max="4073" width="9.140625" style="82"/>
    <col min="4074" max="4074" width="1.42578125" style="82" customWidth="1"/>
    <col min="4075" max="4075" width="59.5703125" style="82" customWidth="1"/>
    <col min="4076" max="4076" width="9.140625" style="82" customWidth="1"/>
    <col min="4077" max="4078" width="3.85546875" style="82" customWidth="1"/>
    <col min="4079" max="4079" width="10.5703125" style="82" customWidth="1"/>
    <col min="4080" max="4080" width="3.85546875" style="82" customWidth="1"/>
    <col min="4081" max="4083" width="14.42578125" style="82" customWidth="1"/>
    <col min="4084" max="4084" width="4.140625" style="82" customWidth="1"/>
    <col min="4085" max="4085" width="15" style="82" customWidth="1"/>
    <col min="4086" max="4087" width="9.140625" style="82" customWidth="1"/>
    <col min="4088" max="4088" width="11.5703125" style="82" customWidth="1"/>
    <col min="4089" max="4089" width="18.140625" style="82" customWidth="1"/>
    <col min="4090" max="4090" width="13.140625" style="82" customWidth="1"/>
    <col min="4091" max="4091" width="12.28515625" style="82" customWidth="1"/>
    <col min="4092" max="4329" width="9.140625" style="82"/>
    <col min="4330" max="4330" width="1.42578125" style="82" customWidth="1"/>
    <col min="4331" max="4331" width="59.5703125" style="82" customWidth="1"/>
    <col min="4332" max="4332" width="9.140625" style="82" customWidth="1"/>
    <col min="4333" max="4334" width="3.85546875" style="82" customWidth="1"/>
    <col min="4335" max="4335" width="10.5703125" style="82" customWidth="1"/>
    <col min="4336" max="4336" width="3.85546875" style="82" customWidth="1"/>
    <col min="4337" max="4339" width="14.42578125" style="82" customWidth="1"/>
    <col min="4340" max="4340" width="4.140625" style="82" customWidth="1"/>
    <col min="4341" max="4341" width="15" style="82" customWidth="1"/>
    <col min="4342" max="4343" width="9.140625" style="82" customWidth="1"/>
    <col min="4344" max="4344" width="11.5703125" style="82" customWidth="1"/>
    <col min="4345" max="4345" width="18.140625" style="82" customWidth="1"/>
    <col min="4346" max="4346" width="13.140625" style="82" customWidth="1"/>
    <col min="4347" max="4347" width="12.28515625" style="82" customWidth="1"/>
    <col min="4348" max="4585" width="9.140625" style="82"/>
    <col min="4586" max="4586" width="1.42578125" style="82" customWidth="1"/>
    <col min="4587" max="4587" width="59.5703125" style="82" customWidth="1"/>
    <col min="4588" max="4588" width="9.140625" style="82" customWidth="1"/>
    <col min="4589" max="4590" width="3.85546875" style="82" customWidth="1"/>
    <col min="4591" max="4591" width="10.5703125" style="82" customWidth="1"/>
    <col min="4592" max="4592" width="3.85546875" style="82" customWidth="1"/>
    <col min="4593" max="4595" width="14.42578125" style="82" customWidth="1"/>
    <col min="4596" max="4596" width="4.140625" style="82" customWidth="1"/>
    <col min="4597" max="4597" width="15" style="82" customWidth="1"/>
    <col min="4598" max="4599" width="9.140625" style="82" customWidth="1"/>
    <col min="4600" max="4600" width="11.5703125" style="82" customWidth="1"/>
    <col min="4601" max="4601" width="18.140625" style="82" customWidth="1"/>
    <col min="4602" max="4602" width="13.140625" style="82" customWidth="1"/>
    <col min="4603" max="4603" width="12.28515625" style="82" customWidth="1"/>
    <col min="4604" max="4841" width="9.140625" style="82"/>
    <col min="4842" max="4842" width="1.42578125" style="82" customWidth="1"/>
    <col min="4843" max="4843" width="59.5703125" style="82" customWidth="1"/>
    <col min="4844" max="4844" width="9.140625" style="82" customWidth="1"/>
    <col min="4845" max="4846" width="3.85546875" style="82" customWidth="1"/>
    <col min="4847" max="4847" width="10.5703125" style="82" customWidth="1"/>
    <col min="4848" max="4848" width="3.85546875" style="82" customWidth="1"/>
    <col min="4849" max="4851" width="14.42578125" style="82" customWidth="1"/>
    <col min="4852" max="4852" width="4.140625" style="82" customWidth="1"/>
    <col min="4853" max="4853" width="15" style="82" customWidth="1"/>
    <col min="4854" max="4855" width="9.140625" style="82" customWidth="1"/>
    <col min="4856" max="4856" width="11.5703125" style="82" customWidth="1"/>
    <col min="4857" max="4857" width="18.140625" style="82" customWidth="1"/>
    <col min="4858" max="4858" width="13.140625" style="82" customWidth="1"/>
    <col min="4859" max="4859" width="12.28515625" style="82" customWidth="1"/>
    <col min="4860" max="5097" width="9.140625" style="82"/>
    <col min="5098" max="5098" width="1.42578125" style="82" customWidth="1"/>
    <col min="5099" max="5099" width="59.5703125" style="82" customWidth="1"/>
    <col min="5100" max="5100" width="9.140625" style="82" customWidth="1"/>
    <col min="5101" max="5102" width="3.85546875" style="82" customWidth="1"/>
    <col min="5103" max="5103" width="10.5703125" style="82" customWidth="1"/>
    <col min="5104" max="5104" width="3.85546875" style="82" customWidth="1"/>
    <col min="5105" max="5107" width="14.42578125" style="82" customWidth="1"/>
    <col min="5108" max="5108" width="4.140625" style="82" customWidth="1"/>
    <col min="5109" max="5109" width="15" style="82" customWidth="1"/>
    <col min="5110" max="5111" width="9.140625" style="82" customWidth="1"/>
    <col min="5112" max="5112" width="11.5703125" style="82" customWidth="1"/>
    <col min="5113" max="5113" width="18.140625" style="82" customWidth="1"/>
    <col min="5114" max="5114" width="13.140625" style="82" customWidth="1"/>
    <col min="5115" max="5115" width="12.28515625" style="82" customWidth="1"/>
    <col min="5116" max="5353" width="9.140625" style="82"/>
    <col min="5354" max="5354" width="1.42578125" style="82" customWidth="1"/>
    <col min="5355" max="5355" width="59.5703125" style="82" customWidth="1"/>
    <col min="5356" max="5356" width="9.140625" style="82" customWidth="1"/>
    <col min="5357" max="5358" width="3.85546875" style="82" customWidth="1"/>
    <col min="5359" max="5359" width="10.5703125" style="82" customWidth="1"/>
    <col min="5360" max="5360" width="3.85546875" style="82" customWidth="1"/>
    <col min="5361" max="5363" width="14.42578125" style="82" customWidth="1"/>
    <col min="5364" max="5364" width="4.140625" style="82" customWidth="1"/>
    <col min="5365" max="5365" width="15" style="82" customWidth="1"/>
    <col min="5366" max="5367" width="9.140625" style="82" customWidth="1"/>
    <col min="5368" max="5368" width="11.5703125" style="82" customWidth="1"/>
    <col min="5369" max="5369" width="18.140625" style="82" customWidth="1"/>
    <col min="5370" max="5370" width="13.140625" style="82" customWidth="1"/>
    <col min="5371" max="5371" width="12.28515625" style="82" customWidth="1"/>
    <col min="5372" max="5609" width="9.140625" style="82"/>
    <col min="5610" max="5610" width="1.42578125" style="82" customWidth="1"/>
    <col min="5611" max="5611" width="59.5703125" style="82" customWidth="1"/>
    <col min="5612" max="5612" width="9.140625" style="82" customWidth="1"/>
    <col min="5613" max="5614" width="3.85546875" style="82" customWidth="1"/>
    <col min="5615" max="5615" width="10.5703125" style="82" customWidth="1"/>
    <col min="5616" max="5616" width="3.85546875" style="82" customWidth="1"/>
    <col min="5617" max="5619" width="14.42578125" style="82" customWidth="1"/>
    <col min="5620" max="5620" width="4.140625" style="82" customWidth="1"/>
    <col min="5621" max="5621" width="15" style="82" customWidth="1"/>
    <col min="5622" max="5623" width="9.140625" style="82" customWidth="1"/>
    <col min="5624" max="5624" width="11.5703125" style="82" customWidth="1"/>
    <col min="5625" max="5625" width="18.140625" style="82" customWidth="1"/>
    <col min="5626" max="5626" width="13.140625" style="82" customWidth="1"/>
    <col min="5627" max="5627" width="12.28515625" style="82" customWidth="1"/>
    <col min="5628" max="5865" width="9.140625" style="82"/>
    <col min="5866" max="5866" width="1.42578125" style="82" customWidth="1"/>
    <col min="5867" max="5867" width="59.5703125" style="82" customWidth="1"/>
    <col min="5868" max="5868" width="9.140625" style="82" customWidth="1"/>
    <col min="5869" max="5870" width="3.85546875" style="82" customWidth="1"/>
    <col min="5871" max="5871" width="10.5703125" style="82" customWidth="1"/>
    <col min="5872" max="5872" width="3.85546875" style="82" customWidth="1"/>
    <col min="5873" max="5875" width="14.42578125" style="82" customWidth="1"/>
    <col min="5876" max="5876" width="4.140625" style="82" customWidth="1"/>
    <col min="5877" max="5877" width="15" style="82" customWidth="1"/>
    <col min="5878" max="5879" width="9.140625" style="82" customWidth="1"/>
    <col min="5880" max="5880" width="11.5703125" style="82" customWidth="1"/>
    <col min="5881" max="5881" width="18.140625" style="82" customWidth="1"/>
    <col min="5882" max="5882" width="13.140625" style="82" customWidth="1"/>
    <col min="5883" max="5883" width="12.28515625" style="82" customWidth="1"/>
    <col min="5884" max="6121" width="9.140625" style="82"/>
    <col min="6122" max="6122" width="1.42578125" style="82" customWidth="1"/>
    <col min="6123" max="6123" width="59.5703125" style="82" customWidth="1"/>
    <col min="6124" max="6124" width="9.140625" style="82" customWidth="1"/>
    <col min="6125" max="6126" width="3.85546875" style="82" customWidth="1"/>
    <col min="6127" max="6127" width="10.5703125" style="82" customWidth="1"/>
    <col min="6128" max="6128" width="3.85546875" style="82" customWidth="1"/>
    <col min="6129" max="6131" width="14.42578125" style="82" customWidth="1"/>
    <col min="6132" max="6132" width="4.140625" style="82" customWidth="1"/>
    <col min="6133" max="6133" width="15" style="82" customWidth="1"/>
    <col min="6134" max="6135" width="9.140625" style="82" customWidth="1"/>
    <col min="6136" max="6136" width="11.5703125" style="82" customWidth="1"/>
    <col min="6137" max="6137" width="18.140625" style="82" customWidth="1"/>
    <col min="6138" max="6138" width="13.140625" style="82" customWidth="1"/>
    <col min="6139" max="6139" width="12.28515625" style="82" customWidth="1"/>
    <col min="6140" max="6377" width="9.140625" style="82"/>
    <col min="6378" max="6378" width="1.42578125" style="82" customWidth="1"/>
    <col min="6379" max="6379" width="59.5703125" style="82" customWidth="1"/>
    <col min="6380" max="6380" width="9.140625" style="82" customWidth="1"/>
    <col min="6381" max="6382" width="3.85546875" style="82" customWidth="1"/>
    <col min="6383" max="6383" width="10.5703125" style="82" customWidth="1"/>
    <col min="6384" max="6384" width="3.85546875" style="82" customWidth="1"/>
    <col min="6385" max="6387" width="14.42578125" style="82" customWidth="1"/>
    <col min="6388" max="6388" width="4.140625" style="82" customWidth="1"/>
    <col min="6389" max="6389" width="15" style="82" customWidth="1"/>
    <col min="6390" max="6391" width="9.140625" style="82" customWidth="1"/>
    <col min="6392" max="6392" width="11.5703125" style="82" customWidth="1"/>
    <col min="6393" max="6393" width="18.140625" style="82" customWidth="1"/>
    <col min="6394" max="6394" width="13.140625" style="82" customWidth="1"/>
    <col min="6395" max="6395" width="12.28515625" style="82" customWidth="1"/>
    <col min="6396" max="6633" width="9.140625" style="82"/>
    <col min="6634" max="6634" width="1.42578125" style="82" customWidth="1"/>
    <col min="6635" max="6635" width="59.5703125" style="82" customWidth="1"/>
    <col min="6636" max="6636" width="9.140625" style="82" customWidth="1"/>
    <col min="6637" max="6638" width="3.85546875" style="82" customWidth="1"/>
    <col min="6639" max="6639" width="10.5703125" style="82" customWidth="1"/>
    <col min="6640" max="6640" width="3.85546875" style="82" customWidth="1"/>
    <col min="6641" max="6643" width="14.42578125" style="82" customWidth="1"/>
    <col min="6644" max="6644" width="4.140625" style="82" customWidth="1"/>
    <col min="6645" max="6645" width="15" style="82" customWidth="1"/>
    <col min="6646" max="6647" width="9.140625" style="82" customWidth="1"/>
    <col min="6648" max="6648" width="11.5703125" style="82" customWidth="1"/>
    <col min="6649" max="6649" width="18.140625" style="82" customWidth="1"/>
    <col min="6650" max="6650" width="13.140625" style="82" customWidth="1"/>
    <col min="6651" max="6651" width="12.28515625" style="82" customWidth="1"/>
    <col min="6652" max="6889" width="9.140625" style="82"/>
    <col min="6890" max="6890" width="1.42578125" style="82" customWidth="1"/>
    <col min="6891" max="6891" width="59.5703125" style="82" customWidth="1"/>
    <col min="6892" max="6892" width="9.140625" style="82" customWidth="1"/>
    <col min="6893" max="6894" width="3.85546875" style="82" customWidth="1"/>
    <col min="6895" max="6895" width="10.5703125" style="82" customWidth="1"/>
    <col min="6896" max="6896" width="3.85546875" style="82" customWidth="1"/>
    <col min="6897" max="6899" width="14.42578125" style="82" customWidth="1"/>
    <col min="6900" max="6900" width="4.140625" style="82" customWidth="1"/>
    <col min="6901" max="6901" width="15" style="82" customWidth="1"/>
    <col min="6902" max="6903" width="9.140625" style="82" customWidth="1"/>
    <col min="6904" max="6904" width="11.5703125" style="82" customWidth="1"/>
    <col min="6905" max="6905" width="18.140625" style="82" customWidth="1"/>
    <col min="6906" max="6906" width="13.140625" style="82" customWidth="1"/>
    <col min="6907" max="6907" width="12.28515625" style="82" customWidth="1"/>
    <col min="6908" max="7145" width="9.140625" style="82"/>
    <col min="7146" max="7146" width="1.42578125" style="82" customWidth="1"/>
    <col min="7147" max="7147" width="59.5703125" style="82" customWidth="1"/>
    <col min="7148" max="7148" width="9.140625" style="82" customWidth="1"/>
    <col min="7149" max="7150" width="3.85546875" style="82" customWidth="1"/>
    <col min="7151" max="7151" width="10.5703125" style="82" customWidth="1"/>
    <col min="7152" max="7152" width="3.85546875" style="82" customWidth="1"/>
    <col min="7153" max="7155" width="14.42578125" style="82" customWidth="1"/>
    <col min="7156" max="7156" width="4.140625" style="82" customWidth="1"/>
    <col min="7157" max="7157" width="15" style="82" customWidth="1"/>
    <col min="7158" max="7159" width="9.140625" style="82" customWidth="1"/>
    <col min="7160" max="7160" width="11.5703125" style="82" customWidth="1"/>
    <col min="7161" max="7161" width="18.140625" style="82" customWidth="1"/>
    <col min="7162" max="7162" width="13.140625" style="82" customWidth="1"/>
    <col min="7163" max="7163" width="12.28515625" style="82" customWidth="1"/>
    <col min="7164" max="7401" width="9.140625" style="82"/>
    <col min="7402" max="7402" width="1.42578125" style="82" customWidth="1"/>
    <col min="7403" max="7403" width="59.5703125" style="82" customWidth="1"/>
    <col min="7404" max="7404" width="9.140625" style="82" customWidth="1"/>
    <col min="7405" max="7406" width="3.85546875" style="82" customWidth="1"/>
    <col min="7407" max="7407" width="10.5703125" style="82" customWidth="1"/>
    <col min="7408" max="7408" width="3.85546875" style="82" customWidth="1"/>
    <col min="7409" max="7411" width="14.42578125" style="82" customWidth="1"/>
    <col min="7412" max="7412" width="4.140625" style="82" customWidth="1"/>
    <col min="7413" max="7413" width="15" style="82" customWidth="1"/>
    <col min="7414" max="7415" width="9.140625" style="82" customWidth="1"/>
    <col min="7416" max="7416" width="11.5703125" style="82" customWidth="1"/>
    <col min="7417" max="7417" width="18.140625" style="82" customWidth="1"/>
    <col min="7418" max="7418" width="13.140625" style="82" customWidth="1"/>
    <col min="7419" max="7419" width="12.28515625" style="82" customWidth="1"/>
    <col min="7420" max="7657" width="9.140625" style="82"/>
    <col min="7658" max="7658" width="1.42578125" style="82" customWidth="1"/>
    <col min="7659" max="7659" width="59.5703125" style="82" customWidth="1"/>
    <col min="7660" max="7660" width="9.140625" style="82" customWidth="1"/>
    <col min="7661" max="7662" width="3.85546875" style="82" customWidth="1"/>
    <col min="7663" max="7663" width="10.5703125" style="82" customWidth="1"/>
    <col min="7664" max="7664" width="3.85546875" style="82" customWidth="1"/>
    <col min="7665" max="7667" width="14.42578125" style="82" customWidth="1"/>
    <col min="7668" max="7668" width="4.140625" style="82" customWidth="1"/>
    <col min="7669" max="7669" width="15" style="82" customWidth="1"/>
    <col min="7670" max="7671" width="9.140625" style="82" customWidth="1"/>
    <col min="7672" max="7672" width="11.5703125" style="82" customWidth="1"/>
    <col min="7673" max="7673" width="18.140625" style="82" customWidth="1"/>
    <col min="7674" max="7674" width="13.140625" style="82" customWidth="1"/>
    <col min="7675" max="7675" width="12.28515625" style="82" customWidth="1"/>
    <col min="7676" max="7913" width="9.140625" style="82"/>
    <col min="7914" max="7914" width="1.42578125" style="82" customWidth="1"/>
    <col min="7915" max="7915" width="59.5703125" style="82" customWidth="1"/>
    <col min="7916" max="7916" width="9.140625" style="82" customWidth="1"/>
    <col min="7917" max="7918" width="3.85546875" style="82" customWidth="1"/>
    <col min="7919" max="7919" width="10.5703125" style="82" customWidth="1"/>
    <col min="7920" max="7920" width="3.85546875" style="82" customWidth="1"/>
    <col min="7921" max="7923" width="14.42578125" style="82" customWidth="1"/>
    <col min="7924" max="7924" width="4.140625" style="82" customWidth="1"/>
    <col min="7925" max="7925" width="15" style="82" customWidth="1"/>
    <col min="7926" max="7927" width="9.140625" style="82" customWidth="1"/>
    <col min="7928" max="7928" width="11.5703125" style="82" customWidth="1"/>
    <col min="7929" max="7929" width="18.140625" style="82" customWidth="1"/>
    <col min="7930" max="7930" width="13.140625" style="82" customWidth="1"/>
    <col min="7931" max="7931" width="12.28515625" style="82" customWidth="1"/>
    <col min="7932" max="8169" width="9.140625" style="82"/>
    <col min="8170" max="8170" width="1.42578125" style="82" customWidth="1"/>
    <col min="8171" max="8171" width="59.5703125" style="82" customWidth="1"/>
    <col min="8172" max="8172" width="9.140625" style="82" customWidth="1"/>
    <col min="8173" max="8174" width="3.85546875" style="82" customWidth="1"/>
    <col min="8175" max="8175" width="10.5703125" style="82" customWidth="1"/>
    <col min="8176" max="8176" width="3.85546875" style="82" customWidth="1"/>
    <col min="8177" max="8179" width="14.42578125" style="82" customWidth="1"/>
    <col min="8180" max="8180" width="4.140625" style="82" customWidth="1"/>
    <col min="8181" max="8181" width="15" style="82" customWidth="1"/>
    <col min="8182" max="8183" width="9.140625" style="82" customWidth="1"/>
    <col min="8184" max="8184" width="11.5703125" style="82" customWidth="1"/>
    <col min="8185" max="8185" width="18.140625" style="82" customWidth="1"/>
    <col min="8186" max="8186" width="13.140625" style="82" customWidth="1"/>
    <col min="8187" max="8187" width="12.28515625" style="82" customWidth="1"/>
    <col min="8188" max="8425" width="9.140625" style="82"/>
    <col min="8426" max="8426" width="1.42578125" style="82" customWidth="1"/>
    <col min="8427" max="8427" width="59.5703125" style="82" customWidth="1"/>
    <col min="8428" max="8428" width="9.140625" style="82" customWidth="1"/>
    <col min="8429" max="8430" width="3.85546875" style="82" customWidth="1"/>
    <col min="8431" max="8431" width="10.5703125" style="82" customWidth="1"/>
    <col min="8432" max="8432" width="3.85546875" style="82" customWidth="1"/>
    <col min="8433" max="8435" width="14.42578125" style="82" customWidth="1"/>
    <col min="8436" max="8436" width="4.140625" style="82" customWidth="1"/>
    <col min="8437" max="8437" width="15" style="82" customWidth="1"/>
    <col min="8438" max="8439" width="9.140625" style="82" customWidth="1"/>
    <col min="8440" max="8440" width="11.5703125" style="82" customWidth="1"/>
    <col min="8441" max="8441" width="18.140625" style="82" customWidth="1"/>
    <col min="8442" max="8442" width="13.140625" style="82" customWidth="1"/>
    <col min="8443" max="8443" width="12.28515625" style="82" customWidth="1"/>
    <col min="8444" max="8681" width="9.140625" style="82"/>
    <col min="8682" max="8682" width="1.42578125" style="82" customWidth="1"/>
    <col min="8683" max="8683" width="59.5703125" style="82" customWidth="1"/>
    <col min="8684" max="8684" width="9.140625" style="82" customWidth="1"/>
    <col min="8685" max="8686" width="3.85546875" style="82" customWidth="1"/>
    <col min="8687" max="8687" width="10.5703125" style="82" customWidth="1"/>
    <col min="8688" max="8688" width="3.85546875" style="82" customWidth="1"/>
    <col min="8689" max="8691" width="14.42578125" style="82" customWidth="1"/>
    <col min="8692" max="8692" width="4.140625" style="82" customWidth="1"/>
    <col min="8693" max="8693" width="15" style="82" customWidth="1"/>
    <col min="8694" max="8695" width="9.140625" style="82" customWidth="1"/>
    <col min="8696" max="8696" width="11.5703125" style="82" customWidth="1"/>
    <col min="8697" max="8697" width="18.140625" style="82" customWidth="1"/>
    <col min="8698" max="8698" width="13.140625" style="82" customWidth="1"/>
    <col min="8699" max="8699" width="12.28515625" style="82" customWidth="1"/>
    <col min="8700" max="8937" width="9.140625" style="82"/>
    <col min="8938" max="8938" width="1.42578125" style="82" customWidth="1"/>
    <col min="8939" max="8939" width="59.5703125" style="82" customWidth="1"/>
    <col min="8940" max="8940" width="9.140625" style="82" customWidth="1"/>
    <col min="8941" max="8942" width="3.85546875" style="82" customWidth="1"/>
    <col min="8943" max="8943" width="10.5703125" style="82" customWidth="1"/>
    <col min="8944" max="8944" width="3.85546875" style="82" customWidth="1"/>
    <col min="8945" max="8947" width="14.42578125" style="82" customWidth="1"/>
    <col min="8948" max="8948" width="4.140625" style="82" customWidth="1"/>
    <col min="8949" max="8949" width="15" style="82" customWidth="1"/>
    <col min="8950" max="8951" width="9.140625" style="82" customWidth="1"/>
    <col min="8952" max="8952" width="11.5703125" style="82" customWidth="1"/>
    <col min="8953" max="8953" width="18.140625" style="82" customWidth="1"/>
    <col min="8954" max="8954" width="13.140625" style="82" customWidth="1"/>
    <col min="8955" max="8955" width="12.28515625" style="82" customWidth="1"/>
    <col min="8956" max="9193" width="9.140625" style="82"/>
    <col min="9194" max="9194" width="1.42578125" style="82" customWidth="1"/>
    <col min="9195" max="9195" width="59.5703125" style="82" customWidth="1"/>
    <col min="9196" max="9196" width="9.140625" style="82" customWidth="1"/>
    <col min="9197" max="9198" width="3.85546875" style="82" customWidth="1"/>
    <col min="9199" max="9199" width="10.5703125" style="82" customWidth="1"/>
    <col min="9200" max="9200" width="3.85546875" style="82" customWidth="1"/>
    <col min="9201" max="9203" width="14.42578125" style="82" customWidth="1"/>
    <col min="9204" max="9204" width="4.140625" style="82" customWidth="1"/>
    <col min="9205" max="9205" width="15" style="82" customWidth="1"/>
    <col min="9206" max="9207" width="9.140625" style="82" customWidth="1"/>
    <col min="9208" max="9208" width="11.5703125" style="82" customWidth="1"/>
    <col min="9209" max="9209" width="18.140625" style="82" customWidth="1"/>
    <col min="9210" max="9210" width="13.140625" style="82" customWidth="1"/>
    <col min="9211" max="9211" width="12.28515625" style="82" customWidth="1"/>
    <col min="9212" max="9449" width="9.140625" style="82"/>
    <col min="9450" max="9450" width="1.42578125" style="82" customWidth="1"/>
    <col min="9451" max="9451" width="59.5703125" style="82" customWidth="1"/>
    <col min="9452" max="9452" width="9.140625" style="82" customWidth="1"/>
    <col min="9453" max="9454" width="3.85546875" style="82" customWidth="1"/>
    <col min="9455" max="9455" width="10.5703125" style="82" customWidth="1"/>
    <col min="9456" max="9456" width="3.85546875" style="82" customWidth="1"/>
    <col min="9457" max="9459" width="14.42578125" style="82" customWidth="1"/>
    <col min="9460" max="9460" width="4.140625" style="82" customWidth="1"/>
    <col min="9461" max="9461" width="15" style="82" customWidth="1"/>
    <col min="9462" max="9463" width="9.140625" style="82" customWidth="1"/>
    <col min="9464" max="9464" width="11.5703125" style="82" customWidth="1"/>
    <col min="9465" max="9465" width="18.140625" style="82" customWidth="1"/>
    <col min="9466" max="9466" width="13.140625" style="82" customWidth="1"/>
    <col min="9467" max="9467" width="12.28515625" style="82" customWidth="1"/>
    <col min="9468" max="9705" width="9.140625" style="82"/>
    <col min="9706" max="9706" width="1.42578125" style="82" customWidth="1"/>
    <col min="9707" max="9707" width="59.5703125" style="82" customWidth="1"/>
    <col min="9708" max="9708" width="9.140625" style="82" customWidth="1"/>
    <col min="9709" max="9710" width="3.85546875" style="82" customWidth="1"/>
    <col min="9711" max="9711" width="10.5703125" style="82" customWidth="1"/>
    <col min="9712" max="9712" width="3.85546875" style="82" customWidth="1"/>
    <col min="9713" max="9715" width="14.42578125" style="82" customWidth="1"/>
    <col min="9716" max="9716" width="4.140625" style="82" customWidth="1"/>
    <col min="9717" max="9717" width="15" style="82" customWidth="1"/>
    <col min="9718" max="9719" width="9.140625" style="82" customWidth="1"/>
    <col min="9720" max="9720" width="11.5703125" style="82" customWidth="1"/>
    <col min="9721" max="9721" width="18.140625" style="82" customWidth="1"/>
    <col min="9722" max="9722" width="13.140625" style="82" customWidth="1"/>
    <col min="9723" max="9723" width="12.28515625" style="82" customWidth="1"/>
    <col min="9724" max="9961" width="9.140625" style="82"/>
    <col min="9962" max="9962" width="1.42578125" style="82" customWidth="1"/>
    <col min="9963" max="9963" width="59.5703125" style="82" customWidth="1"/>
    <col min="9964" max="9964" width="9.140625" style="82" customWidth="1"/>
    <col min="9965" max="9966" width="3.85546875" style="82" customWidth="1"/>
    <col min="9967" max="9967" width="10.5703125" style="82" customWidth="1"/>
    <col min="9968" max="9968" width="3.85546875" style="82" customWidth="1"/>
    <col min="9969" max="9971" width="14.42578125" style="82" customWidth="1"/>
    <col min="9972" max="9972" width="4.140625" style="82" customWidth="1"/>
    <col min="9973" max="9973" width="15" style="82" customWidth="1"/>
    <col min="9974" max="9975" width="9.140625" style="82" customWidth="1"/>
    <col min="9976" max="9976" width="11.5703125" style="82" customWidth="1"/>
    <col min="9977" max="9977" width="18.140625" style="82" customWidth="1"/>
    <col min="9978" max="9978" width="13.140625" style="82" customWidth="1"/>
    <col min="9979" max="9979" width="12.28515625" style="82" customWidth="1"/>
    <col min="9980" max="10217" width="9.140625" style="82"/>
    <col min="10218" max="10218" width="1.42578125" style="82" customWidth="1"/>
    <col min="10219" max="10219" width="59.5703125" style="82" customWidth="1"/>
    <col min="10220" max="10220" width="9.140625" style="82" customWidth="1"/>
    <col min="10221" max="10222" width="3.85546875" style="82" customWidth="1"/>
    <col min="10223" max="10223" width="10.5703125" style="82" customWidth="1"/>
    <col min="10224" max="10224" width="3.85546875" style="82" customWidth="1"/>
    <col min="10225" max="10227" width="14.42578125" style="82" customWidth="1"/>
    <col min="10228" max="10228" width="4.140625" style="82" customWidth="1"/>
    <col min="10229" max="10229" width="15" style="82" customWidth="1"/>
    <col min="10230" max="10231" width="9.140625" style="82" customWidth="1"/>
    <col min="10232" max="10232" width="11.5703125" style="82" customWidth="1"/>
    <col min="10233" max="10233" width="18.140625" style="82" customWidth="1"/>
    <col min="10234" max="10234" width="13.140625" style="82" customWidth="1"/>
    <col min="10235" max="10235" width="12.28515625" style="82" customWidth="1"/>
    <col min="10236" max="10473" width="9.140625" style="82"/>
    <col min="10474" max="10474" width="1.42578125" style="82" customWidth="1"/>
    <col min="10475" max="10475" width="59.5703125" style="82" customWidth="1"/>
    <col min="10476" max="10476" width="9.140625" style="82" customWidth="1"/>
    <col min="10477" max="10478" width="3.85546875" style="82" customWidth="1"/>
    <col min="10479" max="10479" width="10.5703125" style="82" customWidth="1"/>
    <col min="10480" max="10480" width="3.85546875" style="82" customWidth="1"/>
    <col min="10481" max="10483" width="14.42578125" style="82" customWidth="1"/>
    <col min="10484" max="10484" width="4.140625" style="82" customWidth="1"/>
    <col min="10485" max="10485" width="15" style="82" customWidth="1"/>
    <col min="10486" max="10487" width="9.140625" style="82" customWidth="1"/>
    <col min="10488" max="10488" width="11.5703125" style="82" customWidth="1"/>
    <col min="10489" max="10489" width="18.140625" style="82" customWidth="1"/>
    <col min="10490" max="10490" width="13.140625" style="82" customWidth="1"/>
    <col min="10491" max="10491" width="12.28515625" style="82" customWidth="1"/>
    <col min="10492" max="10729" width="9.140625" style="82"/>
    <col min="10730" max="10730" width="1.42578125" style="82" customWidth="1"/>
    <col min="10731" max="10731" width="59.5703125" style="82" customWidth="1"/>
    <col min="10732" max="10732" width="9.140625" style="82" customWidth="1"/>
    <col min="10733" max="10734" width="3.85546875" style="82" customWidth="1"/>
    <col min="10735" max="10735" width="10.5703125" style="82" customWidth="1"/>
    <col min="10736" max="10736" width="3.85546875" style="82" customWidth="1"/>
    <col min="10737" max="10739" width="14.42578125" style="82" customWidth="1"/>
    <col min="10740" max="10740" width="4.140625" style="82" customWidth="1"/>
    <col min="10741" max="10741" width="15" style="82" customWidth="1"/>
    <col min="10742" max="10743" width="9.140625" style="82" customWidth="1"/>
    <col min="10744" max="10744" width="11.5703125" style="82" customWidth="1"/>
    <col min="10745" max="10745" width="18.140625" style="82" customWidth="1"/>
    <col min="10746" max="10746" width="13.140625" style="82" customWidth="1"/>
    <col min="10747" max="10747" width="12.28515625" style="82" customWidth="1"/>
    <col min="10748" max="10985" width="9.140625" style="82"/>
    <col min="10986" max="10986" width="1.42578125" style="82" customWidth="1"/>
    <col min="10987" max="10987" width="59.5703125" style="82" customWidth="1"/>
    <col min="10988" max="10988" width="9.140625" style="82" customWidth="1"/>
    <col min="10989" max="10990" width="3.85546875" style="82" customWidth="1"/>
    <col min="10991" max="10991" width="10.5703125" style="82" customWidth="1"/>
    <col min="10992" max="10992" width="3.85546875" style="82" customWidth="1"/>
    <col min="10993" max="10995" width="14.42578125" style="82" customWidth="1"/>
    <col min="10996" max="10996" width="4.140625" style="82" customWidth="1"/>
    <col min="10997" max="10997" width="15" style="82" customWidth="1"/>
    <col min="10998" max="10999" width="9.140625" style="82" customWidth="1"/>
    <col min="11000" max="11000" width="11.5703125" style="82" customWidth="1"/>
    <col min="11001" max="11001" width="18.140625" style="82" customWidth="1"/>
    <col min="11002" max="11002" width="13.140625" style="82" customWidth="1"/>
    <col min="11003" max="11003" width="12.28515625" style="82" customWidth="1"/>
    <col min="11004" max="11241" width="9.140625" style="82"/>
    <col min="11242" max="11242" width="1.42578125" style="82" customWidth="1"/>
    <col min="11243" max="11243" width="59.5703125" style="82" customWidth="1"/>
    <col min="11244" max="11244" width="9.140625" style="82" customWidth="1"/>
    <col min="11245" max="11246" width="3.85546875" style="82" customWidth="1"/>
    <col min="11247" max="11247" width="10.5703125" style="82" customWidth="1"/>
    <col min="11248" max="11248" width="3.85546875" style="82" customWidth="1"/>
    <col min="11249" max="11251" width="14.42578125" style="82" customWidth="1"/>
    <col min="11252" max="11252" width="4.140625" style="82" customWidth="1"/>
    <col min="11253" max="11253" width="15" style="82" customWidth="1"/>
    <col min="11254" max="11255" width="9.140625" style="82" customWidth="1"/>
    <col min="11256" max="11256" width="11.5703125" style="82" customWidth="1"/>
    <col min="11257" max="11257" width="18.140625" style="82" customWidth="1"/>
    <col min="11258" max="11258" width="13.140625" style="82" customWidth="1"/>
    <col min="11259" max="11259" width="12.28515625" style="82" customWidth="1"/>
    <col min="11260" max="11497" width="9.140625" style="82"/>
    <col min="11498" max="11498" width="1.42578125" style="82" customWidth="1"/>
    <col min="11499" max="11499" width="59.5703125" style="82" customWidth="1"/>
    <col min="11500" max="11500" width="9.140625" style="82" customWidth="1"/>
    <col min="11501" max="11502" width="3.85546875" style="82" customWidth="1"/>
    <col min="11503" max="11503" width="10.5703125" style="82" customWidth="1"/>
    <col min="11504" max="11504" width="3.85546875" style="82" customWidth="1"/>
    <col min="11505" max="11507" width="14.42578125" style="82" customWidth="1"/>
    <col min="11508" max="11508" width="4.140625" style="82" customWidth="1"/>
    <col min="11509" max="11509" width="15" style="82" customWidth="1"/>
    <col min="11510" max="11511" width="9.140625" style="82" customWidth="1"/>
    <col min="11512" max="11512" width="11.5703125" style="82" customWidth="1"/>
    <col min="11513" max="11513" width="18.140625" style="82" customWidth="1"/>
    <col min="11514" max="11514" width="13.140625" style="82" customWidth="1"/>
    <col min="11515" max="11515" width="12.28515625" style="82" customWidth="1"/>
    <col min="11516" max="11753" width="9.140625" style="82"/>
    <col min="11754" max="11754" width="1.42578125" style="82" customWidth="1"/>
    <col min="11755" max="11755" width="59.5703125" style="82" customWidth="1"/>
    <col min="11756" max="11756" width="9.140625" style="82" customWidth="1"/>
    <col min="11757" max="11758" width="3.85546875" style="82" customWidth="1"/>
    <col min="11759" max="11759" width="10.5703125" style="82" customWidth="1"/>
    <col min="11760" max="11760" width="3.85546875" style="82" customWidth="1"/>
    <col min="11761" max="11763" width="14.42578125" style="82" customWidth="1"/>
    <col min="11764" max="11764" width="4.140625" style="82" customWidth="1"/>
    <col min="11765" max="11765" width="15" style="82" customWidth="1"/>
    <col min="11766" max="11767" width="9.140625" style="82" customWidth="1"/>
    <col min="11768" max="11768" width="11.5703125" style="82" customWidth="1"/>
    <col min="11769" max="11769" width="18.140625" style="82" customWidth="1"/>
    <col min="11770" max="11770" width="13.140625" style="82" customWidth="1"/>
    <col min="11771" max="11771" width="12.28515625" style="82" customWidth="1"/>
    <col min="11772" max="12009" width="9.140625" style="82"/>
    <col min="12010" max="12010" width="1.42578125" style="82" customWidth="1"/>
    <col min="12011" max="12011" width="59.5703125" style="82" customWidth="1"/>
    <col min="12012" max="12012" width="9.140625" style="82" customWidth="1"/>
    <col min="12013" max="12014" width="3.85546875" style="82" customWidth="1"/>
    <col min="12015" max="12015" width="10.5703125" style="82" customWidth="1"/>
    <col min="12016" max="12016" width="3.85546875" style="82" customWidth="1"/>
    <col min="12017" max="12019" width="14.42578125" style="82" customWidth="1"/>
    <col min="12020" max="12020" width="4.140625" style="82" customWidth="1"/>
    <col min="12021" max="12021" width="15" style="82" customWidth="1"/>
    <col min="12022" max="12023" width="9.140625" style="82" customWidth="1"/>
    <col min="12024" max="12024" width="11.5703125" style="82" customWidth="1"/>
    <col min="12025" max="12025" width="18.140625" style="82" customWidth="1"/>
    <col min="12026" max="12026" width="13.140625" style="82" customWidth="1"/>
    <col min="12027" max="12027" width="12.28515625" style="82" customWidth="1"/>
    <col min="12028" max="12265" width="9.140625" style="82"/>
    <col min="12266" max="12266" width="1.42578125" style="82" customWidth="1"/>
    <col min="12267" max="12267" width="59.5703125" style="82" customWidth="1"/>
    <col min="12268" max="12268" width="9.140625" style="82" customWidth="1"/>
    <col min="12269" max="12270" width="3.85546875" style="82" customWidth="1"/>
    <col min="12271" max="12271" width="10.5703125" style="82" customWidth="1"/>
    <col min="12272" max="12272" width="3.85546875" style="82" customWidth="1"/>
    <col min="12273" max="12275" width="14.42578125" style="82" customWidth="1"/>
    <col min="12276" max="12276" width="4.140625" style="82" customWidth="1"/>
    <col min="12277" max="12277" width="15" style="82" customWidth="1"/>
    <col min="12278" max="12279" width="9.140625" style="82" customWidth="1"/>
    <col min="12280" max="12280" width="11.5703125" style="82" customWidth="1"/>
    <col min="12281" max="12281" width="18.140625" style="82" customWidth="1"/>
    <col min="12282" max="12282" width="13.140625" style="82" customWidth="1"/>
    <col min="12283" max="12283" width="12.28515625" style="82" customWidth="1"/>
    <col min="12284" max="12521" width="9.140625" style="82"/>
    <col min="12522" max="12522" width="1.42578125" style="82" customWidth="1"/>
    <col min="12523" max="12523" width="59.5703125" style="82" customWidth="1"/>
    <col min="12524" max="12524" width="9.140625" style="82" customWidth="1"/>
    <col min="12525" max="12526" width="3.85546875" style="82" customWidth="1"/>
    <col min="12527" max="12527" width="10.5703125" style="82" customWidth="1"/>
    <col min="12528" max="12528" width="3.85546875" style="82" customWidth="1"/>
    <col min="12529" max="12531" width="14.42578125" style="82" customWidth="1"/>
    <col min="12532" max="12532" width="4.140625" style="82" customWidth="1"/>
    <col min="12533" max="12533" width="15" style="82" customWidth="1"/>
    <col min="12534" max="12535" width="9.140625" style="82" customWidth="1"/>
    <col min="12536" max="12536" width="11.5703125" style="82" customWidth="1"/>
    <col min="12537" max="12537" width="18.140625" style="82" customWidth="1"/>
    <col min="12538" max="12538" width="13.140625" style="82" customWidth="1"/>
    <col min="12539" max="12539" width="12.28515625" style="82" customWidth="1"/>
    <col min="12540" max="12777" width="9.140625" style="82"/>
    <col min="12778" max="12778" width="1.42578125" style="82" customWidth="1"/>
    <col min="12779" max="12779" width="59.5703125" style="82" customWidth="1"/>
    <col min="12780" max="12780" width="9.140625" style="82" customWidth="1"/>
    <col min="12781" max="12782" width="3.85546875" style="82" customWidth="1"/>
    <col min="12783" max="12783" width="10.5703125" style="82" customWidth="1"/>
    <col min="12784" max="12784" width="3.85546875" style="82" customWidth="1"/>
    <col min="12785" max="12787" width="14.42578125" style="82" customWidth="1"/>
    <col min="12788" max="12788" width="4.140625" style="82" customWidth="1"/>
    <col min="12789" max="12789" width="15" style="82" customWidth="1"/>
    <col min="12790" max="12791" width="9.140625" style="82" customWidth="1"/>
    <col min="12792" max="12792" width="11.5703125" style="82" customWidth="1"/>
    <col min="12793" max="12793" width="18.140625" style="82" customWidth="1"/>
    <col min="12794" max="12794" width="13.140625" style="82" customWidth="1"/>
    <col min="12795" max="12795" width="12.28515625" style="82" customWidth="1"/>
    <col min="12796" max="13033" width="9.140625" style="82"/>
    <col min="13034" max="13034" width="1.42578125" style="82" customWidth="1"/>
    <col min="13035" max="13035" width="59.5703125" style="82" customWidth="1"/>
    <col min="13036" max="13036" width="9.140625" style="82" customWidth="1"/>
    <col min="13037" max="13038" width="3.85546875" style="82" customWidth="1"/>
    <col min="13039" max="13039" width="10.5703125" style="82" customWidth="1"/>
    <col min="13040" max="13040" width="3.85546875" style="82" customWidth="1"/>
    <col min="13041" max="13043" width="14.42578125" style="82" customWidth="1"/>
    <col min="13044" max="13044" width="4.140625" style="82" customWidth="1"/>
    <col min="13045" max="13045" width="15" style="82" customWidth="1"/>
    <col min="13046" max="13047" width="9.140625" style="82" customWidth="1"/>
    <col min="13048" max="13048" width="11.5703125" style="82" customWidth="1"/>
    <col min="13049" max="13049" width="18.140625" style="82" customWidth="1"/>
    <col min="13050" max="13050" width="13.140625" style="82" customWidth="1"/>
    <col min="13051" max="13051" width="12.28515625" style="82" customWidth="1"/>
    <col min="13052" max="13289" width="9.140625" style="82"/>
    <col min="13290" max="13290" width="1.42578125" style="82" customWidth="1"/>
    <col min="13291" max="13291" width="59.5703125" style="82" customWidth="1"/>
    <col min="13292" max="13292" width="9.140625" style="82" customWidth="1"/>
    <col min="13293" max="13294" width="3.85546875" style="82" customWidth="1"/>
    <col min="13295" max="13295" width="10.5703125" style="82" customWidth="1"/>
    <col min="13296" max="13296" width="3.85546875" style="82" customWidth="1"/>
    <col min="13297" max="13299" width="14.42578125" style="82" customWidth="1"/>
    <col min="13300" max="13300" width="4.140625" style="82" customWidth="1"/>
    <col min="13301" max="13301" width="15" style="82" customWidth="1"/>
    <col min="13302" max="13303" width="9.140625" style="82" customWidth="1"/>
    <col min="13304" max="13304" width="11.5703125" style="82" customWidth="1"/>
    <col min="13305" max="13305" width="18.140625" style="82" customWidth="1"/>
    <col min="13306" max="13306" width="13.140625" style="82" customWidth="1"/>
    <col min="13307" max="13307" width="12.28515625" style="82" customWidth="1"/>
    <col min="13308" max="13545" width="9.140625" style="82"/>
    <col min="13546" max="13546" width="1.42578125" style="82" customWidth="1"/>
    <col min="13547" max="13547" width="59.5703125" style="82" customWidth="1"/>
    <col min="13548" max="13548" width="9.140625" style="82" customWidth="1"/>
    <col min="13549" max="13550" width="3.85546875" style="82" customWidth="1"/>
    <col min="13551" max="13551" width="10.5703125" style="82" customWidth="1"/>
    <col min="13552" max="13552" width="3.85546875" style="82" customWidth="1"/>
    <col min="13553" max="13555" width="14.42578125" style="82" customWidth="1"/>
    <col min="13556" max="13556" width="4.140625" style="82" customWidth="1"/>
    <col min="13557" max="13557" width="15" style="82" customWidth="1"/>
    <col min="13558" max="13559" width="9.140625" style="82" customWidth="1"/>
    <col min="13560" max="13560" width="11.5703125" style="82" customWidth="1"/>
    <col min="13561" max="13561" width="18.140625" style="82" customWidth="1"/>
    <col min="13562" max="13562" width="13.140625" style="82" customWidth="1"/>
    <col min="13563" max="13563" width="12.28515625" style="82" customWidth="1"/>
    <col min="13564" max="13801" width="9.140625" style="82"/>
    <col min="13802" max="13802" width="1.42578125" style="82" customWidth="1"/>
    <col min="13803" max="13803" width="59.5703125" style="82" customWidth="1"/>
    <col min="13804" max="13804" width="9.140625" style="82" customWidth="1"/>
    <col min="13805" max="13806" width="3.85546875" style="82" customWidth="1"/>
    <col min="13807" max="13807" width="10.5703125" style="82" customWidth="1"/>
    <col min="13808" max="13808" width="3.85546875" style="82" customWidth="1"/>
    <col min="13809" max="13811" width="14.42578125" style="82" customWidth="1"/>
    <col min="13812" max="13812" width="4.140625" style="82" customWidth="1"/>
    <col min="13813" max="13813" width="15" style="82" customWidth="1"/>
    <col min="13814" max="13815" width="9.140625" style="82" customWidth="1"/>
    <col min="13816" max="13816" width="11.5703125" style="82" customWidth="1"/>
    <col min="13817" max="13817" width="18.140625" style="82" customWidth="1"/>
    <col min="13818" max="13818" width="13.140625" style="82" customWidth="1"/>
    <col min="13819" max="13819" width="12.28515625" style="82" customWidth="1"/>
    <col min="13820" max="14057" width="9.140625" style="82"/>
    <col min="14058" max="14058" width="1.42578125" style="82" customWidth="1"/>
    <col min="14059" max="14059" width="59.5703125" style="82" customWidth="1"/>
    <col min="14060" max="14060" width="9.140625" style="82" customWidth="1"/>
    <col min="14061" max="14062" width="3.85546875" style="82" customWidth="1"/>
    <col min="14063" max="14063" width="10.5703125" style="82" customWidth="1"/>
    <col min="14064" max="14064" width="3.85546875" style="82" customWidth="1"/>
    <col min="14065" max="14067" width="14.42578125" style="82" customWidth="1"/>
    <col min="14068" max="14068" width="4.140625" style="82" customWidth="1"/>
    <col min="14069" max="14069" width="15" style="82" customWidth="1"/>
    <col min="14070" max="14071" width="9.140625" style="82" customWidth="1"/>
    <col min="14072" max="14072" width="11.5703125" style="82" customWidth="1"/>
    <col min="14073" max="14073" width="18.140625" style="82" customWidth="1"/>
    <col min="14074" max="14074" width="13.140625" style="82" customWidth="1"/>
    <col min="14075" max="14075" width="12.28515625" style="82" customWidth="1"/>
    <col min="14076" max="14313" width="9.140625" style="82"/>
    <col min="14314" max="14314" width="1.42578125" style="82" customWidth="1"/>
    <col min="14315" max="14315" width="59.5703125" style="82" customWidth="1"/>
    <col min="14316" max="14316" width="9.140625" style="82" customWidth="1"/>
    <col min="14317" max="14318" width="3.85546875" style="82" customWidth="1"/>
    <col min="14319" max="14319" width="10.5703125" style="82" customWidth="1"/>
    <col min="14320" max="14320" width="3.85546875" style="82" customWidth="1"/>
    <col min="14321" max="14323" width="14.42578125" style="82" customWidth="1"/>
    <col min="14324" max="14324" width="4.140625" style="82" customWidth="1"/>
    <col min="14325" max="14325" width="15" style="82" customWidth="1"/>
    <col min="14326" max="14327" width="9.140625" style="82" customWidth="1"/>
    <col min="14328" max="14328" width="11.5703125" style="82" customWidth="1"/>
    <col min="14329" max="14329" width="18.140625" style="82" customWidth="1"/>
    <col min="14330" max="14330" width="13.140625" style="82" customWidth="1"/>
    <col min="14331" max="14331" width="12.28515625" style="82" customWidth="1"/>
    <col min="14332" max="14569" width="9.140625" style="82"/>
    <col min="14570" max="14570" width="1.42578125" style="82" customWidth="1"/>
    <col min="14571" max="14571" width="59.5703125" style="82" customWidth="1"/>
    <col min="14572" max="14572" width="9.140625" style="82" customWidth="1"/>
    <col min="14573" max="14574" width="3.85546875" style="82" customWidth="1"/>
    <col min="14575" max="14575" width="10.5703125" style="82" customWidth="1"/>
    <col min="14576" max="14576" width="3.85546875" style="82" customWidth="1"/>
    <col min="14577" max="14579" width="14.42578125" style="82" customWidth="1"/>
    <col min="14580" max="14580" width="4.140625" style="82" customWidth="1"/>
    <col min="14581" max="14581" width="15" style="82" customWidth="1"/>
    <col min="14582" max="14583" width="9.140625" style="82" customWidth="1"/>
    <col min="14584" max="14584" width="11.5703125" style="82" customWidth="1"/>
    <col min="14585" max="14585" width="18.140625" style="82" customWidth="1"/>
    <col min="14586" max="14586" width="13.140625" style="82" customWidth="1"/>
    <col min="14587" max="14587" width="12.28515625" style="82" customWidth="1"/>
    <col min="14588" max="14825" width="9.140625" style="82"/>
    <col min="14826" max="14826" width="1.42578125" style="82" customWidth="1"/>
    <col min="14827" max="14827" width="59.5703125" style="82" customWidth="1"/>
    <col min="14828" max="14828" width="9.140625" style="82" customWidth="1"/>
    <col min="14829" max="14830" width="3.85546875" style="82" customWidth="1"/>
    <col min="14831" max="14831" width="10.5703125" style="82" customWidth="1"/>
    <col min="14832" max="14832" width="3.85546875" style="82" customWidth="1"/>
    <col min="14833" max="14835" width="14.42578125" style="82" customWidth="1"/>
    <col min="14836" max="14836" width="4.140625" style="82" customWidth="1"/>
    <col min="14837" max="14837" width="15" style="82" customWidth="1"/>
    <col min="14838" max="14839" width="9.140625" style="82" customWidth="1"/>
    <col min="14840" max="14840" width="11.5703125" style="82" customWidth="1"/>
    <col min="14841" max="14841" width="18.140625" style="82" customWidth="1"/>
    <col min="14842" max="14842" width="13.140625" style="82" customWidth="1"/>
    <col min="14843" max="14843" width="12.28515625" style="82" customWidth="1"/>
    <col min="14844" max="15081" width="9.140625" style="82"/>
    <col min="15082" max="15082" width="1.42578125" style="82" customWidth="1"/>
    <col min="15083" max="15083" width="59.5703125" style="82" customWidth="1"/>
    <col min="15084" max="15084" width="9.140625" style="82" customWidth="1"/>
    <col min="15085" max="15086" width="3.85546875" style="82" customWidth="1"/>
    <col min="15087" max="15087" width="10.5703125" style="82" customWidth="1"/>
    <col min="15088" max="15088" width="3.85546875" style="82" customWidth="1"/>
    <col min="15089" max="15091" width="14.42578125" style="82" customWidth="1"/>
    <col min="15092" max="15092" width="4.140625" style="82" customWidth="1"/>
    <col min="15093" max="15093" width="15" style="82" customWidth="1"/>
    <col min="15094" max="15095" width="9.140625" style="82" customWidth="1"/>
    <col min="15096" max="15096" width="11.5703125" style="82" customWidth="1"/>
    <col min="15097" max="15097" width="18.140625" style="82" customWidth="1"/>
    <col min="15098" max="15098" width="13.140625" style="82" customWidth="1"/>
    <col min="15099" max="15099" width="12.28515625" style="82" customWidth="1"/>
    <col min="15100" max="15337" width="9.140625" style="82"/>
    <col min="15338" max="15338" width="1.42578125" style="82" customWidth="1"/>
    <col min="15339" max="15339" width="59.5703125" style="82" customWidth="1"/>
    <col min="15340" max="15340" width="9.140625" style="82" customWidth="1"/>
    <col min="15341" max="15342" width="3.85546875" style="82" customWidth="1"/>
    <col min="15343" max="15343" width="10.5703125" style="82" customWidth="1"/>
    <col min="15344" max="15344" width="3.85546875" style="82" customWidth="1"/>
    <col min="15345" max="15347" width="14.42578125" style="82" customWidth="1"/>
    <col min="15348" max="15348" width="4.140625" style="82" customWidth="1"/>
    <col min="15349" max="15349" width="15" style="82" customWidth="1"/>
    <col min="15350" max="15351" width="9.140625" style="82" customWidth="1"/>
    <col min="15352" max="15352" width="11.5703125" style="82" customWidth="1"/>
    <col min="15353" max="15353" width="18.140625" style="82" customWidth="1"/>
    <col min="15354" max="15354" width="13.140625" style="82" customWidth="1"/>
    <col min="15355" max="15355" width="12.28515625" style="82" customWidth="1"/>
    <col min="15356" max="15593" width="9.140625" style="82"/>
    <col min="15594" max="15594" width="1.42578125" style="82" customWidth="1"/>
    <col min="15595" max="15595" width="59.5703125" style="82" customWidth="1"/>
    <col min="15596" max="15596" width="9.140625" style="82" customWidth="1"/>
    <col min="15597" max="15598" width="3.85546875" style="82" customWidth="1"/>
    <col min="15599" max="15599" width="10.5703125" style="82" customWidth="1"/>
    <col min="15600" max="15600" width="3.85546875" style="82" customWidth="1"/>
    <col min="15601" max="15603" width="14.42578125" style="82" customWidth="1"/>
    <col min="15604" max="15604" width="4.140625" style="82" customWidth="1"/>
    <col min="15605" max="15605" width="15" style="82" customWidth="1"/>
    <col min="15606" max="15607" width="9.140625" style="82" customWidth="1"/>
    <col min="15608" max="15608" width="11.5703125" style="82" customWidth="1"/>
    <col min="15609" max="15609" width="18.140625" style="82" customWidth="1"/>
    <col min="15610" max="15610" width="13.140625" style="82" customWidth="1"/>
    <col min="15611" max="15611" width="12.28515625" style="82" customWidth="1"/>
    <col min="15612" max="15849" width="9.140625" style="82"/>
    <col min="15850" max="15850" width="1.42578125" style="82" customWidth="1"/>
    <col min="15851" max="15851" width="59.5703125" style="82" customWidth="1"/>
    <col min="15852" max="15852" width="9.140625" style="82" customWidth="1"/>
    <col min="15853" max="15854" width="3.85546875" style="82" customWidth="1"/>
    <col min="15855" max="15855" width="10.5703125" style="82" customWidth="1"/>
    <col min="15856" max="15856" width="3.85546875" style="82" customWidth="1"/>
    <col min="15857" max="15859" width="14.42578125" style="82" customWidth="1"/>
    <col min="15860" max="15860" width="4.140625" style="82" customWidth="1"/>
    <col min="15861" max="15861" width="15" style="82" customWidth="1"/>
    <col min="15862" max="15863" width="9.140625" style="82" customWidth="1"/>
    <col min="15864" max="15864" width="11.5703125" style="82" customWidth="1"/>
    <col min="15865" max="15865" width="18.140625" style="82" customWidth="1"/>
    <col min="15866" max="15866" width="13.140625" style="82" customWidth="1"/>
    <col min="15867" max="15867" width="12.28515625" style="82" customWidth="1"/>
    <col min="15868" max="16105" width="9.140625" style="82"/>
    <col min="16106" max="16106" width="1.42578125" style="82" customWidth="1"/>
    <col min="16107" max="16107" width="59.5703125" style="82" customWidth="1"/>
    <col min="16108" max="16108" width="9.140625" style="82" customWidth="1"/>
    <col min="16109" max="16110" width="3.85546875" style="82" customWidth="1"/>
    <col min="16111" max="16111" width="10.5703125" style="82" customWidth="1"/>
    <col min="16112" max="16112" width="3.85546875" style="82" customWidth="1"/>
    <col min="16113" max="16115" width="14.42578125" style="82" customWidth="1"/>
    <col min="16116" max="16116" width="4.140625" style="82" customWidth="1"/>
    <col min="16117" max="16117" width="15" style="82" customWidth="1"/>
    <col min="16118" max="16119" width="9.140625" style="82" customWidth="1"/>
    <col min="16120" max="16120" width="11.5703125" style="82" customWidth="1"/>
    <col min="16121" max="16121" width="18.140625" style="82" customWidth="1"/>
    <col min="16122" max="16122" width="13.140625" style="82" customWidth="1"/>
    <col min="16123" max="16123" width="12.28515625" style="82" customWidth="1"/>
    <col min="16124" max="16384" width="9.140625" style="82"/>
  </cols>
  <sheetData>
    <row r="1" spans="1:17" s="161" customFormat="1" ht="14.25" customHeight="1" x14ac:dyDescent="0.2">
      <c r="D1" s="230"/>
      <c r="E1" s="521" t="s">
        <v>720</v>
      </c>
      <c r="F1" s="521"/>
      <c r="G1" s="521"/>
      <c r="H1" s="521"/>
      <c r="I1" s="521"/>
      <c r="J1" s="521"/>
      <c r="K1" s="521"/>
      <c r="L1" s="521"/>
      <c r="M1" s="521"/>
      <c r="N1" s="299"/>
      <c r="O1" s="299"/>
      <c r="P1" s="299"/>
      <c r="Q1" s="299"/>
    </row>
    <row r="2" spans="1:17" s="121" customFormat="1" ht="52.5" customHeight="1" x14ac:dyDescent="0.25">
      <c r="B2" s="202"/>
      <c r="C2" s="202"/>
      <c r="D2" s="219"/>
      <c r="E2" s="511" t="s">
        <v>593</v>
      </c>
      <c r="F2" s="511"/>
      <c r="G2" s="511"/>
      <c r="H2" s="511"/>
      <c r="I2" s="511"/>
      <c r="J2" s="511"/>
      <c r="K2" s="511"/>
      <c r="L2" s="511"/>
      <c r="M2" s="511"/>
      <c r="N2" s="226"/>
      <c r="O2" s="226"/>
      <c r="P2" s="226"/>
      <c r="Q2" s="226"/>
    </row>
    <row r="3" spans="1:17" s="121" customFormat="1" ht="48.75" customHeight="1" x14ac:dyDescent="0.25">
      <c r="A3" s="512" t="s">
        <v>713</v>
      </c>
      <c r="B3" s="512"/>
      <c r="C3" s="512"/>
      <c r="D3" s="512"/>
      <c r="E3" s="512"/>
      <c r="F3" s="512"/>
      <c r="G3" s="512"/>
      <c r="H3" s="512"/>
      <c r="I3" s="512"/>
      <c r="J3" s="512"/>
      <c r="K3" s="512"/>
      <c r="L3" s="512"/>
      <c r="M3" s="512"/>
      <c r="N3" s="329"/>
      <c r="O3" s="329"/>
      <c r="P3" s="329"/>
      <c r="Q3" s="329"/>
    </row>
    <row r="4" spans="1:17" s="6" customFormat="1" x14ac:dyDescent="0.25">
      <c r="A4" s="4"/>
      <c r="B4" s="4"/>
      <c r="C4" s="4"/>
      <c r="D4" s="4"/>
      <c r="E4" s="4"/>
      <c r="F4" s="295"/>
      <c r="G4" s="529" t="s">
        <v>664</v>
      </c>
      <c r="H4" s="529"/>
      <c r="I4" s="295"/>
      <c r="J4" s="4"/>
      <c r="K4" s="101"/>
    </row>
    <row r="5" spans="1:17" s="122" customFormat="1" ht="24.75" customHeight="1" x14ac:dyDescent="0.25">
      <c r="A5" s="516" t="s">
        <v>11</v>
      </c>
      <c r="B5" s="516"/>
      <c r="C5" s="391"/>
      <c r="D5" s="391" t="s">
        <v>721</v>
      </c>
      <c r="E5" s="391" t="s">
        <v>722</v>
      </c>
      <c r="F5" s="391" t="s">
        <v>331</v>
      </c>
      <c r="G5" s="248" t="s">
        <v>12</v>
      </c>
      <c r="H5" s="248" t="s">
        <v>13</v>
      </c>
      <c r="I5" s="117" t="s">
        <v>332</v>
      </c>
      <c r="J5" s="117" t="s">
        <v>15</v>
      </c>
      <c r="K5" s="391" t="s">
        <v>547</v>
      </c>
      <c r="L5" s="391">
        <v>2016</v>
      </c>
      <c r="M5" s="391">
        <v>2017</v>
      </c>
    </row>
    <row r="6" spans="1:17" s="6" customFormat="1" ht="26.25" customHeight="1" x14ac:dyDescent="0.25">
      <c r="A6" s="523" t="s">
        <v>672</v>
      </c>
      <c r="B6" s="523"/>
      <c r="C6" s="389"/>
      <c r="D6" s="389">
        <v>51</v>
      </c>
      <c r="E6" s="389"/>
      <c r="F6" s="389"/>
      <c r="G6" s="7"/>
      <c r="H6" s="7"/>
      <c r="I6" s="7"/>
      <c r="J6" s="7"/>
      <c r="K6" s="124">
        <f>K7+K80+K85+K108+K113+K121+K134+K139</f>
        <v>64055337</v>
      </c>
      <c r="L6" s="124">
        <f>L7+L80+L85+L108+L113+L121+L134+L139</f>
        <v>1429558</v>
      </c>
      <c r="M6" s="124">
        <f>M7+M80+M85+M108+M113+M121+M134+M139</f>
        <v>65484895</v>
      </c>
    </row>
    <row r="7" spans="1:17" s="6" customFormat="1" x14ac:dyDescent="0.25">
      <c r="A7" s="519" t="s">
        <v>16</v>
      </c>
      <c r="B7" s="519"/>
      <c r="C7" s="102"/>
      <c r="D7" s="102">
        <v>51</v>
      </c>
      <c r="E7" s="102">
        <v>0</v>
      </c>
      <c r="F7" s="102">
        <v>851</v>
      </c>
      <c r="G7" s="12"/>
      <c r="H7" s="12"/>
      <c r="I7" s="1"/>
      <c r="J7" s="1"/>
      <c r="K7" s="43">
        <f>K8+K11+K20+K23+K28+K33+K36+K39+K42+K47+K52+K55+K58+K63+K66+K71+K74+K77</f>
        <v>37033462</v>
      </c>
      <c r="L7" s="43">
        <f>L8+L11+L20+L23+L28+L33+L36+L39+L42+L47+L52+L55+L58+L63+L66+L71+L74+L77</f>
        <v>824558</v>
      </c>
      <c r="M7" s="43">
        <f>M8+M11+M20+M23+M28+M33+M36+M39+M42+M47+M52+M55+M58+M63+M66+M71+M74+M77</f>
        <v>37858020</v>
      </c>
    </row>
    <row r="8" spans="1:17" s="6" customFormat="1" ht="27" customHeight="1" x14ac:dyDescent="0.25">
      <c r="A8" s="442" t="s">
        <v>20</v>
      </c>
      <c r="B8" s="442"/>
      <c r="C8" s="383"/>
      <c r="D8" s="294">
        <v>51</v>
      </c>
      <c r="E8" s="294">
        <v>0</v>
      </c>
      <c r="F8" s="294">
        <v>851</v>
      </c>
      <c r="G8" s="1" t="s">
        <v>18</v>
      </c>
      <c r="H8" s="1" t="s">
        <v>7</v>
      </c>
      <c r="I8" s="1" t="s">
        <v>333</v>
      </c>
      <c r="J8" s="1"/>
      <c r="K8" s="2">
        <f t="shared" ref="K8:M9" si="0">K9</f>
        <v>946200</v>
      </c>
      <c r="L8" s="2">
        <f t="shared" si="0"/>
        <v>0</v>
      </c>
      <c r="M8" s="2">
        <f t="shared" si="0"/>
        <v>946200</v>
      </c>
    </row>
    <row r="9" spans="1:17" s="6" customFormat="1" ht="38.25" customHeight="1" x14ac:dyDescent="0.25">
      <c r="A9" s="383"/>
      <c r="B9" s="382" t="s">
        <v>22</v>
      </c>
      <c r="C9" s="383"/>
      <c r="D9" s="294">
        <v>51</v>
      </c>
      <c r="E9" s="294">
        <v>0</v>
      </c>
      <c r="F9" s="294">
        <v>851</v>
      </c>
      <c r="G9" s="1" t="s">
        <v>23</v>
      </c>
      <c r="H9" s="1" t="s">
        <v>7</v>
      </c>
      <c r="I9" s="1" t="s">
        <v>333</v>
      </c>
      <c r="J9" s="1" t="s">
        <v>24</v>
      </c>
      <c r="K9" s="2">
        <f t="shared" si="0"/>
        <v>946200</v>
      </c>
      <c r="L9" s="2">
        <f t="shared" si="0"/>
        <v>0</v>
      </c>
      <c r="M9" s="2">
        <f t="shared" si="0"/>
        <v>946200</v>
      </c>
    </row>
    <row r="10" spans="1:17" s="6" customFormat="1" ht="16.5" customHeight="1" x14ac:dyDescent="0.25">
      <c r="A10" s="17"/>
      <c r="B10" s="382" t="s">
        <v>25</v>
      </c>
      <c r="C10" s="382"/>
      <c r="D10" s="294">
        <v>51</v>
      </c>
      <c r="E10" s="294">
        <v>0</v>
      </c>
      <c r="F10" s="294">
        <v>851</v>
      </c>
      <c r="G10" s="1" t="s">
        <v>18</v>
      </c>
      <c r="H10" s="1" t="s">
        <v>7</v>
      </c>
      <c r="I10" s="1" t="s">
        <v>333</v>
      </c>
      <c r="J10" s="1" t="s">
        <v>26</v>
      </c>
      <c r="K10" s="2">
        <f>'6 Вед15'!J13</f>
        <v>946200</v>
      </c>
      <c r="L10" s="2">
        <f>'6 Вед15'!K13</f>
        <v>0</v>
      </c>
      <c r="M10" s="2">
        <f>'6 Вед15'!L13</f>
        <v>946200</v>
      </c>
    </row>
    <row r="11" spans="1:17" s="6" customFormat="1" ht="27" customHeight="1" x14ac:dyDescent="0.25">
      <c r="A11" s="442" t="s">
        <v>27</v>
      </c>
      <c r="B11" s="442"/>
      <c r="C11" s="294"/>
      <c r="D11" s="294">
        <v>51</v>
      </c>
      <c r="E11" s="294">
        <v>0</v>
      </c>
      <c r="F11" s="294">
        <v>851</v>
      </c>
      <c r="G11" s="1" t="s">
        <v>23</v>
      </c>
      <c r="H11" s="1" t="s">
        <v>7</v>
      </c>
      <c r="I11" s="1" t="s">
        <v>562</v>
      </c>
      <c r="J11" s="1"/>
      <c r="K11" s="2">
        <f t="shared" ref="K11:M11" si="1">K12+K14+K16</f>
        <v>16387680</v>
      </c>
      <c r="L11" s="2">
        <f t="shared" si="1"/>
        <v>0</v>
      </c>
      <c r="M11" s="2">
        <f t="shared" si="1"/>
        <v>16387680</v>
      </c>
    </row>
    <row r="12" spans="1:17" s="6" customFormat="1" ht="37.5" customHeight="1" x14ac:dyDescent="0.25">
      <c r="A12" s="17"/>
      <c r="B12" s="382" t="s">
        <v>22</v>
      </c>
      <c r="C12" s="294"/>
      <c r="D12" s="294">
        <v>51</v>
      </c>
      <c r="E12" s="294">
        <v>0</v>
      </c>
      <c r="F12" s="294">
        <v>851</v>
      </c>
      <c r="G12" s="1" t="s">
        <v>18</v>
      </c>
      <c r="H12" s="1" t="s">
        <v>7</v>
      </c>
      <c r="I12" s="1" t="s">
        <v>562</v>
      </c>
      <c r="J12" s="1" t="s">
        <v>24</v>
      </c>
      <c r="K12" s="2">
        <f t="shared" ref="K12:M12" si="2">K13</f>
        <v>11544100</v>
      </c>
      <c r="L12" s="2">
        <f t="shared" si="2"/>
        <v>0</v>
      </c>
      <c r="M12" s="2">
        <f t="shared" si="2"/>
        <v>11544100</v>
      </c>
    </row>
    <row r="13" spans="1:17" s="6" customFormat="1" ht="15" customHeight="1" x14ac:dyDescent="0.25">
      <c r="A13" s="17"/>
      <c r="B13" s="382" t="s">
        <v>25</v>
      </c>
      <c r="C13" s="294"/>
      <c r="D13" s="294">
        <v>51</v>
      </c>
      <c r="E13" s="294">
        <v>0</v>
      </c>
      <c r="F13" s="294">
        <v>851</v>
      </c>
      <c r="G13" s="1" t="s">
        <v>18</v>
      </c>
      <c r="H13" s="1" t="s">
        <v>7</v>
      </c>
      <c r="I13" s="1" t="s">
        <v>562</v>
      </c>
      <c r="J13" s="1" t="s">
        <v>26</v>
      </c>
      <c r="K13" s="2">
        <f>'6 Вед15'!J16</f>
        <v>11544100</v>
      </c>
      <c r="L13" s="2">
        <f>'6 Вед15'!K16</f>
        <v>0</v>
      </c>
      <c r="M13" s="2">
        <f>'6 Вед15'!L16</f>
        <v>11544100</v>
      </c>
    </row>
    <row r="14" spans="1:17" s="6" customFormat="1" ht="15" customHeight="1" x14ac:dyDescent="0.25">
      <c r="A14" s="17"/>
      <c r="B14" s="387" t="s">
        <v>28</v>
      </c>
      <c r="C14" s="294"/>
      <c r="D14" s="294">
        <v>51</v>
      </c>
      <c r="E14" s="294">
        <v>0</v>
      </c>
      <c r="F14" s="294">
        <v>851</v>
      </c>
      <c r="G14" s="1" t="s">
        <v>18</v>
      </c>
      <c r="H14" s="1" t="s">
        <v>7</v>
      </c>
      <c r="I14" s="1" t="s">
        <v>562</v>
      </c>
      <c r="J14" s="1" t="s">
        <v>29</v>
      </c>
      <c r="K14" s="2">
        <f>'6 Вед15'!J17</f>
        <v>3777580</v>
      </c>
      <c r="L14" s="2">
        <f>'6 Вед15'!K17</f>
        <v>0</v>
      </c>
      <c r="M14" s="2">
        <f>'6 Вед15'!L17</f>
        <v>3777580</v>
      </c>
    </row>
    <row r="15" spans="1:17" s="6" customFormat="1" ht="25.5" customHeight="1" x14ac:dyDescent="0.25">
      <c r="A15" s="17"/>
      <c r="B15" s="387" t="s">
        <v>30</v>
      </c>
      <c r="C15" s="294"/>
      <c r="D15" s="294">
        <v>51</v>
      </c>
      <c r="E15" s="294">
        <v>0</v>
      </c>
      <c r="F15" s="294">
        <v>851</v>
      </c>
      <c r="G15" s="1" t="s">
        <v>18</v>
      </c>
      <c r="H15" s="1" t="s">
        <v>7</v>
      </c>
      <c r="I15" s="1" t="s">
        <v>562</v>
      </c>
      <c r="J15" s="1" t="s">
        <v>31</v>
      </c>
      <c r="K15" s="2">
        <f>'6 Вед15'!J18</f>
        <v>3777580</v>
      </c>
      <c r="L15" s="2">
        <f>'6 Вед15'!K18</f>
        <v>0</v>
      </c>
      <c r="M15" s="2">
        <f>'6 Вед15'!L18</f>
        <v>3777580</v>
      </c>
    </row>
    <row r="16" spans="1:17" s="6" customFormat="1" ht="14.25" customHeight="1" x14ac:dyDescent="0.25">
      <c r="A16" s="17"/>
      <c r="B16" s="387" t="s">
        <v>32</v>
      </c>
      <c r="C16" s="294"/>
      <c r="D16" s="294">
        <v>51</v>
      </c>
      <c r="E16" s="294">
        <v>0</v>
      </c>
      <c r="F16" s="294">
        <v>851</v>
      </c>
      <c r="G16" s="1" t="s">
        <v>18</v>
      </c>
      <c r="H16" s="1" t="s">
        <v>7</v>
      </c>
      <c r="I16" s="1" t="s">
        <v>562</v>
      </c>
      <c r="J16" s="1" t="s">
        <v>33</v>
      </c>
      <c r="K16" s="2">
        <f>K17+K18+K19</f>
        <v>1066000</v>
      </c>
      <c r="L16" s="2">
        <f t="shared" ref="L16:M16" si="3">L17+L18+L19</f>
        <v>0</v>
      </c>
      <c r="M16" s="2">
        <f t="shared" si="3"/>
        <v>1066000</v>
      </c>
    </row>
    <row r="17" spans="1:13" s="6" customFormat="1" ht="14.25" customHeight="1" x14ac:dyDescent="0.25">
      <c r="A17" s="17"/>
      <c r="B17" s="383" t="s">
        <v>34</v>
      </c>
      <c r="C17" s="294"/>
      <c r="D17" s="294">
        <v>51</v>
      </c>
      <c r="E17" s="294">
        <v>0</v>
      </c>
      <c r="F17" s="294">
        <v>851</v>
      </c>
      <c r="G17" s="1" t="s">
        <v>18</v>
      </c>
      <c r="H17" s="1" t="s">
        <v>7</v>
      </c>
      <c r="I17" s="1" t="s">
        <v>562</v>
      </c>
      <c r="J17" s="1" t="s">
        <v>35</v>
      </c>
      <c r="K17" s="2">
        <f>'6 Вед15'!J20</f>
        <v>945200</v>
      </c>
      <c r="L17" s="2">
        <f>'6 Вед15'!K20</f>
        <v>0</v>
      </c>
      <c r="M17" s="2">
        <f>'6 Вед15'!L20</f>
        <v>945200</v>
      </c>
    </row>
    <row r="18" spans="1:13" s="6" customFormat="1" ht="14.25" customHeight="1" x14ac:dyDescent="0.25">
      <c r="A18" s="17"/>
      <c r="B18" s="382" t="s">
        <v>597</v>
      </c>
      <c r="C18" s="294"/>
      <c r="D18" s="294">
        <v>51</v>
      </c>
      <c r="E18" s="294">
        <v>0</v>
      </c>
      <c r="F18" s="294">
        <v>851</v>
      </c>
      <c r="G18" s="1" t="s">
        <v>23</v>
      </c>
      <c r="H18" s="1" t="s">
        <v>7</v>
      </c>
      <c r="I18" s="1" t="s">
        <v>562</v>
      </c>
      <c r="J18" s="1" t="s">
        <v>36</v>
      </c>
      <c r="K18" s="2">
        <f>'6 Вед15'!J21</f>
        <v>70800</v>
      </c>
      <c r="L18" s="2">
        <f>'6 Вед15'!K21</f>
        <v>0</v>
      </c>
      <c r="M18" s="2">
        <f>'6 Вед15'!L21</f>
        <v>70800</v>
      </c>
    </row>
    <row r="19" spans="1:13" s="6" customFormat="1" ht="14.25" customHeight="1" x14ac:dyDescent="0.25">
      <c r="A19" s="17"/>
      <c r="B19" s="383" t="s">
        <v>596</v>
      </c>
      <c r="C19" s="294"/>
      <c r="D19" s="294">
        <v>51</v>
      </c>
      <c r="E19" s="294">
        <v>0</v>
      </c>
      <c r="F19" s="294">
        <v>851</v>
      </c>
      <c r="G19" s="1" t="s">
        <v>23</v>
      </c>
      <c r="H19" s="1" t="s">
        <v>7</v>
      </c>
      <c r="I19" s="1" t="s">
        <v>562</v>
      </c>
      <c r="J19" s="1" t="s">
        <v>595</v>
      </c>
      <c r="K19" s="2">
        <f>'6 Вед15'!J22</f>
        <v>50000</v>
      </c>
      <c r="L19" s="2">
        <f>'6 Вед15'!K22</f>
        <v>0</v>
      </c>
      <c r="M19" s="2">
        <f>'6 Вед15'!L22</f>
        <v>50000</v>
      </c>
    </row>
    <row r="20" spans="1:13" s="6" customFormat="1" ht="37.5" hidden="1" customHeight="1" x14ac:dyDescent="0.25">
      <c r="A20" s="442" t="s">
        <v>613</v>
      </c>
      <c r="B20" s="442"/>
      <c r="C20" s="383"/>
      <c r="D20" s="294">
        <v>51</v>
      </c>
      <c r="E20" s="294">
        <v>0</v>
      </c>
      <c r="F20" s="294">
        <v>851</v>
      </c>
      <c r="G20" s="1" t="s">
        <v>18</v>
      </c>
      <c r="H20" s="1" t="s">
        <v>7</v>
      </c>
      <c r="I20" s="1" t="s">
        <v>618</v>
      </c>
      <c r="J20" s="1"/>
      <c r="K20" s="2">
        <f t="shared" ref="K20:M21" si="4">K21</f>
        <v>2500</v>
      </c>
      <c r="L20" s="2">
        <f t="shared" si="4"/>
        <v>0</v>
      </c>
      <c r="M20" s="2">
        <f t="shared" si="4"/>
        <v>2500</v>
      </c>
    </row>
    <row r="21" spans="1:13" s="6" customFormat="1" ht="15" hidden="1" customHeight="1" x14ac:dyDescent="0.25">
      <c r="A21" s="17"/>
      <c r="B21" s="387" t="s">
        <v>28</v>
      </c>
      <c r="C21" s="382"/>
      <c r="D21" s="294">
        <v>51</v>
      </c>
      <c r="E21" s="294">
        <v>0</v>
      </c>
      <c r="F21" s="294">
        <v>851</v>
      </c>
      <c r="G21" s="1" t="s">
        <v>18</v>
      </c>
      <c r="H21" s="1" t="s">
        <v>7</v>
      </c>
      <c r="I21" s="1" t="s">
        <v>618</v>
      </c>
      <c r="J21" s="1" t="s">
        <v>29</v>
      </c>
      <c r="K21" s="2">
        <f t="shared" si="4"/>
        <v>2500</v>
      </c>
      <c r="L21" s="2">
        <f t="shared" si="4"/>
        <v>0</v>
      </c>
      <c r="M21" s="2">
        <f t="shared" si="4"/>
        <v>2500</v>
      </c>
    </row>
    <row r="22" spans="1:13" s="6" customFormat="1" ht="24" hidden="1" customHeight="1" x14ac:dyDescent="0.25">
      <c r="A22" s="17"/>
      <c r="B22" s="387" t="s">
        <v>30</v>
      </c>
      <c r="C22" s="383"/>
      <c r="D22" s="294">
        <v>51</v>
      </c>
      <c r="E22" s="294">
        <v>0</v>
      </c>
      <c r="F22" s="294">
        <v>851</v>
      </c>
      <c r="G22" s="1" t="s">
        <v>18</v>
      </c>
      <c r="H22" s="1" t="s">
        <v>7</v>
      </c>
      <c r="I22" s="1" t="s">
        <v>618</v>
      </c>
      <c r="J22" s="1" t="s">
        <v>31</v>
      </c>
      <c r="K22" s="2">
        <f>'6 Вед15'!J25</f>
        <v>2500</v>
      </c>
      <c r="L22" s="2">
        <f>'6 Вед15'!K25</f>
        <v>0</v>
      </c>
      <c r="M22" s="2">
        <f>'6 Вед15'!L25</f>
        <v>2500</v>
      </c>
    </row>
    <row r="23" spans="1:13" s="15" customFormat="1" ht="14.25" customHeight="1" x14ac:dyDescent="0.25">
      <c r="A23" s="442" t="s">
        <v>572</v>
      </c>
      <c r="B23" s="442"/>
      <c r="C23" s="386"/>
      <c r="D23" s="294">
        <v>51</v>
      </c>
      <c r="E23" s="294">
        <v>0</v>
      </c>
      <c r="F23" s="294">
        <v>851</v>
      </c>
      <c r="G23" s="1" t="s">
        <v>4</v>
      </c>
      <c r="H23" s="1" t="s">
        <v>58</v>
      </c>
      <c r="I23" s="1" t="s">
        <v>339</v>
      </c>
      <c r="J23" s="12"/>
      <c r="K23" s="2">
        <f>K24+K26</f>
        <v>1332400</v>
      </c>
      <c r="L23" s="2">
        <f t="shared" ref="L23:M23" si="5">L24+L26</f>
        <v>10900</v>
      </c>
      <c r="M23" s="2">
        <f t="shared" si="5"/>
        <v>1343300</v>
      </c>
    </row>
    <row r="24" spans="1:13" s="6" customFormat="1" ht="38.25" customHeight="1" x14ac:dyDescent="0.25">
      <c r="A24" s="213"/>
      <c r="B24" s="382" t="s">
        <v>22</v>
      </c>
      <c r="C24" s="383"/>
      <c r="D24" s="294">
        <v>51</v>
      </c>
      <c r="E24" s="294">
        <v>0</v>
      </c>
      <c r="F24" s="294">
        <v>851</v>
      </c>
      <c r="G24" s="1" t="s">
        <v>4</v>
      </c>
      <c r="H24" s="20" t="s">
        <v>58</v>
      </c>
      <c r="I24" s="20" t="s">
        <v>339</v>
      </c>
      <c r="J24" s="1" t="s">
        <v>24</v>
      </c>
      <c r="K24" s="2">
        <f t="shared" ref="K24:M24" si="6">K25</f>
        <v>1246000</v>
      </c>
      <c r="L24" s="2">
        <f t="shared" si="6"/>
        <v>0</v>
      </c>
      <c r="M24" s="2">
        <f t="shared" si="6"/>
        <v>1246000</v>
      </c>
    </row>
    <row r="25" spans="1:13" s="6" customFormat="1" x14ac:dyDescent="0.25">
      <c r="A25" s="213"/>
      <c r="B25" s="383" t="s">
        <v>60</v>
      </c>
      <c r="C25" s="383"/>
      <c r="D25" s="294">
        <v>51</v>
      </c>
      <c r="E25" s="294">
        <v>0</v>
      </c>
      <c r="F25" s="294">
        <v>851</v>
      </c>
      <c r="G25" s="1" t="s">
        <v>4</v>
      </c>
      <c r="H25" s="20" t="s">
        <v>58</v>
      </c>
      <c r="I25" s="20" t="s">
        <v>339</v>
      </c>
      <c r="J25" s="1" t="s">
        <v>61</v>
      </c>
      <c r="K25" s="2">
        <f>'6 Вед15'!J68</f>
        <v>1246000</v>
      </c>
      <c r="L25" s="2">
        <f>'6 Вед15'!K68</f>
        <v>0</v>
      </c>
      <c r="M25" s="2">
        <f>'6 Вед15'!L68</f>
        <v>1246000</v>
      </c>
    </row>
    <row r="26" spans="1:13" s="6" customFormat="1" ht="16.5" customHeight="1" x14ac:dyDescent="0.25">
      <c r="A26" s="21"/>
      <c r="B26" s="387" t="s">
        <v>28</v>
      </c>
      <c r="C26" s="382"/>
      <c r="D26" s="294">
        <v>51</v>
      </c>
      <c r="E26" s="294">
        <v>0</v>
      </c>
      <c r="F26" s="294">
        <v>851</v>
      </c>
      <c r="G26" s="1" t="s">
        <v>4</v>
      </c>
      <c r="H26" s="20" t="s">
        <v>58</v>
      </c>
      <c r="I26" s="20" t="s">
        <v>339</v>
      </c>
      <c r="J26" s="1" t="s">
        <v>29</v>
      </c>
      <c r="K26" s="2">
        <f>'6 Вед15'!J69</f>
        <v>86400</v>
      </c>
      <c r="L26" s="2">
        <f>'6 Вед15'!K69</f>
        <v>10900</v>
      </c>
      <c r="M26" s="2">
        <f>'6 Вед15'!L69</f>
        <v>97300</v>
      </c>
    </row>
    <row r="27" spans="1:13" s="6" customFormat="1" ht="24" x14ac:dyDescent="0.25">
      <c r="A27" s="21"/>
      <c r="B27" s="387" t="s">
        <v>30</v>
      </c>
      <c r="C27" s="383"/>
      <c r="D27" s="294">
        <v>51</v>
      </c>
      <c r="E27" s="294">
        <v>0</v>
      </c>
      <c r="F27" s="294">
        <v>851</v>
      </c>
      <c r="G27" s="1" t="s">
        <v>4</v>
      </c>
      <c r="H27" s="20" t="s">
        <v>58</v>
      </c>
      <c r="I27" s="20" t="s">
        <v>339</v>
      </c>
      <c r="J27" s="1" t="s">
        <v>31</v>
      </c>
      <c r="K27" s="2">
        <f>'6 Вед15'!J70</f>
        <v>86400</v>
      </c>
      <c r="L27" s="2">
        <f>'6 Вед15'!K70</f>
        <v>10900</v>
      </c>
      <c r="M27" s="2">
        <f>'6 Вед15'!L70</f>
        <v>97300</v>
      </c>
    </row>
    <row r="28" spans="1:13" s="6" customFormat="1" ht="47.25" customHeight="1" x14ac:dyDescent="0.25">
      <c r="A28" s="442" t="s">
        <v>46</v>
      </c>
      <c r="B28" s="442"/>
      <c r="C28" s="294"/>
      <c r="D28" s="294">
        <v>51</v>
      </c>
      <c r="E28" s="294">
        <v>0</v>
      </c>
      <c r="F28" s="294">
        <v>851</v>
      </c>
      <c r="G28" s="1" t="s">
        <v>18</v>
      </c>
      <c r="H28" s="1" t="s">
        <v>45</v>
      </c>
      <c r="I28" s="1" t="s">
        <v>334</v>
      </c>
      <c r="J28" s="1"/>
      <c r="K28" s="2">
        <f t="shared" ref="K28:M28" si="7">K29+K31</f>
        <v>340700</v>
      </c>
      <c r="L28" s="2">
        <f t="shared" si="7"/>
        <v>0</v>
      </c>
      <c r="M28" s="2">
        <f t="shared" si="7"/>
        <v>340700</v>
      </c>
    </row>
    <row r="29" spans="1:13" s="6" customFormat="1" ht="38.25" customHeight="1" x14ac:dyDescent="0.25">
      <c r="A29" s="17"/>
      <c r="B29" s="382" t="s">
        <v>22</v>
      </c>
      <c r="C29" s="294"/>
      <c r="D29" s="294">
        <v>51</v>
      </c>
      <c r="E29" s="294">
        <v>0</v>
      </c>
      <c r="F29" s="294">
        <v>851</v>
      </c>
      <c r="G29" s="1" t="s">
        <v>18</v>
      </c>
      <c r="H29" s="1" t="s">
        <v>45</v>
      </c>
      <c r="I29" s="1" t="s">
        <v>334</v>
      </c>
      <c r="J29" s="1" t="s">
        <v>24</v>
      </c>
      <c r="K29" s="2">
        <f t="shared" ref="K29:M29" si="8">K30</f>
        <v>216840</v>
      </c>
      <c r="L29" s="2">
        <f t="shared" si="8"/>
        <v>0</v>
      </c>
      <c r="M29" s="2">
        <f t="shared" si="8"/>
        <v>216840</v>
      </c>
    </row>
    <row r="30" spans="1:13" s="6" customFormat="1" ht="15.75" customHeight="1" x14ac:dyDescent="0.25">
      <c r="A30" s="17"/>
      <c r="B30" s="382" t="s">
        <v>25</v>
      </c>
      <c r="C30" s="294"/>
      <c r="D30" s="294">
        <v>51</v>
      </c>
      <c r="E30" s="294">
        <v>0</v>
      </c>
      <c r="F30" s="294">
        <v>851</v>
      </c>
      <c r="G30" s="1" t="s">
        <v>18</v>
      </c>
      <c r="H30" s="1" t="s">
        <v>45</v>
      </c>
      <c r="I30" s="1" t="s">
        <v>334</v>
      </c>
      <c r="J30" s="1" t="s">
        <v>26</v>
      </c>
      <c r="K30" s="2">
        <f>'6 Вед15'!J37</f>
        <v>216840</v>
      </c>
      <c r="L30" s="2">
        <f>'6 Вед15'!K37</f>
        <v>0</v>
      </c>
      <c r="M30" s="2">
        <f>'6 Вед15'!L37</f>
        <v>216840</v>
      </c>
    </row>
    <row r="31" spans="1:13" s="6" customFormat="1" ht="15.75" customHeight="1" x14ac:dyDescent="0.25">
      <c r="A31" s="17"/>
      <c r="B31" s="387" t="s">
        <v>28</v>
      </c>
      <c r="C31" s="294"/>
      <c r="D31" s="294">
        <v>51</v>
      </c>
      <c r="E31" s="294">
        <v>0</v>
      </c>
      <c r="F31" s="294">
        <v>851</v>
      </c>
      <c r="G31" s="1" t="s">
        <v>18</v>
      </c>
      <c r="H31" s="1" t="s">
        <v>45</v>
      </c>
      <c r="I31" s="1" t="s">
        <v>334</v>
      </c>
      <c r="J31" s="1" t="s">
        <v>29</v>
      </c>
      <c r="K31" s="2">
        <f>'6 Вед15'!J38</f>
        <v>123860</v>
      </c>
      <c r="L31" s="2">
        <f>'6 Вед15'!K38</f>
        <v>0</v>
      </c>
      <c r="M31" s="2">
        <f>'6 Вед15'!L38</f>
        <v>123860</v>
      </c>
    </row>
    <row r="32" spans="1:13" s="6" customFormat="1" ht="28.5" customHeight="1" x14ac:dyDescent="0.25">
      <c r="A32" s="17"/>
      <c r="B32" s="387" t="s">
        <v>30</v>
      </c>
      <c r="C32" s="294"/>
      <c r="D32" s="294">
        <v>51</v>
      </c>
      <c r="E32" s="294">
        <v>0</v>
      </c>
      <c r="F32" s="294">
        <v>851</v>
      </c>
      <c r="G32" s="1" t="s">
        <v>18</v>
      </c>
      <c r="H32" s="1" t="s">
        <v>45</v>
      </c>
      <c r="I32" s="1" t="s">
        <v>334</v>
      </c>
      <c r="J32" s="1" t="s">
        <v>31</v>
      </c>
      <c r="K32" s="2">
        <f>'6 Вед15'!J39</f>
        <v>123860</v>
      </c>
      <c r="L32" s="2">
        <f>'6 Вед15'!K39</f>
        <v>0</v>
      </c>
      <c r="M32" s="2">
        <f>'6 Вед15'!L39</f>
        <v>123860</v>
      </c>
    </row>
    <row r="33" spans="1:13" s="15" customFormat="1" ht="64.5" customHeight="1" x14ac:dyDescent="0.25">
      <c r="A33" s="442" t="s">
        <v>604</v>
      </c>
      <c r="B33" s="442"/>
      <c r="C33" s="386"/>
      <c r="D33" s="75">
        <v>51</v>
      </c>
      <c r="E33" s="75">
        <v>0</v>
      </c>
      <c r="F33" s="294">
        <v>851</v>
      </c>
      <c r="G33" s="1" t="s">
        <v>7</v>
      </c>
      <c r="H33" s="1" t="s">
        <v>64</v>
      </c>
      <c r="I33" s="1" t="s">
        <v>621</v>
      </c>
      <c r="J33" s="1"/>
      <c r="K33" s="2">
        <f>K34</f>
        <v>11140</v>
      </c>
      <c r="L33" s="2">
        <f t="shared" ref="L33:M34" si="9">L34</f>
        <v>0</v>
      </c>
      <c r="M33" s="2">
        <f t="shared" si="9"/>
        <v>11140</v>
      </c>
    </row>
    <row r="34" spans="1:13" s="15" customFormat="1" ht="12" customHeight="1" x14ac:dyDescent="0.25">
      <c r="A34" s="386"/>
      <c r="B34" s="387" t="s">
        <v>28</v>
      </c>
      <c r="C34" s="382"/>
      <c r="D34" s="75">
        <v>51</v>
      </c>
      <c r="E34" s="75">
        <v>0</v>
      </c>
      <c r="F34" s="294">
        <v>851</v>
      </c>
      <c r="G34" s="1" t="s">
        <v>7</v>
      </c>
      <c r="H34" s="1" t="s">
        <v>64</v>
      </c>
      <c r="I34" s="1" t="s">
        <v>621</v>
      </c>
      <c r="J34" s="1" t="s">
        <v>29</v>
      </c>
      <c r="K34" s="2">
        <f>K35</f>
        <v>11140</v>
      </c>
      <c r="L34" s="2">
        <f t="shared" si="9"/>
        <v>0</v>
      </c>
      <c r="M34" s="2">
        <f t="shared" si="9"/>
        <v>11140</v>
      </c>
    </row>
    <row r="35" spans="1:13" s="15" customFormat="1" ht="24" x14ac:dyDescent="0.25">
      <c r="A35" s="386"/>
      <c r="B35" s="387" t="s">
        <v>30</v>
      </c>
      <c r="C35" s="383"/>
      <c r="D35" s="75">
        <v>51</v>
      </c>
      <c r="E35" s="75">
        <v>0</v>
      </c>
      <c r="F35" s="294">
        <v>851</v>
      </c>
      <c r="G35" s="1" t="s">
        <v>7</v>
      </c>
      <c r="H35" s="1" t="s">
        <v>64</v>
      </c>
      <c r="I35" s="1" t="s">
        <v>621</v>
      </c>
      <c r="J35" s="1" t="s">
        <v>31</v>
      </c>
      <c r="K35" s="2">
        <f>'6 Вед15'!J75</f>
        <v>11140</v>
      </c>
      <c r="L35" s="2">
        <f>'6 Вед15'!K75</f>
        <v>0</v>
      </c>
      <c r="M35" s="2">
        <f>'6 Вед15'!L75</f>
        <v>11140</v>
      </c>
    </row>
    <row r="36" spans="1:13" s="6" customFormat="1" ht="27" customHeight="1" x14ac:dyDescent="0.25">
      <c r="A36" s="442" t="s">
        <v>52</v>
      </c>
      <c r="B36" s="442"/>
      <c r="C36" s="383"/>
      <c r="D36" s="294">
        <v>51</v>
      </c>
      <c r="E36" s="294">
        <v>0</v>
      </c>
      <c r="F36" s="294">
        <v>851</v>
      </c>
      <c r="G36" s="1" t="s">
        <v>23</v>
      </c>
      <c r="H36" s="20" t="s">
        <v>45</v>
      </c>
      <c r="I36" s="20" t="s">
        <v>337</v>
      </c>
      <c r="J36" s="1"/>
      <c r="K36" s="2">
        <f t="shared" ref="K36:M37" si="10">K37</f>
        <v>450000</v>
      </c>
      <c r="L36" s="2">
        <f t="shared" si="10"/>
        <v>0</v>
      </c>
      <c r="M36" s="2">
        <f t="shared" si="10"/>
        <v>450000</v>
      </c>
    </row>
    <row r="37" spans="1:13" s="6" customFormat="1" ht="18" customHeight="1" x14ac:dyDescent="0.25">
      <c r="A37" s="17"/>
      <c r="B37" s="387" t="s">
        <v>28</v>
      </c>
      <c r="C37" s="382"/>
      <c r="D37" s="294">
        <v>51</v>
      </c>
      <c r="E37" s="294">
        <v>0</v>
      </c>
      <c r="F37" s="294">
        <v>851</v>
      </c>
      <c r="G37" s="1" t="s">
        <v>18</v>
      </c>
      <c r="H37" s="1" t="s">
        <v>45</v>
      </c>
      <c r="I37" s="1" t="s">
        <v>337</v>
      </c>
      <c r="J37" s="1" t="s">
        <v>29</v>
      </c>
      <c r="K37" s="2">
        <f t="shared" si="10"/>
        <v>450000</v>
      </c>
      <c r="L37" s="2">
        <f t="shared" si="10"/>
        <v>0</v>
      </c>
      <c r="M37" s="2">
        <f t="shared" si="10"/>
        <v>450000</v>
      </c>
    </row>
    <row r="38" spans="1:13" s="6" customFormat="1" ht="26.25" customHeight="1" x14ac:dyDescent="0.25">
      <c r="A38" s="17"/>
      <c r="B38" s="387" t="s">
        <v>30</v>
      </c>
      <c r="C38" s="383"/>
      <c r="D38" s="294">
        <v>51</v>
      </c>
      <c r="E38" s="294">
        <v>0</v>
      </c>
      <c r="F38" s="294">
        <v>851</v>
      </c>
      <c r="G38" s="1" t="s">
        <v>18</v>
      </c>
      <c r="H38" s="1" t="s">
        <v>45</v>
      </c>
      <c r="I38" s="1" t="s">
        <v>337</v>
      </c>
      <c r="J38" s="1" t="s">
        <v>31</v>
      </c>
      <c r="K38" s="2">
        <f>'6 Вед15'!J42</f>
        <v>450000</v>
      </c>
      <c r="L38" s="2">
        <f>'6 Вед15'!K42</f>
        <v>0</v>
      </c>
      <c r="M38" s="2">
        <f>'6 Вед15'!L42</f>
        <v>450000</v>
      </c>
    </row>
    <row r="39" spans="1:13" s="6" customFormat="1" ht="17.25" customHeight="1" x14ac:dyDescent="0.25">
      <c r="A39" s="442" t="s">
        <v>54</v>
      </c>
      <c r="B39" s="442"/>
      <c r="C39" s="383"/>
      <c r="D39" s="294">
        <v>51</v>
      </c>
      <c r="E39" s="294">
        <v>0</v>
      </c>
      <c r="F39" s="294">
        <v>851</v>
      </c>
      <c r="G39" s="1" t="s">
        <v>18</v>
      </c>
      <c r="H39" s="1" t="s">
        <v>45</v>
      </c>
      <c r="I39" s="1" t="s">
        <v>338</v>
      </c>
      <c r="J39" s="1"/>
      <c r="K39" s="2">
        <f>K40</f>
        <v>1575000</v>
      </c>
      <c r="L39" s="2">
        <f t="shared" ref="L39:M39" si="11">L40</f>
        <v>0</v>
      </c>
      <c r="M39" s="2">
        <f t="shared" si="11"/>
        <v>1575000</v>
      </c>
    </row>
    <row r="40" spans="1:13" s="6" customFormat="1" ht="17.25" customHeight="1" x14ac:dyDescent="0.25">
      <c r="A40" s="17"/>
      <c r="B40" s="387" t="s">
        <v>28</v>
      </c>
      <c r="C40" s="382"/>
      <c r="D40" s="294">
        <v>51</v>
      </c>
      <c r="E40" s="294">
        <v>0</v>
      </c>
      <c r="F40" s="294">
        <v>851</v>
      </c>
      <c r="G40" s="1" t="s">
        <v>18</v>
      </c>
      <c r="H40" s="1" t="s">
        <v>45</v>
      </c>
      <c r="I40" s="1" t="s">
        <v>338</v>
      </c>
      <c r="J40" s="1" t="s">
        <v>29</v>
      </c>
      <c r="K40" s="2">
        <f t="shared" ref="K40:M40" si="12">K41</f>
        <v>1575000</v>
      </c>
      <c r="L40" s="2">
        <f t="shared" si="12"/>
        <v>0</v>
      </c>
      <c r="M40" s="2">
        <f t="shared" si="12"/>
        <v>1575000</v>
      </c>
    </row>
    <row r="41" spans="1:13" s="6" customFormat="1" ht="25.5" customHeight="1" x14ac:dyDescent="0.25">
      <c r="A41" s="17"/>
      <c r="B41" s="387" t="s">
        <v>30</v>
      </c>
      <c r="C41" s="383"/>
      <c r="D41" s="294">
        <v>51</v>
      </c>
      <c r="E41" s="294">
        <v>0</v>
      </c>
      <c r="F41" s="294">
        <v>851</v>
      </c>
      <c r="G41" s="1" t="s">
        <v>18</v>
      </c>
      <c r="H41" s="1" t="s">
        <v>45</v>
      </c>
      <c r="I41" s="1" t="s">
        <v>338</v>
      </c>
      <c r="J41" s="1" t="s">
        <v>31</v>
      </c>
      <c r="K41" s="2">
        <f>'6 Вед15'!J45</f>
        <v>1575000</v>
      </c>
      <c r="L41" s="2">
        <f>'6 Вед15'!K45</f>
        <v>0</v>
      </c>
      <c r="M41" s="2">
        <f>'6 Вед15'!L45</f>
        <v>1575000</v>
      </c>
    </row>
    <row r="42" spans="1:13" s="6" customFormat="1" ht="26.25" customHeight="1" x14ac:dyDescent="0.25">
      <c r="A42" s="442" t="s">
        <v>70</v>
      </c>
      <c r="B42" s="442"/>
      <c r="C42" s="383"/>
      <c r="D42" s="294">
        <v>51</v>
      </c>
      <c r="E42" s="294">
        <v>0</v>
      </c>
      <c r="F42" s="294">
        <v>851</v>
      </c>
      <c r="G42" s="20" t="s">
        <v>7</v>
      </c>
      <c r="H42" s="20" t="s">
        <v>69</v>
      </c>
      <c r="I42" s="20" t="s">
        <v>341</v>
      </c>
      <c r="J42" s="20"/>
      <c r="K42" s="2">
        <f t="shared" ref="K42:M42" si="13">K43+K45</f>
        <v>173500</v>
      </c>
      <c r="L42" s="2">
        <f t="shared" si="13"/>
        <v>0</v>
      </c>
      <c r="M42" s="2">
        <f t="shared" si="13"/>
        <v>173500</v>
      </c>
    </row>
    <row r="43" spans="1:13" s="6" customFormat="1" ht="38.25" customHeight="1" x14ac:dyDescent="0.25">
      <c r="A43" s="383"/>
      <c r="B43" s="382" t="s">
        <v>22</v>
      </c>
      <c r="C43" s="383"/>
      <c r="D43" s="294">
        <v>51</v>
      </c>
      <c r="E43" s="294">
        <v>0</v>
      </c>
      <c r="F43" s="294">
        <v>851</v>
      </c>
      <c r="G43" s="20" t="s">
        <v>7</v>
      </c>
      <c r="H43" s="20" t="s">
        <v>69</v>
      </c>
      <c r="I43" s="20" t="s">
        <v>341</v>
      </c>
      <c r="J43" s="1" t="s">
        <v>24</v>
      </c>
      <c r="K43" s="2">
        <f t="shared" ref="K43:M43" si="14">K44</f>
        <v>97615</v>
      </c>
      <c r="L43" s="2">
        <f t="shared" si="14"/>
        <v>0</v>
      </c>
      <c r="M43" s="2">
        <f t="shared" si="14"/>
        <v>97615</v>
      </c>
    </row>
    <row r="44" spans="1:13" s="6" customFormat="1" ht="15" customHeight="1" x14ac:dyDescent="0.25">
      <c r="A44" s="17"/>
      <c r="B44" s="382" t="s">
        <v>25</v>
      </c>
      <c r="C44" s="382"/>
      <c r="D44" s="294">
        <v>51</v>
      </c>
      <c r="E44" s="294">
        <v>0</v>
      </c>
      <c r="F44" s="294">
        <v>851</v>
      </c>
      <c r="G44" s="20" t="s">
        <v>7</v>
      </c>
      <c r="H44" s="20" t="s">
        <v>69</v>
      </c>
      <c r="I44" s="20" t="s">
        <v>341</v>
      </c>
      <c r="J44" s="1" t="s">
        <v>26</v>
      </c>
      <c r="K44" s="2">
        <f>'6 Вед15'!J89</f>
        <v>97615</v>
      </c>
      <c r="L44" s="2">
        <f>'6 Вед15'!K89</f>
        <v>0</v>
      </c>
      <c r="M44" s="2">
        <f>'6 Вед15'!L89</f>
        <v>97615</v>
      </c>
    </row>
    <row r="45" spans="1:13" s="6" customFormat="1" ht="15" customHeight="1" x14ac:dyDescent="0.25">
      <c r="A45" s="17"/>
      <c r="B45" s="387" t="s">
        <v>28</v>
      </c>
      <c r="C45" s="382"/>
      <c r="D45" s="294">
        <v>51</v>
      </c>
      <c r="E45" s="294">
        <v>0</v>
      </c>
      <c r="F45" s="294">
        <v>851</v>
      </c>
      <c r="G45" s="20" t="s">
        <v>7</v>
      </c>
      <c r="H45" s="20" t="s">
        <v>69</v>
      </c>
      <c r="I45" s="20" t="s">
        <v>341</v>
      </c>
      <c r="J45" s="1" t="s">
        <v>29</v>
      </c>
      <c r="K45" s="2">
        <f>K46</f>
        <v>75885</v>
      </c>
      <c r="L45" s="2">
        <f t="shared" ref="L45:M45" si="15">L46</f>
        <v>0</v>
      </c>
      <c r="M45" s="2">
        <f t="shared" si="15"/>
        <v>75885</v>
      </c>
    </row>
    <row r="46" spans="1:13" s="6" customFormat="1" ht="24" x14ac:dyDescent="0.25">
      <c r="A46" s="17"/>
      <c r="B46" s="387" t="s">
        <v>30</v>
      </c>
      <c r="C46" s="383"/>
      <c r="D46" s="294">
        <v>51</v>
      </c>
      <c r="E46" s="294">
        <v>0</v>
      </c>
      <c r="F46" s="294">
        <v>851</v>
      </c>
      <c r="G46" s="20" t="s">
        <v>7</v>
      </c>
      <c r="H46" s="20" t="s">
        <v>69</v>
      </c>
      <c r="I46" s="20" t="s">
        <v>341</v>
      </c>
      <c r="J46" s="1" t="s">
        <v>31</v>
      </c>
      <c r="K46" s="2">
        <f>'6 Вед15'!J91</f>
        <v>75885</v>
      </c>
      <c r="L46" s="2">
        <f>'6 Вед15'!K91</f>
        <v>0</v>
      </c>
      <c r="M46" s="2">
        <f>'6 Вед15'!L91</f>
        <v>75885</v>
      </c>
    </row>
    <row r="47" spans="1:13" s="222" customFormat="1" ht="14.25" customHeight="1" x14ac:dyDescent="0.2">
      <c r="A47" s="442" t="s">
        <v>570</v>
      </c>
      <c r="B47" s="442"/>
      <c r="C47" s="221"/>
      <c r="D47" s="294">
        <v>51</v>
      </c>
      <c r="E47" s="294">
        <v>0</v>
      </c>
      <c r="F47" s="294">
        <v>851</v>
      </c>
      <c r="G47" s="20" t="s">
        <v>18</v>
      </c>
      <c r="H47" s="20" t="s">
        <v>45</v>
      </c>
      <c r="I47" s="20" t="s">
        <v>573</v>
      </c>
      <c r="J47" s="20"/>
      <c r="K47" s="24">
        <f>K48+K50</f>
        <v>1572000</v>
      </c>
      <c r="L47" s="24">
        <f t="shared" ref="L47:M47" si="16">L48+L50</f>
        <v>763089</v>
      </c>
      <c r="M47" s="24">
        <f t="shared" si="16"/>
        <v>2335089</v>
      </c>
    </row>
    <row r="48" spans="1:13" s="6" customFormat="1" ht="16.5" customHeight="1" x14ac:dyDescent="0.25">
      <c r="A48" s="17"/>
      <c r="B48" s="387" t="s">
        <v>28</v>
      </c>
      <c r="C48" s="382"/>
      <c r="D48" s="294">
        <v>51</v>
      </c>
      <c r="E48" s="294">
        <v>0</v>
      </c>
      <c r="F48" s="294">
        <v>851</v>
      </c>
      <c r="G48" s="20" t="s">
        <v>18</v>
      </c>
      <c r="H48" s="20" t="s">
        <v>45</v>
      </c>
      <c r="I48" s="20" t="s">
        <v>573</v>
      </c>
      <c r="J48" s="1" t="s">
        <v>29</v>
      </c>
      <c r="K48" s="2">
        <f>K49</f>
        <v>172000</v>
      </c>
      <c r="L48" s="2">
        <f t="shared" ref="L48:M48" si="17">L49</f>
        <v>0</v>
      </c>
      <c r="M48" s="2">
        <f t="shared" si="17"/>
        <v>172000</v>
      </c>
    </row>
    <row r="49" spans="1:13" s="6" customFormat="1" ht="24" x14ac:dyDescent="0.25">
      <c r="A49" s="17"/>
      <c r="B49" s="387" t="s">
        <v>30</v>
      </c>
      <c r="C49" s="383"/>
      <c r="D49" s="294">
        <v>51</v>
      </c>
      <c r="E49" s="294">
        <v>0</v>
      </c>
      <c r="F49" s="294">
        <v>851</v>
      </c>
      <c r="G49" s="20" t="s">
        <v>18</v>
      </c>
      <c r="H49" s="20" t="s">
        <v>45</v>
      </c>
      <c r="I49" s="20" t="s">
        <v>573</v>
      </c>
      <c r="J49" s="1" t="s">
        <v>31</v>
      </c>
      <c r="K49" s="2">
        <f>'6 Вед15'!J48</f>
        <v>172000</v>
      </c>
      <c r="L49" s="2">
        <f>'6 Вед15'!K48</f>
        <v>0</v>
      </c>
      <c r="M49" s="2">
        <f>'6 Вед15'!L48</f>
        <v>172000</v>
      </c>
    </row>
    <row r="50" spans="1:13" s="222" customFormat="1" ht="14.25" customHeight="1" x14ac:dyDescent="0.2">
      <c r="A50" s="223"/>
      <c r="B50" s="383" t="s">
        <v>598</v>
      </c>
      <c r="C50" s="221"/>
      <c r="D50" s="294">
        <v>51</v>
      </c>
      <c r="E50" s="294">
        <v>0</v>
      </c>
      <c r="F50" s="294">
        <v>851</v>
      </c>
      <c r="G50" s="20" t="s">
        <v>18</v>
      </c>
      <c r="H50" s="20" t="s">
        <v>45</v>
      </c>
      <c r="I50" s="20" t="s">
        <v>573</v>
      </c>
      <c r="J50" s="20" t="s">
        <v>77</v>
      </c>
      <c r="K50" s="24">
        <f t="shared" ref="K50:M50" si="18">K51</f>
        <v>1400000</v>
      </c>
      <c r="L50" s="24">
        <f t="shared" si="18"/>
        <v>763089</v>
      </c>
      <c r="M50" s="24">
        <f t="shared" si="18"/>
        <v>2163089</v>
      </c>
    </row>
    <row r="51" spans="1:13" s="222" customFormat="1" ht="24" x14ac:dyDescent="0.2">
      <c r="A51" s="223"/>
      <c r="B51" s="383" t="s">
        <v>78</v>
      </c>
      <c r="C51" s="221"/>
      <c r="D51" s="294">
        <v>51</v>
      </c>
      <c r="E51" s="294">
        <v>0</v>
      </c>
      <c r="F51" s="294">
        <v>851</v>
      </c>
      <c r="G51" s="20" t="s">
        <v>18</v>
      </c>
      <c r="H51" s="20" t="s">
        <v>45</v>
      </c>
      <c r="I51" s="20" t="s">
        <v>573</v>
      </c>
      <c r="J51" s="20" t="s">
        <v>79</v>
      </c>
      <c r="K51" s="24">
        <f>'6 Вед15'!J50</f>
        <v>1400000</v>
      </c>
      <c r="L51" s="24">
        <f>'6 Вед15'!K50</f>
        <v>763089</v>
      </c>
      <c r="M51" s="24">
        <f>'6 Вед15'!L50</f>
        <v>2163089</v>
      </c>
    </row>
    <row r="52" spans="1:13" s="6" customFormat="1" ht="29.25" customHeight="1" x14ac:dyDescent="0.25">
      <c r="A52" s="442" t="s">
        <v>48</v>
      </c>
      <c r="B52" s="442"/>
      <c r="C52" s="383"/>
      <c r="D52" s="294">
        <v>51</v>
      </c>
      <c r="E52" s="294">
        <v>0</v>
      </c>
      <c r="F52" s="294">
        <v>851</v>
      </c>
      <c r="G52" s="1" t="s">
        <v>18</v>
      </c>
      <c r="H52" s="1" t="s">
        <v>45</v>
      </c>
      <c r="I52" s="1" t="s">
        <v>335</v>
      </c>
      <c r="J52" s="1"/>
      <c r="K52" s="2">
        <f t="shared" ref="K52:M53" si="19">K53</f>
        <v>2000000</v>
      </c>
      <c r="L52" s="2">
        <f t="shared" si="19"/>
        <v>39999</v>
      </c>
      <c r="M52" s="2">
        <f t="shared" si="19"/>
        <v>2039999</v>
      </c>
    </row>
    <row r="53" spans="1:13" s="6" customFormat="1" ht="18" customHeight="1" x14ac:dyDescent="0.25">
      <c r="A53" s="17"/>
      <c r="B53" s="387" t="s">
        <v>28</v>
      </c>
      <c r="C53" s="382"/>
      <c r="D53" s="294">
        <v>51</v>
      </c>
      <c r="E53" s="294">
        <v>0</v>
      </c>
      <c r="F53" s="294">
        <v>851</v>
      </c>
      <c r="G53" s="1" t="s">
        <v>18</v>
      </c>
      <c r="H53" s="20" t="s">
        <v>45</v>
      </c>
      <c r="I53" s="20" t="s">
        <v>335</v>
      </c>
      <c r="J53" s="1" t="s">
        <v>29</v>
      </c>
      <c r="K53" s="2">
        <f t="shared" si="19"/>
        <v>2000000</v>
      </c>
      <c r="L53" s="2">
        <f t="shared" si="19"/>
        <v>39999</v>
      </c>
      <c r="M53" s="2">
        <f t="shared" si="19"/>
        <v>2039999</v>
      </c>
    </row>
    <row r="54" spans="1:13" s="6" customFormat="1" ht="25.5" customHeight="1" x14ac:dyDescent="0.25">
      <c r="A54" s="17"/>
      <c r="B54" s="387" t="s">
        <v>30</v>
      </c>
      <c r="C54" s="383"/>
      <c r="D54" s="294">
        <v>51</v>
      </c>
      <c r="E54" s="294">
        <v>0</v>
      </c>
      <c r="F54" s="294">
        <v>851</v>
      </c>
      <c r="G54" s="1" t="s">
        <v>18</v>
      </c>
      <c r="H54" s="20" t="s">
        <v>45</v>
      </c>
      <c r="I54" s="20" t="s">
        <v>335</v>
      </c>
      <c r="J54" s="1" t="s">
        <v>31</v>
      </c>
      <c r="K54" s="2">
        <f>'6 Вед15'!J53</f>
        <v>2000000</v>
      </c>
      <c r="L54" s="2">
        <f>'6 Вед15'!K53</f>
        <v>39999</v>
      </c>
      <c r="M54" s="2">
        <f>'6 Вед15'!L53</f>
        <v>2039999</v>
      </c>
    </row>
    <row r="55" spans="1:13" s="6" customFormat="1" ht="14.25" customHeight="1" x14ac:dyDescent="0.25">
      <c r="A55" s="442" t="s">
        <v>50</v>
      </c>
      <c r="B55" s="442"/>
      <c r="C55" s="383"/>
      <c r="D55" s="294">
        <v>51</v>
      </c>
      <c r="E55" s="294">
        <v>0</v>
      </c>
      <c r="F55" s="294">
        <v>851</v>
      </c>
      <c r="G55" s="1" t="s">
        <v>18</v>
      </c>
      <c r="H55" s="20" t="s">
        <v>45</v>
      </c>
      <c r="I55" s="20" t="s">
        <v>336</v>
      </c>
      <c r="J55" s="1"/>
      <c r="K55" s="2">
        <f t="shared" ref="K55:M56" si="20">K56</f>
        <v>300000</v>
      </c>
      <c r="L55" s="2">
        <f t="shared" si="20"/>
        <v>0</v>
      </c>
      <c r="M55" s="2">
        <f t="shared" si="20"/>
        <v>300000</v>
      </c>
    </row>
    <row r="56" spans="1:13" s="6" customFormat="1" ht="18" customHeight="1" x14ac:dyDescent="0.25">
      <c r="A56" s="17"/>
      <c r="B56" s="387" t="s">
        <v>28</v>
      </c>
      <c r="C56" s="382"/>
      <c r="D56" s="294">
        <v>51</v>
      </c>
      <c r="E56" s="294">
        <v>0</v>
      </c>
      <c r="F56" s="294">
        <v>851</v>
      </c>
      <c r="G56" s="1" t="s">
        <v>18</v>
      </c>
      <c r="H56" s="20" t="s">
        <v>45</v>
      </c>
      <c r="I56" s="20" t="s">
        <v>336</v>
      </c>
      <c r="J56" s="1" t="s">
        <v>29</v>
      </c>
      <c r="K56" s="2">
        <f t="shared" si="20"/>
        <v>300000</v>
      </c>
      <c r="L56" s="2">
        <f t="shared" si="20"/>
        <v>0</v>
      </c>
      <c r="M56" s="2">
        <f t="shared" si="20"/>
        <v>300000</v>
      </c>
    </row>
    <row r="57" spans="1:13" s="6" customFormat="1" ht="24" x14ac:dyDescent="0.25">
      <c r="A57" s="17"/>
      <c r="B57" s="387" t="s">
        <v>30</v>
      </c>
      <c r="C57" s="383"/>
      <c r="D57" s="294">
        <v>51</v>
      </c>
      <c r="E57" s="294">
        <v>0</v>
      </c>
      <c r="F57" s="294">
        <v>851</v>
      </c>
      <c r="G57" s="1" t="s">
        <v>18</v>
      </c>
      <c r="H57" s="20" t="s">
        <v>45</v>
      </c>
      <c r="I57" s="20" t="s">
        <v>336</v>
      </c>
      <c r="J57" s="1" t="s">
        <v>31</v>
      </c>
      <c r="K57" s="2">
        <f>'6 Вед15'!J56</f>
        <v>300000</v>
      </c>
      <c r="L57" s="2">
        <f>'6 Вед15'!K56</f>
        <v>0</v>
      </c>
      <c r="M57" s="2">
        <f>'6 Вед15'!L56</f>
        <v>300000</v>
      </c>
    </row>
    <row r="58" spans="1:13" s="6" customFormat="1" x14ac:dyDescent="0.25">
      <c r="A58" s="442" t="s">
        <v>82</v>
      </c>
      <c r="B58" s="442"/>
      <c r="C58" s="383"/>
      <c r="D58" s="294">
        <v>51</v>
      </c>
      <c r="E58" s="294">
        <v>0</v>
      </c>
      <c r="F58" s="294">
        <v>851</v>
      </c>
      <c r="G58" s="1" t="s">
        <v>37</v>
      </c>
      <c r="H58" s="20" t="s">
        <v>74</v>
      </c>
      <c r="I58" s="20" t="s">
        <v>343</v>
      </c>
      <c r="J58" s="1"/>
      <c r="K58" s="2">
        <f>K59+K61</f>
        <v>8214000</v>
      </c>
      <c r="L58" s="2">
        <f t="shared" ref="L58:M58" si="21">L59+L61</f>
        <v>0</v>
      </c>
      <c r="M58" s="2">
        <f t="shared" si="21"/>
        <v>8214000</v>
      </c>
    </row>
    <row r="59" spans="1:13" s="6" customFormat="1" ht="15.75" customHeight="1" x14ac:dyDescent="0.25">
      <c r="A59" s="383"/>
      <c r="B59" s="383" t="s">
        <v>28</v>
      </c>
      <c r="C59" s="383"/>
      <c r="D59" s="294">
        <v>51</v>
      </c>
      <c r="E59" s="294">
        <v>0</v>
      </c>
      <c r="F59" s="294">
        <v>851</v>
      </c>
      <c r="G59" s="1" t="s">
        <v>37</v>
      </c>
      <c r="H59" s="20" t="s">
        <v>74</v>
      </c>
      <c r="I59" s="20" t="s">
        <v>343</v>
      </c>
      <c r="J59" s="1" t="s">
        <v>29</v>
      </c>
      <c r="K59" s="2">
        <f t="shared" ref="K59:M59" si="22">K60</f>
        <v>0</v>
      </c>
      <c r="L59" s="2">
        <f t="shared" si="22"/>
        <v>0</v>
      </c>
      <c r="M59" s="2">
        <f t="shared" si="22"/>
        <v>0</v>
      </c>
    </row>
    <row r="60" spans="1:13" s="6" customFormat="1" ht="24" x14ac:dyDescent="0.25">
      <c r="A60" s="383"/>
      <c r="B60" s="383" t="s">
        <v>30</v>
      </c>
      <c r="C60" s="383"/>
      <c r="D60" s="294">
        <v>51</v>
      </c>
      <c r="E60" s="294">
        <v>0</v>
      </c>
      <c r="F60" s="294">
        <v>851</v>
      </c>
      <c r="G60" s="1" t="s">
        <v>37</v>
      </c>
      <c r="H60" s="20" t="s">
        <v>74</v>
      </c>
      <c r="I60" s="20" t="s">
        <v>343</v>
      </c>
      <c r="J60" s="1" t="s">
        <v>31</v>
      </c>
      <c r="K60" s="2">
        <f>'6 Вед15'!J120</f>
        <v>0</v>
      </c>
      <c r="L60" s="2">
        <f>'6 Вед15'!K120</f>
        <v>0</v>
      </c>
      <c r="M60" s="2">
        <f>'6 Вед15'!L120</f>
        <v>0</v>
      </c>
    </row>
    <row r="61" spans="1:13" s="6" customFormat="1" ht="15.75" customHeight="1" x14ac:dyDescent="0.25">
      <c r="A61" s="383"/>
      <c r="B61" s="383" t="s">
        <v>598</v>
      </c>
      <c r="C61" s="383"/>
      <c r="D61" s="294">
        <v>51</v>
      </c>
      <c r="E61" s="294">
        <v>0</v>
      </c>
      <c r="F61" s="294">
        <v>851</v>
      </c>
      <c r="G61" s="1" t="s">
        <v>37</v>
      </c>
      <c r="H61" s="20" t="s">
        <v>74</v>
      </c>
      <c r="I61" s="20" t="s">
        <v>343</v>
      </c>
      <c r="J61" s="1" t="s">
        <v>77</v>
      </c>
      <c r="K61" s="2">
        <f>K62</f>
        <v>8214000</v>
      </c>
      <c r="L61" s="2">
        <f t="shared" ref="L61:M61" si="23">L62</f>
        <v>0</v>
      </c>
      <c r="M61" s="2">
        <f t="shared" si="23"/>
        <v>8214000</v>
      </c>
    </row>
    <row r="62" spans="1:13" s="6" customFormat="1" ht="24" x14ac:dyDescent="0.25">
      <c r="A62" s="383"/>
      <c r="B62" s="387" t="s">
        <v>78</v>
      </c>
      <c r="C62" s="383"/>
      <c r="D62" s="294">
        <v>51</v>
      </c>
      <c r="E62" s="294">
        <v>0</v>
      </c>
      <c r="F62" s="294">
        <v>851</v>
      </c>
      <c r="G62" s="1" t="s">
        <v>37</v>
      </c>
      <c r="H62" s="20" t="s">
        <v>74</v>
      </c>
      <c r="I62" s="20" t="s">
        <v>343</v>
      </c>
      <c r="J62" s="1" t="s">
        <v>79</v>
      </c>
      <c r="K62" s="2">
        <f>'6 Вед15'!J122</f>
        <v>8214000</v>
      </c>
      <c r="L62" s="2">
        <f>'6 Вед15'!K122</f>
        <v>0</v>
      </c>
      <c r="M62" s="2">
        <f>'6 Вед15'!L122</f>
        <v>8214000</v>
      </c>
    </row>
    <row r="63" spans="1:13" s="6" customFormat="1" ht="14.25" customHeight="1" x14ac:dyDescent="0.25">
      <c r="A63" s="442" t="s">
        <v>75</v>
      </c>
      <c r="B63" s="442"/>
      <c r="C63" s="383"/>
      <c r="D63" s="294">
        <v>51</v>
      </c>
      <c r="E63" s="294">
        <v>0</v>
      </c>
      <c r="F63" s="294">
        <v>851</v>
      </c>
      <c r="G63" s="20" t="s">
        <v>64</v>
      </c>
      <c r="H63" s="20" t="s">
        <v>74</v>
      </c>
      <c r="I63" s="20" t="s">
        <v>342</v>
      </c>
      <c r="J63" s="1"/>
      <c r="K63" s="2">
        <f t="shared" ref="K63:M63" si="24">K65</f>
        <v>700000</v>
      </c>
      <c r="L63" s="2">
        <f t="shared" si="24"/>
        <v>10570</v>
      </c>
      <c r="M63" s="2">
        <f t="shared" si="24"/>
        <v>710570</v>
      </c>
    </row>
    <row r="64" spans="1:13" s="6" customFormat="1" ht="13.5" customHeight="1" x14ac:dyDescent="0.25">
      <c r="A64" s="383"/>
      <c r="B64" s="383" t="s">
        <v>598</v>
      </c>
      <c r="C64" s="383"/>
      <c r="D64" s="294">
        <v>51</v>
      </c>
      <c r="E64" s="294">
        <v>0</v>
      </c>
      <c r="F64" s="294">
        <v>851</v>
      </c>
      <c r="G64" s="20" t="s">
        <v>64</v>
      </c>
      <c r="H64" s="20" t="s">
        <v>74</v>
      </c>
      <c r="I64" s="20" t="s">
        <v>342</v>
      </c>
      <c r="J64" s="1" t="s">
        <v>77</v>
      </c>
      <c r="K64" s="2">
        <f t="shared" ref="K64:M64" si="25">K65</f>
        <v>700000</v>
      </c>
      <c r="L64" s="2">
        <f t="shared" si="25"/>
        <v>10570</v>
      </c>
      <c r="M64" s="2">
        <f t="shared" si="25"/>
        <v>710570</v>
      </c>
    </row>
    <row r="65" spans="1:13" s="6" customFormat="1" ht="24" x14ac:dyDescent="0.25">
      <c r="A65" s="17"/>
      <c r="B65" s="387" t="s">
        <v>78</v>
      </c>
      <c r="C65" s="383"/>
      <c r="D65" s="294">
        <v>51</v>
      </c>
      <c r="E65" s="294">
        <v>0</v>
      </c>
      <c r="F65" s="294">
        <v>851</v>
      </c>
      <c r="G65" s="20" t="s">
        <v>64</v>
      </c>
      <c r="H65" s="20" t="s">
        <v>74</v>
      </c>
      <c r="I65" s="20" t="s">
        <v>342</v>
      </c>
      <c r="J65" s="1" t="s">
        <v>79</v>
      </c>
      <c r="K65" s="2">
        <f>'6 Вед15'!J106</f>
        <v>700000</v>
      </c>
      <c r="L65" s="2">
        <f>'6 Вед15'!K106</f>
        <v>10570</v>
      </c>
      <c r="M65" s="2">
        <f>'6 Вед15'!L106</f>
        <v>710570</v>
      </c>
    </row>
    <row r="66" spans="1:13" s="26" customFormat="1" ht="48" customHeight="1" x14ac:dyDescent="0.25">
      <c r="A66" s="522" t="s">
        <v>660</v>
      </c>
      <c r="B66" s="522"/>
      <c r="C66" s="382"/>
      <c r="D66" s="75">
        <v>51</v>
      </c>
      <c r="E66" s="294">
        <v>0</v>
      </c>
      <c r="F66" s="75">
        <v>851</v>
      </c>
      <c r="G66" s="294" t="s">
        <v>74</v>
      </c>
      <c r="H66" s="294" t="s">
        <v>4</v>
      </c>
      <c r="I66" s="294">
        <v>5118</v>
      </c>
      <c r="J66" s="382" t="s">
        <v>164</v>
      </c>
      <c r="K66" s="44">
        <f t="shared" ref="K66:M66" si="26">K67+K69</f>
        <v>428902</v>
      </c>
      <c r="L66" s="44">
        <f t="shared" si="26"/>
        <v>0</v>
      </c>
      <c r="M66" s="44">
        <f t="shared" si="26"/>
        <v>428902</v>
      </c>
    </row>
    <row r="67" spans="1:13" s="6" customFormat="1" ht="36" customHeight="1" x14ac:dyDescent="0.25">
      <c r="A67" s="17"/>
      <c r="B67" s="382" t="s">
        <v>22</v>
      </c>
      <c r="C67" s="294"/>
      <c r="D67" s="294">
        <v>51</v>
      </c>
      <c r="E67" s="294">
        <v>0</v>
      </c>
      <c r="F67" s="294">
        <v>851</v>
      </c>
      <c r="G67" s="1" t="s">
        <v>74</v>
      </c>
      <c r="H67" s="1" t="s">
        <v>4</v>
      </c>
      <c r="I67" s="294">
        <v>5118</v>
      </c>
      <c r="J67" s="1" t="s">
        <v>24</v>
      </c>
      <c r="K67" s="2">
        <f t="shared" ref="K67:M67" si="27">K68</f>
        <v>379160</v>
      </c>
      <c r="L67" s="2">
        <f t="shared" si="27"/>
        <v>0</v>
      </c>
      <c r="M67" s="2">
        <f t="shared" si="27"/>
        <v>379160</v>
      </c>
    </row>
    <row r="68" spans="1:13" s="6" customFormat="1" ht="14.25" customHeight="1" x14ac:dyDescent="0.25">
      <c r="A68" s="17"/>
      <c r="B68" s="382" t="s">
        <v>25</v>
      </c>
      <c r="C68" s="294"/>
      <c r="D68" s="294">
        <v>51</v>
      </c>
      <c r="E68" s="294">
        <v>0</v>
      </c>
      <c r="F68" s="294">
        <v>851</v>
      </c>
      <c r="G68" s="1" t="s">
        <v>74</v>
      </c>
      <c r="H68" s="1" t="s">
        <v>4</v>
      </c>
      <c r="I68" s="294">
        <v>5118</v>
      </c>
      <c r="J68" s="1" t="s">
        <v>26</v>
      </c>
      <c r="K68" s="2">
        <f>'6 Вед15'!J61</f>
        <v>379160</v>
      </c>
      <c r="L68" s="2">
        <f>'6 Вед15'!K61</f>
        <v>0</v>
      </c>
      <c r="M68" s="2">
        <f>'6 Вед15'!L61</f>
        <v>379160</v>
      </c>
    </row>
    <row r="69" spans="1:13" s="6" customFormat="1" ht="14.25" customHeight="1" x14ac:dyDescent="0.25">
      <c r="A69" s="17"/>
      <c r="B69" s="383" t="s">
        <v>28</v>
      </c>
      <c r="C69" s="294"/>
      <c r="D69" s="294">
        <v>51</v>
      </c>
      <c r="E69" s="294">
        <v>0</v>
      </c>
      <c r="F69" s="294">
        <v>851</v>
      </c>
      <c r="G69" s="1" t="s">
        <v>74</v>
      </c>
      <c r="H69" s="1" t="s">
        <v>4</v>
      </c>
      <c r="I69" s="294">
        <v>5118</v>
      </c>
      <c r="J69" s="1" t="s">
        <v>29</v>
      </c>
      <c r="K69" s="2">
        <f>K70</f>
        <v>49742</v>
      </c>
      <c r="L69" s="2">
        <f t="shared" ref="L69:M69" si="28">L70</f>
        <v>0</v>
      </c>
      <c r="M69" s="2">
        <f t="shared" si="28"/>
        <v>49742</v>
      </c>
    </row>
    <row r="70" spans="1:13" s="6" customFormat="1" ht="24" x14ac:dyDescent="0.25">
      <c r="A70" s="17"/>
      <c r="B70" s="383" t="s">
        <v>30</v>
      </c>
      <c r="C70" s="294"/>
      <c r="D70" s="294">
        <v>51</v>
      </c>
      <c r="E70" s="294">
        <v>0</v>
      </c>
      <c r="F70" s="294">
        <v>851</v>
      </c>
      <c r="G70" s="1" t="s">
        <v>74</v>
      </c>
      <c r="H70" s="1" t="s">
        <v>4</v>
      </c>
      <c r="I70" s="294">
        <v>5118</v>
      </c>
      <c r="J70" s="1" t="s">
        <v>31</v>
      </c>
      <c r="K70" s="2">
        <f>'6 Вед15'!J63</f>
        <v>49742</v>
      </c>
      <c r="L70" s="2">
        <f>'6 Вед15'!K63</f>
        <v>0</v>
      </c>
      <c r="M70" s="2">
        <f>'6 Вед15'!L63</f>
        <v>49742</v>
      </c>
    </row>
    <row r="71" spans="1:13" s="6" customFormat="1" ht="48.75" customHeight="1" x14ac:dyDescent="0.25">
      <c r="A71" s="442" t="s">
        <v>657</v>
      </c>
      <c r="B71" s="442"/>
      <c r="C71" s="383"/>
      <c r="D71" s="294">
        <v>51</v>
      </c>
      <c r="E71" s="294">
        <v>0</v>
      </c>
      <c r="F71" s="294">
        <v>851</v>
      </c>
      <c r="G71" s="1" t="s">
        <v>18</v>
      </c>
      <c r="H71" s="1" t="s">
        <v>64</v>
      </c>
      <c r="I71" s="1" t="s">
        <v>659</v>
      </c>
      <c r="J71" s="1"/>
      <c r="K71" s="2">
        <f t="shared" ref="K71:M72" si="29">K72</f>
        <v>0</v>
      </c>
      <c r="L71" s="2">
        <f t="shared" si="29"/>
        <v>0</v>
      </c>
      <c r="M71" s="2">
        <f t="shared" si="29"/>
        <v>0</v>
      </c>
    </row>
    <row r="72" spans="1:13" s="6" customFormat="1" ht="15" customHeight="1" x14ac:dyDescent="0.25">
      <c r="A72" s="17"/>
      <c r="B72" s="383" t="s">
        <v>28</v>
      </c>
      <c r="C72" s="382"/>
      <c r="D72" s="294">
        <v>51</v>
      </c>
      <c r="E72" s="294">
        <v>0</v>
      </c>
      <c r="F72" s="294">
        <v>851</v>
      </c>
      <c r="G72" s="1" t="s">
        <v>18</v>
      </c>
      <c r="H72" s="1" t="s">
        <v>64</v>
      </c>
      <c r="I72" s="1" t="s">
        <v>659</v>
      </c>
      <c r="J72" s="1" t="s">
        <v>29</v>
      </c>
      <c r="K72" s="2">
        <f t="shared" si="29"/>
        <v>0</v>
      </c>
      <c r="L72" s="2">
        <f t="shared" si="29"/>
        <v>0</v>
      </c>
      <c r="M72" s="2">
        <f t="shared" si="29"/>
        <v>0</v>
      </c>
    </row>
    <row r="73" spans="1:13" s="6" customFormat="1" ht="24" x14ac:dyDescent="0.25">
      <c r="A73" s="17"/>
      <c r="B73" s="383" t="s">
        <v>30</v>
      </c>
      <c r="C73" s="383"/>
      <c r="D73" s="294">
        <v>51</v>
      </c>
      <c r="E73" s="294">
        <v>0</v>
      </c>
      <c r="F73" s="294">
        <v>851</v>
      </c>
      <c r="G73" s="1" t="s">
        <v>18</v>
      </c>
      <c r="H73" s="1" t="s">
        <v>64</v>
      </c>
      <c r="I73" s="1" t="s">
        <v>659</v>
      </c>
      <c r="J73" s="1" t="s">
        <v>31</v>
      </c>
      <c r="K73" s="2">
        <f>'6 Вед15'!J29</f>
        <v>0</v>
      </c>
      <c r="L73" s="2">
        <f>'6 Вед15'!K29</f>
        <v>0</v>
      </c>
      <c r="M73" s="2">
        <f>'6 Вед15'!L29</f>
        <v>0</v>
      </c>
    </row>
    <row r="74" spans="1:13" s="15" customFormat="1" x14ac:dyDescent="0.25">
      <c r="A74" s="442" t="s">
        <v>586</v>
      </c>
      <c r="B74" s="442"/>
      <c r="C74" s="383"/>
      <c r="D74" s="294">
        <v>51</v>
      </c>
      <c r="E74" s="294">
        <v>0</v>
      </c>
      <c r="F74" s="294">
        <v>851</v>
      </c>
      <c r="G74" s="20" t="s">
        <v>64</v>
      </c>
      <c r="H74" s="20" t="s">
        <v>18</v>
      </c>
      <c r="I74" s="20" t="s">
        <v>588</v>
      </c>
      <c r="J74" s="1"/>
      <c r="K74" s="2">
        <f t="shared" ref="K74:M75" si="30">K75</f>
        <v>41440</v>
      </c>
      <c r="L74" s="2">
        <f t="shared" si="30"/>
        <v>0</v>
      </c>
      <c r="M74" s="2">
        <f t="shared" si="30"/>
        <v>41440</v>
      </c>
    </row>
    <row r="75" spans="1:13" s="15" customFormat="1" ht="14.25" customHeight="1" x14ac:dyDescent="0.25">
      <c r="A75" s="383"/>
      <c r="B75" s="387" t="s">
        <v>28</v>
      </c>
      <c r="C75" s="383"/>
      <c r="D75" s="294">
        <v>51</v>
      </c>
      <c r="E75" s="294">
        <v>0</v>
      </c>
      <c r="F75" s="294">
        <v>851</v>
      </c>
      <c r="G75" s="20" t="s">
        <v>64</v>
      </c>
      <c r="H75" s="20" t="s">
        <v>18</v>
      </c>
      <c r="I75" s="20" t="s">
        <v>588</v>
      </c>
      <c r="J75" s="1" t="s">
        <v>29</v>
      </c>
      <c r="K75" s="2">
        <f t="shared" si="30"/>
        <v>41440</v>
      </c>
      <c r="L75" s="2">
        <f t="shared" si="30"/>
        <v>0</v>
      </c>
      <c r="M75" s="2">
        <f t="shared" si="30"/>
        <v>41440</v>
      </c>
    </row>
    <row r="76" spans="1:13" s="15" customFormat="1" ht="24" x14ac:dyDescent="0.25">
      <c r="A76" s="383"/>
      <c r="B76" s="387" t="s">
        <v>30</v>
      </c>
      <c r="C76" s="383"/>
      <c r="D76" s="294">
        <v>51</v>
      </c>
      <c r="E76" s="294">
        <v>0</v>
      </c>
      <c r="F76" s="294">
        <v>851</v>
      </c>
      <c r="G76" s="20" t="s">
        <v>64</v>
      </c>
      <c r="H76" s="20" t="s">
        <v>18</v>
      </c>
      <c r="I76" s="20" t="s">
        <v>588</v>
      </c>
      <c r="J76" s="1" t="s">
        <v>31</v>
      </c>
      <c r="K76" s="2">
        <f>'6 Вед15'!J99</f>
        <v>41440</v>
      </c>
      <c r="L76" s="2">
        <f>'6 Вед15'!K99</f>
        <v>0</v>
      </c>
      <c r="M76" s="2">
        <f>'6 Вед15'!L99</f>
        <v>41440</v>
      </c>
    </row>
    <row r="77" spans="1:13" s="6" customFormat="1" x14ac:dyDescent="0.25">
      <c r="A77" s="442" t="s">
        <v>615</v>
      </c>
      <c r="B77" s="442"/>
      <c r="C77" s="383"/>
      <c r="D77" s="294">
        <v>51</v>
      </c>
      <c r="E77" s="294">
        <v>0</v>
      </c>
      <c r="F77" s="294">
        <v>851</v>
      </c>
      <c r="G77" s="1" t="s">
        <v>7</v>
      </c>
      <c r="H77" s="1" t="s">
        <v>58</v>
      </c>
      <c r="I77" s="1" t="s">
        <v>619</v>
      </c>
      <c r="J77" s="1"/>
      <c r="K77" s="2">
        <f>K78</f>
        <v>2558000</v>
      </c>
      <c r="L77" s="2">
        <f t="shared" ref="L77:M78" si="31">L78</f>
        <v>0</v>
      </c>
      <c r="M77" s="2">
        <f t="shared" si="31"/>
        <v>2558000</v>
      </c>
    </row>
    <row r="78" spans="1:13" s="6" customFormat="1" ht="15" customHeight="1" x14ac:dyDescent="0.25">
      <c r="A78" s="383"/>
      <c r="B78" s="383" t="s">
        <v>28</v>
      </c>
      <c r="C78" s="383"/>
      <c r="D78" s="135">
        <v>51</v>
      </c>
      <c r="E78" s="135">
        <v>0</v>
      </c>
      <c r="F78" s="294">
        <v>851</v>
      </c>
      <c r="G78" s="1" t="s">
        <v>7</v>
      </c>
      <c r="H78" s="1" t="s">
        <v>58</v>
      </c>
      <c r="I78" s="1" t="s">
        <v>619</v>
      </c>
      <c r="J78" s="1" t="s">
        <v>29</v>
      </c>
      <c r="K78" s="2">
        <f>K79</f>
        <v>2558000</v>
      </c>
      <c r="L78" s="2">
        <f t="shared" si="31"/>
        <v>0</v>
      </c>
      <c r="M78" s="2">
        <f t="shared" si="31"/>
        <v>2558000</v>
      </c>
    </row>
    <row r="79" spans="1:13" s="6" customFormat="1" ht="24" x14ac:dyDescent="0.25">
      <c r="A79" s="383"/>
      <c r="B79" s="383" t="s">
        <v>30</v>
      </c>
      <c r="C79" s="383"/>
      <c r="D79" s="294">
        <v>51</v>
      </c>
      <c r="E79" s="294">
        <v>0</v>
      </c>
      <c r="F79" s="294">
        <v>851</v>
      </c>
      <c r="G79" s="1" t="s">
        <v>7</v>
      </c>
      <c r="H79" s="1" t="s">
        <v>58</v>
      </c>
      <c r="I79" s="1" t="s">
        <v>619</v>
      </c>
      <c r="J79" s="1" t="s">
        <v>31</v>
      </c>
      <c r="K79" s="2">
        <f>'6 Вед15'!J85</f>
        <v>2558000</v>
      </c>
      <c r="L79" s="2">
        <f>'6 Вед15'!K85</f>
        <v>0</v>
      </c>
      <c r="M79" s="2">
        <f>'6 Вед15'!L85</f>
        <v>2558000</v>
      </c>
    </row>
    <row r="80" spans="1:13" s="15" customFormat="1" ht="28.5" customHeight="1" x14ac:dyDescent="0.25">
      <c r="A80" s="514" t="s">
        <v>662</v>
      </c>
      <c r="B80" s="514"/>
      <c r="C80" s="383"/>
      <c r="D80" s="102">
        <v>51</v>
      </c>
      <c r="E80" s="102">
        <v>1</v>
      </c>
      <c r="F80" s="18"/>
      <c r="G80" s="12"/>
      <c r="H80" s="12"/>
      <c r="I80" s="12"/>
      <c r="J80" s="12"/>
      <c r="K80" s="14">
        <f>K81</f>
        <v>55000</v>
      </c>
      <c r="L80" s="14">
        <f t="shared" ref="L80:M81" si="32">L81</f>
        <v>0</v>
      </c>
      <c r="M80" s="14">
        <f t="shared" si="32"/>
        <v>55000</v>
      </c>
    </row>
    <row r="81" spans="1:13" s="15" customFormat="1" ht="14.25" customHeight="1" x14ac:dyDescent="0.25">
      <c r="A81" s="514" t="s">
        <v>16</v>
      </c>
      <c r="B81" s="514"/>
      <c r="C81" s="383"/>
      <c r="D81" s="102">
        <v>51</v>
      </c>
      <c r="E81" s="102">
        <v>1</v>
      </c>
      <c r="F81" s="18">
        <v>851</v>
      </c>
      <c r="G81" s="12"/>
      <c r="H81" s="12"/>
      <c r="I81" s="12"/>
      <c r="J81" s="12"/>
      <c r="K81" s="14">
        <f>K82</f>
        <v>55000</v>
      </c>
      <c r="L81" s="14">
        <f t="shared" si="32"/>
        <v>0</v>
      </c>
      <c r="M81" s="14">
        <f t="shared" si="32"/>
        <v>55000</v>
      </c>
    </row>
    <row r="82" spans="1:13" s="6" customFormat="1" ht="27" customHeight="1" x14ac:dyDescent="0.25">
      <c r="A82" s="442" t="s">
        <v>65</v>
      </c>
      <c r="B82" s="442"/>
      <c r="C82" s="383"/>
      <c r="D82" s="294">
        <v>51</v>
      </c>
      <c r="E82" s="294">
        <v>1</v>
      </c>
      <c r="F82" s="294">
        <v>851</v>
      </c>
      <c r="G82" s="1" t="s">
        <v>7</v>
      </c>
      <c r="H82" s="1" t="s">
        <v>64</v>
      </c>
      <c r="I82" s="1" t="s">
        <v>340</v>
      </c>
      <c r="J82" s="1"/>
      <c r="K82" s="2">
        <f t="shared" ref="K82:M83" si="33">K83</f>
        <v>55000</v>
      </c>
      <c r="L82" s="2">
        <f t="shared" si="33"/>
        <v>0</v>
      </c>
      <c r="M82" s="2">
        <f t="shared" si="33"/>
        <v>55000</v>
      </c>
    </row>
    <row r="83" spans="1:13" s="6" customFormat="1" ht="15" customHeight="1" x14ac:dyDescent="0.25">
      <c r="A83" s="21"/>
      <c r="B83" s="387" t="s">
        <v>28</v>
      </c>
      <c r="C83" s="382"/>
      <c r="D83" s="294">
        <v>51</v>
      </c>
      <c r="E83" s="294">
        <v>1</v>
      </c>
      <c r="F83" s="294">
        <v>851</v>
      </c>
      <c r="G83" s="1" t="s">
        <v>7</v>
      </c>
      <c r="H83" s="1" t="s">
        <v>64</v>
      </c>
      <c r="I83" s="1" t="s">
        <v>340</v>
      </c>
      <c r="J83" s="1" t="s">
        <v>29</v>
      </c>
      <c r="K83" s="2">
        <f t="shared" si="33"/>
        <v>55000</v>
      </c>
      <c r="L83" s="2">
        <f t="shared" si="33"/>
        <v>0</v>
      </c>
      <c r="M83" s="2">
        <f t="shared" si="33"/>
        <v>55000</v>
      </c>
    </row>
    <row r="84" spans="1:13" s="6" customFormat="1" ht="25.5" customHeight="1" x14ac:dyDescent="0.25">
      <c r="A84" s="21"/>
      <c r="B84" s="387" t="s">
        <v>30</v>
      </c>
      <c r="C84" s="383"/>
      <c r="D84" s="294">
        <v>51</v>
      </c>
      <c r="E84" s="294">
        <v>1</v>
      </c>
      <c r="F84" s="294">
        <v>851</v>
      </c>
      <c r="G84" s="1" t="s">
        <v>7</v>
      </c>
      <c r="H84" s="1" t="s">
        <v>64</v>
      </c>
      <c r="I84" s="1" t="s">
        <v>340</v>
      </c>
      <c r="J84" s="1" t="s">
        <v>31</v>
      </c>
      <c r="K84" s="2">
        <f>'6 Вед15'!J78</f>
        <v>55000</v>
      </c>
      <c r="L84" s="2">
        <f>'6 Вед15'!K78</f>
        <v>0</v>
      </c>
      <c r="M84" s="2">
        <f>'6 Вед15'!L78</f>
        <v>55000</v>
      </c>
    </row>
    <row r="85" spans="1:13" s="15" customFormat="1" x14ac:dyDescent="0.25">
      <c r="A85" s="514" t="s">
        <v>663</v>
      </c>
      <c r="B85" s="514"/>
      <c r="C85" s="386"/>
      <c r="D85" s="18">
        <v>51</v>
      </c>
      <c r="E85" s="18">
        <v>2</v>
      </c>
      <c r="F85" s="18"/>
      <c r="G85" s="12"/>
      <c r="H85" s="22"/>
      <c r="I85" s="22"/>
      <c r="J85" s="12"/>
      <c r="K85" s="14">
        <f>K86</f>
        <v>14856640</v>
      </c>
      <c r="L85" s="14">
        <f t="shared" ref="L85:M85" si="34">L86</f>
        <v>605000</v>
      </c>
      <c r="M85" s="14">
        <f t="shared" si="34"/>
        <v>15461640</v>
      </c>
    </row>
    <row r="86" spans="1:13" s="15" customFormat="1" x14ac:dyDescent="0.25">
      <c r="A86" s="514" t="s">
        <v>16</v>
      </c>
      <c r="B86" s="514"/>
      <c r="C86" s="386"/>
      <c r="D86" s="18">
        <v>51</v>
      </c>
      <c r="E86" s="18">
        <v>2</v>
      </c>
      <c r="F86" s="18">
        <v>851</v>
      </c>
      <c r="G86" s="12"/>
      <c r="H86" s="22"/>
      <c r="I86" s="22"/>
      <c r="J86" s="12"/>
      <c r="K86" s="14">
        <f>K87+K90+K93+K96+K99+K102+K105</f>
        <v>14856640</v>
      </c>
      <c r="L86" s="14">
        <f t="shared" ref="L86:M86" si="35">L87+L90+L93+L96+L99+L102+L105</f>
        <v>605000</v>
      </c>
      <c r="M86" s="14">
        <f t="shared" si="35"/>
        <v>15461640</v>
      </c>
    </row>
    <row r="87" spans="1:13" s="6" customFormat="1" x14ac:dyDescent="0.25">
      <c r="A87" s="442" t="s">
        <v>93</v>
      </c>
      <c r="B87" s="442"/>
      <c r="C87" s="383"/>
      <c r="D87" s="294">
        <v>51</v>
      </c>
      <c r="E87" s="294">
        <v>2</v>
      </c>
      <c r="F87" s="294">
        <v>851</v>
      </c>
      <c r="G87" s="249" t="s">
        <v>86</v>
      </c>
      <c r="H87" s="249" t="s">
        <v>18</v>
      </c>
      <c r="I87" s="1" t="s">
        <v>345</v>
      </c>
      <c r="J87" s="1"/>
      <c r="K87" s="2">
        <f t="shared" ref="K87:M88" si="36">K88</f>
        <v>2580900</v>
      </c>
      <c r="L87" s="2">
        <f t="shared" si="36"/>
        <v>0</v>
      </c>
      <c r="M87" s="2">
        <f t="shared" si="36"/>
        <v>2580900</v>
      </c>
    </row>
    <row r="88" spans="1:13" s="6" customFormat="1" ht="24" x14ac:dyDescent="0.25">
      <c r="A88" s="386"/>
      <c r="B88" s="387" t="s">
        <v>95</v>
      </c>
      <c r="C88" s="386"/>
      <c r="D88" s="294">
        <v>51</v>
      </c>
      <c r="E88" s="294">
        <v>2</v>
      </c>
      <c r="F88" s="294">
        <v>851</v>
      </c>
      <c r="G88" s="1" t="s">
        <v>86</v>
      </c>
      <c r="H88" s="1" t="s">
        <v>18</v>
      </c>
      <c r="I88" s="1" t="s">
        <v>345</v>
      </c>
      <c r="J88" s="1" t="s">
        <v>90</v>
      </c>
      <c r="K88" s="2">
        <f t="shared" si="36"/>
        <v>2580900</v>
      </c>
      <c r="L88" s="2">
        <f t="shared" si="36"/>
        <v>0</v>
      </c>
      <c r="M88" s="2">
        <f t="shared" si="36"/>
        <v>2580900</v>
      </c>
    </row>
    <row r="89" spans="1:13" s="6" customFormat="1" ht="36" x14ac:dyDescent="0.25">
      <c r="A89" s="386"/>
      <c r="B89" s="387" t="s">
        <v>91</v>
      </c>
      <c r="C89" s="386"/>
      <c r="D89" s="294">
        <v>51</v>
      </c>
      <c r="E89" s="294">
        <v>2</v>
      </c>
      <c r="F89" s="294">
        <v>851</v>
      </c>
      <c r="G89" s="1" t="s">
        <v>86</v>
      </c>
      <c r="H89" s="1" t="s">
        <v>18</v>
      </c>
      <c r="I89" s="1" t="s">
        <v>345</v>
      </c>
      <c r="J89" s="1" t="s">
        <v>92</v>
      </c>
      <c r="K89" s="2">
        <f>'6 Вед15'!J127</f>
        <v>2580900</v>
      </c>
      <c r="L89" s="2">
        <f>'6 Вед15'!K127</f>
        <v>0</v>
      </c>
      <c r="M89" s="2">
        <f>'6 Вед15'!L127</f>
        <v>2580900</v>
      </c>
    </row>
    <row r="90" spans="1:13" s="6" customFormat="1" ht="12" customHeight="1" x14ac:dyDescent="0.25">
      <c r="A90" s="442" t="s">
        <v>607</v>
      </c>
      <c r="B90" s="442"/>
      <c r="C90" s="383"/>
      <c r="D90" s="294">
        <v>51</v>
      </c>
      <c r="E90" s="294">
        <v>2</v>
      </c>
      <c r="F90" s="294">
        <v>851</v>
      </c>
      <c r="G90" s="1" t="s">
        <v>86</v>
      </c>
      <c r="H90" s="1" t="s">
        <v>18</v>
      </c>
      <c r="I90" s="75">
        <v>1055</v>
      </c>
      <c r="J90" s="1"/>
      <c r="K90" s="2">
        <f t="shared" ref="K90:M91" si="37">K91</f>
        <v>157900</v>
      </c>
      <c r="L90" s="2">
        <f t="shared" si="37"/>
        <v>0</v>
      </c>
      <c r="M90" s="2">
        <f t="shared" si="37"/>
        <v>157900</v>
      </c>
    </row>
    <row r="91" spans="1:13" s="6" customFormat="1" ht="24" x14ac:dyDescent="0.25">
      <c r="A91" s="383"/>
      <c r="B91" s="313" t="s">
        <v>95</v>
      </c>
      <c r="C91" s="383"/>
      <c r="D91" s="294">
        <v>51</v>
      </c>
      <c r="E91" s="294">
        <v>2</v>
      </c>
      <c r="F91" s="294">
        <v>851</v>
      </c>
      <c r="G91" s="1" t="s">
        <v>86</v>
      </c>
      <c r="H91" s="1" t="s">
        <v>18</v>
      </c>
      <c r="I91" s="75">
        <v>1055</v>
      </c>
      <c r="J91" s="17">
        <v>600</v>
      </c>
      <c r="K91" s="2">
        <f t="shared" si="37"/>
        <v>157900</v>
      </c>
      <c r="L91" s="2">
        <f t="shared" si="37"/>
        <v>0</v>
      </c>
      <c r="M91" s="2">
        <f t="shared" si="37"/>
        <v>157900</v>
      </c>
    </row>
    <row r="92" spans="1:13" s="6" customFormat="1" ht="36" x14ac:dyDescent="0.25">
      <c r="A92" s="383"/>
      <c r="B92" s="383" t="s">
        <v>91</v>
      </c>
      <c r="C92" s="383"/>
      <c r="D92" s="294">
        <v>51</v>
      </c>
      <c r="E92" s="294">
        <v>2</v>
      </c>
      <c r="F92" s="294">
        <v>851</v>
      </c>
      <c r="G92" s="1" t="s">
        <v>86</v>
      </c>
      <c r="H92" s="1" t="s">
        <v>18</v>
      </c>
      <c r="I92" s="75">
        <v>1055</v>
      </c>
      <c r="J92" s="17">
        <v>611</v>
      </c>
      <c r="K92" s="2">
        <f>'6 Вед15'!J130</f>
        <v>157900</v>
      </c>
      <c r="L92" s="2">
        <f>'6 Вед15'!K130</f>
        <v>0</v>
      </c>
      <c r="M92" s="2">
        <f>'6 Вед15'!L130</f>
        <v>157900</v>
      </c>
    </row>
    <row r="93" spans="1:13" s="6" customFormat="1" ht="38.25" hidden="1" customHeight="1" x14ac:dyDescent="0.25">
      <c r="A93" s="442" t="s">
        <v>609</v>
      </c>
      <c r="B93" s="442"/>
      <c r="C93" s="383"/>
      <c r="D93" s="294">
        <v>51</v>
      </c>
      <c r="E93" s="294">
        <v>2</v>
      </c>
      <c r="F93" s="294">
        <v>851</v>
      </c>
      <c r="G93" s="1" t="s">
        <v>86</v>
      </c>
      <c r="H93" s="1" t="s">
        <v>18</v>
      </c>
      <c r="I93" s="75">
        <v>1057</v>
      </c>
      <c r="J93" s="17"/>
      <c r="K93" s="2">
        <f>K94</f>
        <v>8947680</v>
      </c>
      <c r="L93" s="2">
        <f t="shared" ref="L93:M94" si="38">L94</f>
        <v>0</v>
      </c>
      <c r="M93" s="2">
        <f t="shared" si="38"/>
        <v>8947680</v>
      </c>
    </row>
    <row r="94" spans="1:13" s="6" customFormat="1" ht="24" hidden="1" x14ac:dyDescent="0.25">
      <c r="A94" s="383"/>
      <c r="B94" s="313" t="s">
        <v>95</v>
      </c>
      <c r="C94" s="383"/>
      <c r="D94" s="294">
        <v>51</v>
      </c>
      <c r="E94" s="294">
        <v>2</v>
      </c>
      <c r="F94" s="294">
        <v>851</v>
      </c>
      <c r="G94" s="1" t="s">
        <v>86</v>
      </c>
      <c r="H94" s="1" t="s">
        <v>18</v>
      </c>
      <c r="I94" s="75">
        <v>1057</v>
      </c>
      <c r="J94" s="17">
        <v>600</v>
      </c>
      <c r="K94" s="2">
        <f>K95</f>
        <v>8947680</v>
      </c>
      <c r="L94" s="2">
        <f t="shared" si="38"/>
        <v>0</v>
      </c>
      <c r="M94" s="2">
        <f t="shared" si="38"/>
        <v>8947680</v>
      </c>
    </row>
    <row r="95" spans="1:13" s="6" customFormat="1" ht="36" hidden="1" x14ac:dyDescent="0.25">
      <c r="A95" s="383"/>
      <c r="B95" s="383" t="s">
        <v>91</v>
      </c>
      <c r="C95" s="383"/>
      <c r="D95" s="294">
        <v>51</v>
      </c>
      <c r="E95" s="294">
        <v>2</v>
      </c>
      <c r="F95" s="294">
        <v>851</v>
      </c>
      <c r="G95" s="1" t="s">
        <v>86</v>
      </c>
      <c r="H95" s="1" t="s">
        <v>18</v>
      </c>
      <c r="I95" s="75">
        <v>1057</v>
      </c>
      <c r="J95" s="17">
        <v>611</v>
      </c>
      <c r="K95" s="2">
        <f>'6 Вед15'!J133</f>
        <v>8947680</v>
      </c>
      <c r="L95" s="2">
        <f>'6 Вед15'!K133</f>
        <v>0</v>
      </c>
      <c r="M95" s="2">
        <f>'6 Вед15'!L133</f>
        <v>8947680</v>
      </c>
    </row>
    <row r="96" spans="1:13" s="6" customFormat="1" ht="38.25" hidden="1" customHeight="1" x14ac:dyDescent="0.25">
      <c r="A96" s="442" t="s">
        <v>610</v>
      </c>
      <c r="B96" s="442"/>
      <c r="C96" s="383"/>
      <c r="D96" s="294">
        <v>51</v>
      </c>
      <c r="E96" s="294">
        <v>2</v>
      </c>
      <c r="F96" s="294">
        <v>851</v>
      </c>
      <c r="G96" s="1" t="s">
        <v>86</v>
      </c>
      <c r="H96" s="1" t="s">
        <v>18</v>
      </c>
      <c r="I96" s="75">
        <v>1058</v>
      </c>
      <c r="J96" s="17"/>
      <c r="K96" s="2">
        <f>K97</f>
        <v>2860620</v>
      </c>
      <c r="L96" s="2">
        <f t="shared" ref="L96:M97" si="39">L97</f>
        <v>0</v>
      </c>
      <c r="M96" s="2">
        <f t="shared" si="39"/>
        <v>2860620</v>
      </c>
    </row>
    <row r="97" spans="1:13" s="6" customFormat="1" ht="24" hidden="1" x14ac:dyDescent="0.25">
      <c r="A97" s="383"/>
      <c r="B97" s="313" t="s">
        <v>95</v>
      </c>
      <c r="C97" s="383"/>
      <c r="D97" s="294">
        <v>51</v>
      </c>
      <c r="E97" s="294">
        <v>2</v>
      </c>
      <c r="F97" s="294">
        <v>851</v>
      </c>
      <c r="G97" s="1" t="s">
        <v>86</v>
      </c>
      <c r="H97" s="1" t="s">
        <v>18</v>
      </c>
      <c r="I97" s="75">
        <v>1058</v>
      </c>
      <c r="J97" s="17">
        <v>600</v>
      </c>
      <c r="K97" s="2">
        <f>K98</f>
        <v>2860620</v>
      </c>
      <c r="L97" s="2">
        <f t="shared" si="39"/>
        <v>0</v>
      </c>
      <c r="M97" s="2">
        <f t="shared" si="39"/>
        <v>2860620</v>
      </c>
    </row>
    <row r="98" spans="1:13" s="6" customFormat="1" ht="36" hidden="1" x14ac:dyDescent="0.25">
      <c r="A98" s="383"/>
      <c r="B98" s="383" t="s">
        <v>91</v>
      </c>
      <c r="C98" s="383"/>
      <c r="D98" s="294">
        <v>51</v>
      </c>
      <c r="E98" s="294">
        <v>2</v>
      </c>
      <c r="F98" s="294">
        <v>851</v>
      </c>
      <c r="G98" s="1" t="s">
        <v>86</v>
      </c>
      <c r="H98" s="1" t="s">
        <v>18</v>
      </c>
      <c r="I98" s="75">
        <v>1058</v>
      </c>
      <c r="J98" s="17">
        <v>611</v>
      </c>
      <c r="K98" s="2">
        <f>'6 Вед15'!J136</f>
        <v>2860620</v>
      </c>
      <c r="L98" s="2">
        <f>'6 Вед15'!K136</f>
        <v>0</v>
      </c>
      <c r="M98" s="2">
        <f>'6 Вед15'!L136</f>
        <v>2860620</v>
      </c>
    </row>
    <row r="99" spans="1:13" s="6" customFormat="1" ht="36.75" customHeight="1" x14ac:dyDescent="0.25">
      <c r="A99" s="442" t="s">
        <v>88</v>
      </c>
      <c r="B99" s="442"/>
      <c r="C99" s="383"/>
      <c r="D99" s="294">
        <v>51</v>
      </c>
      <c r="E99" s="294">
        <v>2</v>
      </c>
      <c r="F99" s="294">
        <v>851</v>
      </c>
      <c r="G99" s="1" t="s">
        <v>86</v>
      </c>
      <c r="H99" s="1" t="s">
        <v>18</v>
      </c>
      <c r="I99" s="75">
        <v>1421</v>
      </c>
      <c r="J99" s="1"/>
      <c r="K99" s="2">
        <f t="shared" ref="K99:M100" si="40">K100</f>
        <v>9540</v>
      </c>
      <c r="L99" s="2">
        <f t="shared" si="40"/>
        <v>0</v>
      </c>
      <c r="M99" s="2">
        <f t="shared" si="40"/>
        <v>9540</v>
      </c>
    </row>
    <row r="100" spans="1:13" s="6" customFormat="1" ht="24" customHeight="1" x14ac:dyDescent="0.25">
      <c r="A100" s="383"/>
      <c r="B100" s="313" t="s">
        <v>95</v>
      </c>
      <c r="C100" s="383"/>
      <c r="D100" s="294">
        <v>51</v>
      </c>
      <c r="E100" s="294">
        <v>2</v>
      </c>
      <c r="F100" s="294">
        <v>851</v>
      </c>
      <c r="G100" s="1" t="s">
        <v>86</v>
      </c>
      <c r="H100" s="1" t="s">
        <v>18</v>
      </c>
      <c r="I100" s="75">
        <v>1421</v>
      </c>
      <c r="J100" s="1" t="s">
        <v>90</v>
      </c>
      <c r="K100" s="2">
        <f t="shared" si="40"/>
        <v>9540</v>
      </c>
      <c r="L100" s="2">
        <f t="shared" si="40"/>
        <v>0</v>
      </c>
      <c r="M100" s="2">
        <f t="shared" si="40"/>
        <v>9540</v>
      </c>
    </row>
    <row r="101" spans="1:13" s="6" customFormat="1" ht="36" x14ac:dyDescent="0.25">
      <c r="A101" s="383"/>
      <c r="B101" s="383" t="s">
        <v>91</v>
      </c>
      <c r="C101" s="383"/>
      <c r="D101" s="294">
        <v>51</v>
      </c>
      <c r="E101" s="294">
        <v>2</v>
      </c>
      <c r="F101" s="294">
        <v>851</v>
      </c>
      <c r="G101" s="1" t="s">
        <v>86</v>
      </c>
      <c r="H101" s="1" t="s">
        <v>18</v>
      </c>
      <c r="I101" s="75">
        <v>1421</v>
      </c>
      <c r="J101" s="1" t="s">
        <v>92</v>
      </c>
      <c r="K101" s="2">
        <f>'6 Вед15'!J139</f>
        <v>9540</v>
      </c>
      <c r="L101" s="2">
        <f>'6 Вед15'!K139</f>
        <v>0</v>
      </c>
      <c r="M101" s="2">
        <f>'6 Вед15'!L139</f>
        <v>9540</v>
      </c>
    </row>
    <row r="102" spans="1:13" s="6" customFormat="1" ht="27" customHeight="1" x14ac:dyDescent="0.25">
      <c r="A102" s="442" t="s">
        <v>98</v>
      </c>
      <c r="B102" s="442"/>
      <c r="C102" s="383"/>
      <c r="D102" s="294">
        <v>51</v>
      </c>
      <c r="E102" s="294">
        <v>2</v>
      </c>
      <c r="F102" s="294">
        <v>851</v>
      </c>
      <c r="G102" s="1" t="s">
        <v>86</v>
      </c>
      <c r="H102" s="1" t="s">
        <v>18</v>
      </c>
      <c r="I102" s="1" t="s">
        <v>346</v>
      </c>
      <c r="J102" s="1"/>
      <c r="K102" s="2">
        <f t="shared" ref="K102:M103" si="41">K103</f>
        <v>100000</v>
      </c>
      <c r="L102" s="2">
        <f t="shared" si="41"/>
        <v>0</v>
      </c>
      <c r="M102" s="2">
        <f t="shared" si="41"/>
        <v>100000</v>
      </c>
    </row>
    <row r="103" spans="1:13" s="6" customFormat="1" ht="18" customHeight="1" x14ac:dyDescent="0.25">
      <c r="A103" s="17"/>
      <c r="B103" s="387" t="s">
        <v>28</v>
      </c>
      <c r="C103" s="382"/>
      <c r="D103" s="294">
        <v>51</v>
      </c>
      <c r="E103" s="294">
        <v>2</v>
      </c>
      <c r="F103" s="294">
        <v>851</v>
      </c>
      <c r="G103" s="1" t="s">
        <v>86</v>
      </c>
      <c r="H103" s="1" t="s">
        <v>18</v>
      </c>
      <c r="I103" s="1" t="s">
        <v>346</v>
      </c>
      <c r="J103" s="1" t="s">
        <v>29</v>
      </c>
      <c r="K103" s="2">
        <f t="shared" si="41"/>
        <v>100000</v>
      </c>
      <c r="L103" s="2">
        <f t="shared" si="41"/>
        <v>0</v>
      </c>
      <c r="M103" s="2">
        <f t="shared" si="41"/>
        <v>100000</v>
      </c>
    </row>
    <row r="104" spans="1:13" s="6" customFormat="1" ht="25.5" customHeight="1" x14ac:dyDescent="0.25">
      <c r="A104" s="17"/>
      <c r="B104" s="387" t="s">
        <v>30</v>
      </c>
      <c r="C104" s="383"/>
      <c r="D104" s="294">
        <v>51</v>
      </c>
      <c r="E104" s="294">
        <v>2</v>
      </c>
      <c r="F104" s="294">
        <v>851</v>
      </c>
      <c r="G104" s="1" t="s">
        <v>86</v>
      </c>
      <c r="H104" s="1" t="s">
        <v>18</v>
      </c>
      <c r="I104" s="1" t="s">
        <v>346</v>
      </c>
      <c r="J104" s="1" t="s">
        <v>31</v>
      </c>
      <c r="K104" s="2">
        <f>'6 Вед15'!J142</f>
        <v>100000</v>
      </c>
      <c r="L104" s="2">
        <f>'6 Вед15'!K142</f>
        <v>0</v>
      </c>
      <c r="M104" s="2">
        <f>'6 Вед15'!L142</f>
        <v>100000</v>
      </c>
    </row>
    <row r="105" spans="1:13" s="6" customFormat="1" ht="15" customHeight="1" x14ac:dyDescent="0.25">
      <c r="A105" s="442" t="s">
        <v>100</v>
      </c>
      <c r="B105" s="442"/>
      <c r="C105" s="383"/>
      <c r="D105" s="294">
        <v>51</v>
      </c>
      <c r="E105" s="294">
        <v>2</v>
      </c>
      <c r="F105" s="294">
        <v>851</v>
      </c>
      <c r="G105" s="1" t="s">
        <v>86</v>
      </c>
      <c r="H105" s="1" t="s">
        <v>18</v>
      </c>
      <c r="I105" s="1" t="s">
        <v>347</v>
      </c>
      <c r="J105" s="1"/>
      <c r="K105" s="2">
        <f>K106</f>
        <v>200000</v>
      </c>
      <c r="L105" s="2">
        <f t="shared" ref="L105:M105" si="42">L106</f>
        <v>605000</v>
      </c>
      <c r="M105" s="2">
        <f t="shared" si="42"/>
        <v>805000</v>
      </c>
    </row>
    <row r="106" spans="1:13" s="6" customFormat="1" ht="17.25" customHeight="1" x14ac:dyDescent="0.25">
      <c r="A106" s="17"/>
      <c r="B106" s="387" t="s">
        <v>28</v>
      </c>
      <c r="C106" s="382"/>
      <c r="D106" s="294">
        <v>51</v>
      </c>
      <c r="E106" s="294">
        <v>2</v>
      </c>
      <c r="F106" s="294">
        <v>851</v>
      </c>
      <c r="G106" s="1" t="s">
        <v>86</v>
      </c>
      <c r="H106" s="1" t="s">
        <v>18</v>
      </c>
      <c r="I106" s="1" t="s">
        <v>347</v>
      </c>
      <c r="J106" s="1" t="s">
        <v>29</v>
      </c>
      <c r="K106" s="2">
        <f t="shared" ref="K106:M106" si="43">K107</f>
        <v>200000</v>
      </c>
      <c r="L106" s="2">
        <f t="shared" si="43"/>
        <v>605000</v>
      </c>
      <c r="M106" s="2">
        <f t="shared" si="43"/>
        <v>805000</v>
      </c>
    </row>
    <row r="107" spans="1:13" s="6" customFormat="1" ht="27" customHeight="1" x14ac:dyDescent="0.25">
      <c r="A107" s="17"/>
      <c r="B107" s="387" t="s">
        <v>30</v>
      </c>
      <c r="C107" s="383"/>
      <c r="D107" s="294">
        <v>51</v>
      </c>
      <c r="E107" s="294">
        <v>2</v>
      </c>
      <c r="F107" s="294">
        <v>851</v>
      </c>
      <c r="G107" s="1" t="s">
        <v>86</v>
      </c>
      <c r="H107" s="1" t="s">
        <v>18</v>
      </c>
      <c r="I107" s="1" t="s">
        <v>347</v>
      </c>
      <c r="J107" s="1" t="s">
        <v>31</v>
      </c>
      <c r="K107" s="2">
        <f>'6 Вед15'!J145</f>
        <v>200000</v>
      </c>
      <c r="L107" s="2">
        <f>'6 Вед15'!K145</f>
        <v>605000</v>
      </c>
      <c r="M107" s="2">
        <f>'6 Вед15'!L145</f>
        <v>805000</v>
      </c>
    </row>
    <row r="108" spans="1:13" s="15" customFormat="1" ht="24" customHeight="1" x14ac:dyDescent="0.25">
      <c r="A108" s="514" t="s">
        <v>665</v>
      </c>
      <c r="B108" s="514"/>
      <c r="C108" s="386"/>
      <c r="D108" s="18">
        <v>51</v>
      </c>
      <c r="E108" s="18">
        <v>3</v>
      </c>
      <c r="F108" s="18"/>
      <c r="G108" s="12"/>
      <c r="H108" s="22"/>
      <c r="I108" s="22"/>
      <c r="J108" s="12"/>
      <c r="K108" s="14">
        <f>K109</f>
        <v>15000</v>
      </c>
      <c r="L108" s="14">
        <f t="shared" ref="L108:M109" si="44">L109</f>
        <v>0</v>
      </c>
      <c r="M108" s="14">
        <f t="shared" si="44"/>
        <v>15000</v>
      </c>
    </row>
    <row r="109" spans="1:13" s="15" customFormat="1" x14ac:dyDescent="0.25">
      <c r="A109" s="514" t="s">
        <v>16</v>
      </c>
      <c r="B109" s="514"/>
      <c r="C109" s="386"/>
      <c r="D109" s="18">
        <v>51</v>
      </c>
      <c r="E109" s="18">
        <v>3</v>
      </c>
      <c r="F109" s="18">
        <v>851</v>
      </c>
      <c r="G109" s="12"/>
      <c r="H109" s="22"/>
      <c r="I109" s="22"/>
      <c r="J109" s="12"/>
      <c r="K109" s="14">
        <f>K110</f>
        <v>15000</v>
      </c>
      <c r="L109" s="14">
        <f t="shared" si="44"/>
        <v>0</v>
      </c>
      <c r="M109" s="14">
        <f t="shared" si="44"/>
        <v>15000</v>
      </c>
    </row>
    <row r="110" spans="1:13" s="6" customFormat="1" ht="15" customHeight="1" x14ac:dyDescent="0.25">
      <c r="A110" s="442" t="s">
        <v>102</v>
      </c>
      <c r="B110" s="442"/>
      <c r="C110" s="383"/>
      <c r="D110" s="294">
        <v>51</v>
      </c>
      <c r="E110" s="294">
        <v>3</v>
      </c>
      <c r="F110" s="294">
        <v>851</v>
      </c>
      <c r="G110" s="1" t="s">
        <v>86</v>
      </c>
      <c r="H110" s="1" t="s">
        <v>7</v>
      </c>
      <c r="I110" s="1" t="s">
        <v>348</v>
      </c>
      <c r="J110" s="1"/>
      <c r="K110" s="2">
        <f t="shared" ref="K110:M111" si="45">K111</f>
        <v>15000</v>
      </c>
      <c r="L110" s="2">
        <f t="shared" si="45"/>
        <v>0</v>
      </c>
      <c r="M110" s="2">
        <f t="shared" si="45"/>
        <v>15000</v>
      </c>
    </row>
    <row r="111" spans="1:13" s="6" customFormat="1" ht="15" customHeight="1" x14ac:dyDescent="0.25">
      <c r="A111" s="17"/>
      <c r="B111" s="383" t="s">
        <v>28</v>
      </c>
      <c r="C111" s="382"/>
      <c r="D111" s="294">
        <v>51</v>
      </c>
      <c r="E111" s="294">
        <v>3</v>
      </c>
      <c r="F111" s="294">
        <v>851</v>
      </c>
      <c r="G111" s="1" t="s">
        <v>86</v>
      </c>
      <c r="H111" s="1" t="s">
        <v>7</v>
      </c>
      <c r="I111" s="1" t="s">
        <v>348</v>
      </c>
      <c r="J111" s="1" t="s">
        <v>29</v>
      </c>
      <c r="K111" s="2">
        <f t="shared" si="45"/>
        <v>15000</v>
      </c>
      <c r="L111" s="2">
        <f t="shared" si="45"/>
        <v>0</v>
      </c>
      <c r="M111" s="2">
        <f t="shared" si="45"/>
        <v>15000</v>
      </c>
    </row>
    <row r="112" spans="1:13" s="6" customFormat="1" ht="26.25" customHeight="1" x14ac:dyDescent="0.25">
      <c r="A112" s="17"/>
      <c r="B112" s="387" t="s">
        <v>30</v>
      </c>
      <c r="C112" s="383"/>
      <c r="D112" s="294">
        <v>51</v>
      </c>
      <c r="E112" s="294">
        <v>3</v>
      </c>
      <c r="F112" s="294">
        <v>851</v>
      </c>
      <c r="G112" s="1" t="s">
        <v>86</v>
      </c>
      <c r="H112" s="1" t="s">
        <v>7</v>
      </c>
      <c r="I112" s="1" t="s">
        <v>348</v>
      </c>
      <c r="J112" s="1" t="s">
        <v>31</v>
      </c>
      <c r="K112" s="2">
        <f>'6 Вед15'!J149</f>
        <v>15000</v>
      </c>
      <c r="L112" s="2">
        <f>'6 Вед15'!K149</f>
        <v>0</v>
      </c>
      <c r="M112" s="2">
        <f>'6 Вед15'!L149</f>
        <v>15000</v>
      </c>
    </row>
    <row r="113" spans="1:13" s="15" customFormat="1" ht="22.5" customHeight="1" x14ac:dyDescent="0.25">
      <c r="A113" s="514" t="s">
        <v>666</v>
      </c>
      <c r="B113" s="514"/>
      <c r="C113" s="386"/>
      <c r="D113" s="18">
        <v>51</v>
      </c>
      <c r="E113" s="18">
        <v>4</v>
      </c>
      <c r="F113" s="18"/>
      <c r="G113" s="12"/>
      <c r="H113" s="22"/>
      <c r="I113" s="22"/>
      <c r="J113" s="12"/>
      <c r="K113" s="14">
        <f>K114</f>
        <v>544000</v>
      </c>
      <c r="L113" s="14">
        <f t="shared" ref="L113:M113" si="46">L114</f>
        <v>0</v>
      </c>
      <c r="M113" s="14">
        <f t="shared" si="46"/>
        <v>544000</v>
      </c>
    </row>
    <row r="114" spans="1:13" s="15" customFormat="1" x14ac:dyDescent="0.25">
      <c r="A114" s="514" t="s">
        <v>16</v>
      </c>
      <c r="B114" s="514"/>
      <c r="C114" s="386"/>
      <c r="D114" s="18">
        <v>51</v>
      </c>
      <c r="E114" s="18">
        <v>4</v>
      </c>
      <c r="F114" s="18">
        <v>851</v>
      </c>
      <c r="G114" s="12"/>
      <c r="H114" s="22"/>
      <c r="I114" s="22"/>
      <c r="J114" s="12"/>
      <c r="K114" s="14">
        <f>K115+K118</f>
        <v>544000</v>
      </c>
      <c r="L114" s="14">
        <f t="shared" ref="L114:M114" si="47">L115+L118</f>
        <v>0</v>
      </c>
      <c r="M114" s="14">
        <f t="shared" si="47"/>
        <v>544000</v>
      </c>
    </row>
    <row r="115" spans="1:13" s="27" customFormat="1" x14ac:dyDescent="0.25">
      <c r="A115" s="442" t="s">
        <v>120</v>
      </c>
      <c r="B115" s="442"/>
      <c r="C115" s="383"/>
      <c r="D115" s="294">
        <v>51</v>
      </c>
      <c r="E115" s="294">
        <v>4</v>
      </c>
      <c r="F115" s="294">
        <v>851</v>
      </c>
      <c r="G115" s="1" t="s">
        <v>39</v>
      </c>
      <c r="H115" s="1" t="s">
        <v>74</v>
      </c>
      <c r="I115" s="1" t="s">
        <v>352</v>
      </c>
      <c r="J115" s="1"/>
      <c r="K115" s="2">
        <f t="shared" ref="K115:M116" si="48">K116</f>
        <v>260000</v>
      </c>
      <c r="L115" s="2">
        <f t="shared" si="48"/>
        <v>0</v>
      </c>
      <c r="M115" s="2">
        <f t="shared" si="48"/>
        <v>260000</v>
      </c>
    </row>
    <row r="116" spans="1:13" s="6" customFormat="1" ht="15.75" customHeight="1" x14ac:dyDescent="0.25">
      <c r="A116" s="17"/>
      <c r="B116" s="387" t="s">
        <v>28</v>
      </c>
      <c r="C116" s="382"/>
      <c r="D116" s="294">
        <v>51</v>
      </c>
      <c r="E116" s="294">
        <v>4</v>
      </c>
      <c r="F116" s="294">
        <v>851</v>
      </c>
      <c r="G116" s="1" t="s">
        <v>39</v>
      </c>
      <c r="H116" s="1" t="s">
        <v>74</v>
      </c>
      <c r="I116" s="1" t="s">
        <v>352</v>
      </c>
      <c r="J116" s="1" t="s">
        <v>29</v>
      </c>
      <c r="K116" s="2">
        <f t="shared" si="48"/>
        <v>260000</v>
      </c>
      <c r="L116" s="2">
        <f t="shared" si="48"/>
        <v>0</v>
      </c>
      <c r="M116" s="2">
        <f t="shared" si="48"/>
        <v>260000</v>
      </c>
    </row>
    <row r="117" spans="1:13" s="6" customFormat="1" ht="25.5" customHeight="1" x14ac:dyDescent="0.25">
      <c r="A117" s="17"/>
      <c r="B117" s="387" t="s">
        <v>30</v>
      </c>
      <c r="C117" s="383"/>
      <c r="D117" s="294">
        <v>51</v>
      </c>
      <c r="E117" s="294">
        <v>4</v>
      </c>
      <c r="F117" s="294">
        <v>851</v>
      </c>
      <c r="G117" s="1" t="s">
        <v>39</v>
      </c>
      <c r="H117" s="1" t="s">
        <v>74</v>
      </c>
      <c r="I117" s="1" t="s">
        <v>352</v>
      </c>
      <c r="J117" s="1" t="s">
        <v>31</v>
      </c>
      <c r="K117" s="2">
        <f>'6 Вед15'!J173</f>
        <v>260000</v>
      </c>
      <c r="L117" s="2">
        <f>'6 Вед15'!K173</f>
        <v>0</v>
      </c>
      <c r="M117" s="2">
        <f>'6 Вед15'!L173</f>
        <v>260000</v>
      </c>
    </row>
    <row r="118" spans="1:13" s="6" customFormat="1" ht="36.75" hidden="1" customHeight="1" x14ac:dyDescent="0.25">
      <c r="A118" s="442" t="s">
        <v>611</v>
      </c>
      <c r="B118" s="442"/>
      <c r="C118" s="388"/>
      <c r="D118" s="75">
        <v>51</v>
      </c>
      <c r="E118" s="294">
        <v>4</v>
      </c>
      <c r="F118" s="294">
        <v>851</v>
      </c>
      <c r="G118" s="1" t="s">
        <v>39</v>
      </c>
      <c r="H118" s="1" t="s">
        <v>74</v>
      </c>
      <c r="I118" s="1" t="s">
        <v>620</v>
      </c>
      <c r="J118" s="1"/>
      <c r="K118" s="2">
        <f t="shared" ref="K118:M119" si="49">K119</f>
        <v>284000</v>
      </c>
      <c r="L118" s="2">
        <f t="shared" si="49"/>
        <v>0</v>
      </c>
      <c r="M118" s="2">
        <f t="shared" si="49"/>
        <v>284000</v>
      </c>
    </row>
    <row r="119" spans="1:13" s="6" customFormat="1" ht="16.5" hidden="1" customHeight="1" x14ac:dyDescent="0.25">
      <c r="A119" s="17"/>
      <c r="B119" s="387" t="s">
        <v>28</v>
      </c>
      <c r="C119" s="388"/>
      <c r="D119" s="75">
        <v>51</v>
      </c>
      <c r="E119" s="294">
        <v>4</v>
      </c>
      <c r="F119" s="294">
        <v>851</v>
      </c>
      <c r="G119" s="1" t="s">
        <v>39</v>
      </c>
      <c r="H119" s="1" t="s">
        <v>74</v>
      </c>
      <c r="I119" s="1" t="s">
        <v>620</v>
      </c>
      <c r="J119" s="1" t="s">
        <v>29</v>
      </c>
      <c r="K119" s="2">
        <f t="shared" si="49"/>
        <v>284000</v>
      </c>
      <c r="L119" s="2">
        <f t="shared" si="49"/>
        <v>0</v>
      </c>
      <c r="M119" s="2">
        <f t="shared" si="49"/>
        <v>284000</v>
      </c>
    </row>
    <row r="120" spans="1:13" s="6" customFormat="1" ht="24" hidden="1" x14ac:dyDescent="0.25">
      <c r="A120" s="17"/>
      <c r="B120" s="387" t="s">
        <v>30</v>
      </c>
      <c r="C120" s="388"/>
      <c r="D120" s="75">
        <v>51</v>
      </c>
      <c r="E120" s="294">
        <v>4</v>
      </c>
      <c r="F120" s="294">
        <v>851</v>
      </c>
      <c r="G120" s="1" t="s">
        <v>39</v>
      </c>
      <c r="H120" s="1" t="s">
        <v>74</v>
      </c>
      <c r="I120" s="1" t="s">
        <v>620</v>
      </c>
      <c r="J120" s="1" t="s">
        <v>31</v>
      </c>
      <c r="K120" s="2">
        <f>'6 Вед15'!J176</f>
        <v>284000</v>
      </c>
      <c r="L120" s="2">
        <f>'6 Вед15'!K176</f>
        <v>0</v>
      </c>
      <c r="M120" s="2">
        <f>'6 Вед15'!L176</f>
        <v>284000</v>
      </c>
    </row>
    <row r="121" spans="1:13" s="15" customFormat="1" ht="14.25" customHeight="1" x14ac:dyDescent="0.25">
      <c r="A121" s="514" t="s">
        <v>667</v>
      </c>
      <c r="B121" s="514"/>
      <c r="C121" s="386"/>
      <c r="D121" s="18">
        <v>51</v>
      </c>
      <c r="E121" s="18">
        <v>5</v>
      </c>
      <c r="F121" s="18"/>
      <c r="G121" s="12"/>
      <c r="H121" s="22"/>
      <c r="I121" s="22"/>
      <c r="J121" s="12"/>
      <c r="K121" s="14">
        <f>K122</f>
        <v>10868575</v>
      </c>
      <c r="L121" s="14">
        <f t="shared" ref="L121:M121" si="50">L122</f>
        <v>0</v>
      </c>
      <c r="M121" s="14">
        <f t="shared" si="50"/>
        <v>10868575</v>
      </c>
    </row>
    <row r="122" spans="1:13" s="15" customFormat="1" x14ac:dyDescent="0.25">
      <c r="A122" s="514" t="s">
        <v>16</v>
      </c>
      <c r="B122" s="514"/>
      <c r="C122" s="386"/>
      <c r="D122" s="18">
        <v>51</v>
      </c>
      <c r="E122" s="18">
        <v>5</v>
      </c>
      <c r="F122" s="18">
        <v>851</v>
      </c>
      <c r="G122" s="12"/>
      <c r="H122" s="22"/>
      <c r="I122" s="22"/>
      <c r="J122" s="12"/>
      <c r="K122" s="14">
        <f>K123+K126+K131</f>
        <v>10868575</v>
      </c>
      <c r="L122" s="14">
        <f t="shared" ref="L122:M122" si="51">L123+L126+L131</f>
        <v>0</v>
      </c>
      <c r="M122" s="14">
        <f t="shared" si="51"/>
        <v>10868575</v>
      </c>
    </row>
    <row r="123" spans="1:13" s="6" customFormat="1" ht="37.5" customHeight="1" x14ac:dyDescent="0.25">
      <c r="A123" s="442" t="s">
        <v>106</v>
      </c>
      <c r="B123" s="442"/>
      <c r="C123" s="383"/>
      <c r="D123" s="294">
        <v>51</v>
      </c>
      <c r="E123" s="294">
        <v>5</v>
      </c>
      <c r="F123" s="294">
        <v>851</v>
      </c>
      <c r="G123" s="1" t="s">
        <v>0</v>
      </c>
      <c r="H123" s="1" t="s">
        <v>18</v>
      </c>
      <c r="I123" s="1" t="s">
        <v>349</v>
      </c>
      <c r="J123" s="1"/>
      <c r="K123" s="2">
        <f t="shared" ref="K123:M124" si="52">K124</f>
        <v>2587000</v>
      </c>
      <c r="L123" s="2">
        <f t="shared" si="52"/>
        <v>0</v>
      </c>
      <c r="M123" s="2">
        <f t="shared" si="52"/>
        <v>2587000</v>
      </c>
    </row>
    <row r="124" spans="1:13" s="6" customFormat="1" ht="12.75" customHeight="1" x14ac:dyDescent="0.25">
      <c r="A124" s="321"/>
      <c r="B124" s="382" t="s">
        <v>108</v>
      </c>
      <c r="C124" s="382"/>
      <c r="D124" s="294">
        <v>51</v>
      </c>
      <c r="E124" s="294">
        <v>5</v>
      </c>
      <c r="F124" s="294">
        <v>851</v>
      </c>
      <c r="G124" s="1" t="s">
        <v>0</v>
      </c>
      <c r="H124" s="1" t="s">
        <v>18</v>
      </c>
      <c r="I124" s="1" t="s">
        <v>349</v>
      </c>
      <c r="J124" s="1" t="s">
        <v>109</v>
      </c>
      <c r="K124" s="2">
        <f t="shared" si="52"/>
        <v>2587000</v>
      </c>
      <c r="L124" s="2">
        <f t="shared" si="52"/>
        <v>0</v>
      </c>
      <c r="M124" s="2">
        <f t="shared" si="52"/>
        <v>2587000</v>
      </c>
    </row>
    <row r="125" spans="1:13" s="6" customFormat="1" ht="24.75" customHeight="1" x14ac:dyDescent="0.25">
      <c r="A125" s="321"/>
      <c r="B125" s="382" t="s">
        <v>146</v>
      </c>
      <c r="C125" s="382"/>
      <c r="D125" s="294">
        <v>51</v>
      </c>
      <c r="E125" s="294">
        <v>5</v>
      </c>
      <c r="F125" s="294">
        <v>851</v>
      </c>
      <c r="G125" s="1" t="s">
        <v>0</v>
      </c>
      <c r="H125" s="1" t="s">
        <v>18</v>
      </c>
      <c r="I125" s="1" t="s">
        <v>349</v>
      </c>
      <c r="J125" s="1" t="s">
        <v>110</v>
      </c>
      <c r="K125" s="2">
        <f>'6 Вед15'!J154</f>
        <v>2587000</v>
      </c>
      <c r="L125" s="2">
        <f>'6 Вед15'!K154</f>
        <v>0</v>
      </c>
      <c r="M125" s="2">
        <f>'6 Вед15'!L154</f>
        <v>2587000</v>
      </c>
    </row>
    <row r="126" spans="1:13" s="6" customFormat="1" ht="16.5" customHeight="1" x14ac:dyDescent="0.25">
      <c r="A126" s="442" t="s">
        <v>117</v>
      </c>
      <c r="B126" s="442"/>
      <c r="C126" s="383"/>
      <c r="D126" s="294">
        <v>51</v>
      </c>
      <c r="E126" s="294">
        <v>5</v>
      </c>
      <c r="F126" s="294">
        <v>851</v>
      </c>
      <c r="G126" s="1" t="s">
        <v>0</v>
      </c>
      <c r="H126" s="1" t="s">
        <v>1</v>
      </c>
      <c r="I126" s="1" t="s">
        <v>351</v>
      </c>
      <c r="J126" s="1"/>
      <c r="K126" s="2">
        <f t="shared" ref="K126:M126" si="53">K127+K129</f>
        <v>270000</v>
      </c>
      <c r="L126" s="2">
        <f t="shared" si="53"/>
        <v>0</v>
      </c>
      <c r="M126" s="2">
        <f t="shared" si="53"/>
        <v>270000</v>
      </c>
    </row>
    <row r="127" spans="1:13" s="6" customFormat="1" ht="15" customHeight="1" x14ac:dyDescent="0.25">
      <c r="A127" s="17"/>
      <c r="B127" s="383" t="s">
        <v>28</v>
      </c>
      <c r="C127" s="382"/>
      <c r="D127" s="294">
        <v>51</v>
      </c>
      <c r="E127" s="294">
        <v>5</v>
      </c>
      <c r="F127" s="294">
        <v>851</v>
      </c>
      <c r="G127" s="20" t="s">
        <v>0</v>
      </c>
      <c r="H127" s="1" t="s">
        <v>1</v>
      </c>
      <c r="I127" s="1" t="s">
        <v>351</v>
      </c>
      <c r="J127" s="1" t="s">
        <v>29</v>
      </c>
      <c r="K127" s="2">
        <f t="shared" ref="K127:M127" si="54">K128</f>
        <v>90000</v>
      </c>
      <c r="L127" s="2">
        <f t="shared" si="54"/>
        <v>0</v>
      </c>
      <c r="M127" s="2">
        <f t="shared" si="54"/>
        <v>90000</v>
      </c>
    </row>
    <row r="128" spans="1:13" s="6" customFormat="1" ht="27" customHeight="1" x14ac:dyDescent="0.25">
      <c r="A128" s="17"/>
      <c r="B128" s="387" t="s">
        <v>30</v>
      </c>
      <c r="C128" s="383"/>
      <c r="D128" s="294">
        <v>51</v>
      </c>
      <c r="E128" s="294">
        <v>5</v>
      </c>
      <c r="F128" s="294">
        <v>851</v>
      </c>
      <c r="G128" s="20" t="s">
        <v>0</v>
      </c>
      <c r="H128" s="1" t="s">
        <v>1</v>
      </c>
      <c r="I128" s="1" t="s">
        <v>351</v>
      </c>
      <c r="J128" s="1" t="s">
        <v>31</v>
      </c>
      <c r="K128" s="2">
        <f>'6 Вед15'!J166</f>
        <v>90000</v>
      </c>
      <c r="L128" s="2">
        <f>'6 Вед15'!K166</f>
        <v>0</v>
      </c>
      <c r="M128" s="2">
        <f>'6 Вед15'!L166</f>
        <v>90000</v>
      </c>
    </row>
    <row r="129" spans="1:13" s="6" customFormat="1" x14ac:dyDescent="0.25">
      <c r="A129" s="321"/>
      <c r="B129" s="382" t="s">
        <v>108</v>
      </c>
      <c r="C129" s="382"/>
      <c r="D129" s="294">
        <v>51</v>
      </c>
      <c r="E129" s="294">
        <v>5</v>
      </c>
      <c r="F129" s="294">
        <v>851</v>
      </c>
      <c r="G129" s="1" t="s">
        <v>0</v>
      </c>
      <c r="H129" s="1" t="s">
        <v>1</v>
      </c>
      <c r="I129" s="1" t="s">
        <v>351</v>
      </c>
      <c r="J129" s="1" t="s">
        <v>109</v>
      </c>
      <c r="K129" s="2">
        <f>K130</f>
        <v>180000</v>
      </c>
      <c r="L129" s="2">
        <f t="shared" ref="L129:M129" si="55">L130</f>
        <v>0</v>
      </c>
      <c r="M129" s="2">
        <f t="shared" si="55"/>
        <v>180000</v>
      </c>
    </row>
    <row r="130" spans="1:13" s="6" customFormat="1" ht="24" x14ac:dyDescent="0.25">
      <c r="A130" s="321"/>
      <c r="B130" s="382" t="s">
        <v>379</v>
      </c>
      <c r="C130" s="382"/>
      <c r="D130" s="294">
        <v>51</v>
      </c>
      <c r="E130" s="294">
        <v>5</v>
      </c>
      <c r="F130" s="294">
        <v>851</v>
      </c>
      <c r="G130" s="1" t="s">
        <v>0</v>
      </c>
      <c r="H130" s="1" t="s">
        <v>1</v>
      </c>
      <c r="I130" s="1" t="s">
        <v>351</v>
      </c>
      <c r="J130" s="1" t="s">
        <v>9</v>
      </c>
      <c r="K130" s="2">
        <f>'6 Вед15'!J168</f>
        <v>180000</v>
      </c>
      <c r="L130" s="2">
        <f>'6 Вед15'!K168</f>
        <v>0</v>
      </c>
      <c r="M130" s="2">
        <f>'6 Вед15'!L168</f>
        <v>180000</v>
      </c>
    </row>
    <row r="131" spans="1:13" s="26" customFormat="1" ht="38.25" customHeight="1" x14ac:dyDescent="0.25">
      <c r="A131" s="442" t="s">
        <v>599</v>
      </c>
      <c r="B131" s="442"/>
      <c r="C131" s="383"/>
      <c r="D131" s="294">
        <v>51</v>
      </c>
      <c r="E131" s="294">
        <v>5</v>
      </c>
      <c r="F131" s="294">
        <v>851</v>
      </c>
      <c r="G131" s="20" t="s">
        <v>0</v>
      </c>
      <c r="H131" s="20" t="s">
        <v>7</v>
      </c>
      <c r="I131" s="20" t="s">
        <v>350</v>
      </c>
      <c r="J131" s="20"/>
      <c r="K131" s="24">
        <f t="shared" ref="K131:M132" si="56">K132</f>
        <v>8011575</v>
      </c>
      <c r="L131" s="24">
        <f t="shared" si="56"/>
        <v>0</v>
      </c>
      <c r="M131" s="24">
        <f t="shared" si="56"/>
        <v>8011575</v>
      </c>
    </row>
    <row r="132" spans="1:13" s="6" customFormat="1" ht="13.5" customHeight="1" x14ac:dyDescent="0.25">
      <c r="A132" s="17"/>
      <c r="B132" s="382" t="s">
        <v>108</v>
      </c>
      <c r="C132" s="383"/>
      <c r="D132" s="294">
        <v>51</v>
      </c>
      <c r="E132" s="294">
        <v>5</v>
      </c>
      <c r="F132" s="294">
        <v>851</v>
      </c>
      <c r="G132" s="20" t="s">
        <v>0</v>
      </c>
      <c r="H132" s="20" t="s">
        <v>7</v>
      </c>
      <c r="I132" s="20" t="s">
        <v>350</v>
      </c>
      <c r="J132" s="1" t="s">
        <v>109</v>
      </c>
      <c r="K132" s="2">
        <f t="shared" si="56"/>
        <v>8011575</v>
      </c>
      <c r="L132" s="2">
        <f t="shared" si="56"/>
        <v>0</v>
      </c>
      <c r="M132" s="2">
        <f t="shared" si="56"/>
        <v>8011575</v>
      </c>
    </row>
    <row r="133" spans="1:13" s="26" customFormat="1" ht="24.75" customHeight="1" x14ac:dyDescent="0.25">
      <c r="A133" s="383"/>
      <c r="B133" s="383" t="s">
        <v>114</v>
      </c>
      <c r="C133" s="383"/>
      <c r="D133" s="294">
        <v>51</v>
      </c>
      <c r="E133" s="294">
        <v>5</v>
      </c>
      <c r="F133" s="294">
        <v>851</v>
      </c>
      <c r="G133" s="20" t="s">
        <v>0</v>
      </c>
      <c r="H133" s="20" t="s">
        <v>7</v>
      </c>
      <c r="I133" s="20" t="s">
        <v>350</v>
      </c>
      <c r="J133" s="20" t="s">
        <v>115</v>
      </c>
      <c r="K133" s="24">
        <f>'6 Вед15'!J162</f>
        <v>8011575</v>
      </c>
      <c r="L133" s="24">
        <f>'6 Вед15'!K162</f>
        <v>0</v>
      </c>
      <c r="M133" s="24">
        <f>'6 Вед15'!L162</f>
        <v>8011575</v>
      </c>
    </row>
    <row r="134" spans="1:13" s="15" customFormat="1" ht="22.5" customHeight="1" x14ac:dyDescent="0.25">
      <c r="A134" s="514" t="s">
        <v>668</v>
      </c>
      <c r="B134" s="514"/>
      <c r="C134" s="386"/>
      <c r="D134" s="18">
        <v>51</v>
      </c>
      <c r="E134" s="18">
        <v>6</v>
      </c>
      <c r="F134" s="18"/>
      <c r="G134" s="12"/>
      <c r="H134" s="22"/>
      <c r="I134" s="22"/>
      <c r="J134" s="12"/>
      <c r="K134" s="14">
        <f>K135</f>
        <v>582660</v>
      </c>
      <c r="L134" s="14">
        <f t="shared" ref="L134:M136" si="57">L135</f>
        <v>0</v>
      </c>
      <c r="M134" s="14">
        <f t="shared" si="57"/>
        <v>582660</v>
      </c>
    </row>
    <row r="135" spans="1:13" s="15" customFormat="1" x14ac:dyDescent="0.25">
      <c r="A135" s="514" t="s">
        <v>16</v>
      </c>
      <c r="B135" s="514"/>
      <c r="C135" s="386"/>
      <c r="D135" s="18">
        <v>51</v>
      </c>
      <c r="E135" s="18">
        <v>6</v>
      </c>
      <c r="F135" s="18">
        <v>851</v>
      </c>
      <c r="G135" s="12"/>
      <c r="H135" s="22"/>
      <c r="I135" s="22"/>
      <c r="J135" s="12"/>
      <c r="K135" s="14">
        <f>K136</f>
        <v>582660</v>
      </c>
      <c r="L135" s="14">
        <f t="shared" si="57"/>
        <v>0</v>
      </c>
      <c r="M135" s="14">
        <f t="shared" si="57"/>
        <v>582660</v>
      </c>
    </row>
    <row r="136" spans="1:13" s="6" customFormat="1" ht="24.75" customHeight="1" x14ac:dyDescent="0.25">
      <c r="A136" s="443" t="s">
        <v>150</v>
      </c>
      <c r="B136" s="443"/>
      <c r="C136" s="382"/>
      <c r="D136" s="294">
        <v>51</v>
      </c>
      <c r="E136" s="294">
        <v>6</v>
      </c>
      <c r="F136" s="75">
        <v>851</v>
      </c>
      <c r="G136" s="1" t="s">
        <v>0</v>
      </c>
      <c r="H136" s="1" t="s">
        <v>4</v>
      </c>
      <c r="I136" s="75">
        <v>2226</v>
      </c>
      <c r="J136" s="1"/>
      <c r="K136" s="2">
        <f>K137</f>
        <v>582660</v>
      </c>
      <c r="L136" s="2">
        <f t="shared" si="57"/>
        <v>0</v>
      </c>
      <c r="M136" s="2">
        <f t="shared" si="57"/>
        <v>582660</v>
      </c>
    </row>
    <row r="137" spans="1:13" s="6" customFormat="1" x14ac:dyDescent="0.25">
      <c r="A137" s="321"/>
      <c r="B137" s="382" t="s">
        <v>108</v>
      </c>
      <c r="C137" s="382"/>
      <c r="D137" s="294">
        <v>51</v>
      </c>
      <c r="E137" s="294">
        <v>6</v>
      </c>
      <c r="F137" s="75">
        <v>851</v>
      </c>
      <c r="G137" s="1" t="s">
        <v>0</v>
      </c>
      <c r="H137" s="1" t="s">
        <v>4</v>
      </c>
      <c r="I137" s="75">
        <v>2226</v>
      </c>
      <c r="J137" s="1" t="s">
        <v>109</v>
      </c>
      <c r="K137" s="2">
        <f t="shared" ref="K137:M137" si="58">K138</f>
        <v>582660</v>
      </c>
      <c r="L137" s="2">
        <f t="shared" si="58"/>
        <v>0</v>
      </c>
      <c r="M137" s="2">
        <f t="shared" si="58"/>
        <v>582660</v>
      </c>
    </row>
    <row r="138" spans="1:13" s="6" customFormat="1" x14ac:dyDescent="0.25">
      <c r="A138" s="321"/>
      <c r="B138" s="382" t="s">
        <v>152</v>
      </c>
      <c r="C138" s="382"/>
      <c r="D138" s="294">
        <v>51</v>
      </c>
      <c r="E138" s="294">
        <v>6</v>
      </c>
      <c r="F138" s="75">
        <v>851</v>
      </c>
      <c r="G138" s="1" t="s">
        <v>0</v>
      </c>
      <c r="H138" s="1" t="s">
        <v>4</v>
      </c>
      <c r="I138" s="75">
        <v>2226</v>
      </c>
      <c r="J138" s="1" t="s">
        <v>153</v>
      </c>
      <c r="K138" s="2">
        <f>'6 Вед15'!J158</f>
        <v>582660</v>
      </c>
      <c r="L138" s="2">
        <f>'6 Вед15'!K158</f>
        <v>0</v>
      </c>
      <c r="M138" s="2">
        <f>'6 Вед15'!L158</f>
        <v>582660</v>
      </c>
    </row>
    <row r="139" spans="1:13" s="15" customFormat="1" ht="23.25" customHeight="1" x14ac:dyDescent="0.25">
      <c r="A139" s="514" t="s">
        <v>669</v>
      </c>
      <c r="B139" s="514"/>
      <c r="C139" s="386"/>
      <c r="D139" s="18">
        <v>51</v>
      </c>
      <c r="E139" s="18">
        <v>7</v>
      </c>
      <c r="F139" s="18"/>
      <c r="G139" s="12"/>
      <c r="H139" s="22"/>
      <c r="I139" s="22"/>
      <c r="J139" s="12"/>
      <c r="K139" s="14">
        <f>K140</f>
        <v>100000</v>
      </c>
      <c r="L139" s="14">
        <f t="shared" ref="L139:M142" si="59">L140</f>
        <v>0</v>
      </c>
      <c r="M139" s="14">
        <f t="shared" si="59"/>
        <v>100000</v>
      </c>
    </row>
    <row r="140" spans="1:13" s="15" customFormat="1" x14ac:dyDescent="0.25">
      <c r="A140" s="514" t="s">
        <v>16</v>
      </c>
      <c r="B140" s="514"/>
      <c r="C140" s="386"/>
      <c r="D140" s="18">
        <v>51</v>
      </c>
      <c r="E140" s="18">
        <v>7</v>
      </c>
      <c r="F140" s="18">
        <v>851</v>
      </c>
      <c r="G140" s="12"/>
      <c r="H140" s="22"/>
      <c r="I140" s="22"/>
      <c r="J140" s="12"/>
      <c r="K140" s="14">
        <f>K141</f>
        <v>100000</v>
      </c>
      <c r="L140" s="14">
        <f t="shared" si="59"/>
        <v>0</v>
      </c>
      <c r="M140" s="14">
        <f t="shared" si="59"/>
        <v>100000</v>
      </c>
    </row>
    <row r="141" spans="1:13" s="6" customFormat="1" ht="24" customHeight="1" x14ac:dyDescent="0.25">
      <c r="A141" s="442" t="s">
        <v>569</v>
      </c>
      <c r="B141" s="442"/>
      <c r="C141" s="383"/>
      <c r="D141" s="294">
        <v>51</v>
      </c>
      <c r="E141" s="294">
        <v>7</v>
      </c>
      <c r="F141" s="294">
        <v>851</v>
      </c>
      <c r="G141" s="20" t="s">
        <v>7</v>
      </c>
      <c r="H141" s="20" t="s">
        <v>69</v>
      </c>
      <c r="I141" s="20" t="s">
        <v>574</v>
      </c>
      <c r="J141" s="1"/>
      <c r="K141" s="2">
        <f>K142</f>
        <v>100000</v>
      </c>
      <c r="L141" s="2">
        <f t="shared" si="59"/>
        <v>0</v>
      </c>
      <c r="M141" s="2">
        <f t="shared" si="59"/>
        <v>100000</v>
      </c>
    </row>
    <row r="142" spans="1:13" s="6" customFormat="1" ht="13.5" customHeight="1" x14ac:dyDescent="0.25">
      <c r="A142" s="17"/>
      <c r="B142" s="383" t="s">
        <v>32</v>
      </c>
      <c r="C142" s="383"/>
      <c r="D142" s="294">
        <v>51</v>
      </c>
      <c r="E142" s="294">
        <v>7</v>
      </c>
      <c r="F142" s="294">
        <v>851</v>
      </c>
      <c r="G142" s="20" t="s">
        <v>7</v>
      </c>
      <c r="H142" s="20" t="s">
        <v>69</v>
      </c>
      <c r="I142" s="20" t="s">
        <v>574</v>
      </c>
      <c r="J142" s="1" t="s">
        <v>33</v>
      </c>
      <c r="K142" s="2">
        <f>K143</f>
        <v>100000</v>
      </c>
      <c r="L142" s="2">
        <f t="shared" si="59"/>
        <v>0</v>
      </c>
      <c r="M142" s="2">
        <f t="shared" si="59"/>
        <v>100000</v>
      </c>
    </row>
    <row r="143" spans="1:13" s="6" customFormat="1" ht="24" x14ac:dyDescent="0.25">
      <c r="A143" s="17"/>
      <c r="B143" s="383" t="s">
        <v>376</v>
      </c>
      <c r="C143" s="383"/>
      <c r="D143" s="294">
        <v>51</v>
      </c>
      <c r="E143" s="294">
        <v>7</v>
      </c>
      <c r="F143" s="294">
        <v>851</v>
      </c>
      <c r="G143" s="20" t="s">
        <v>7</v>
      </c>
      <c r="H143" s="20" t="s">
        <v>69</v>
      </c>
      <c r="I143" s="20" t="s">
        <v>574</v>
      </c>
      <c r="J143" s="1" t="s">
        <v>67</v>
      </c>
      <c r="K143" s="2">
        <f>'6 Вед15'!J94</f>
        <v>100000</v>
      </c>
      <c r="L143" s="2">
        <f>'6 Вед15'!K94</f>
        <v>0</v>
      </c>
      <c r="M143" s="2">
        <f>'6 Вед15'!L94</f>
        <v>100000</v>
      </c>
    </row>
    <row r="144" spans="1:13" s="6" customFormat="1" ht="27" customHeight="1" x14ac:dyDescent="0.25">
      <c r="A144" s="523" t="s">
        <v>671</v>
      </c>
      <c r="B144" s="523"/>
      <c r="C144" s="17"/>
      <c r="D144" s="384">
        <v>52</v>
      </c>
      <c r="E144" s="75"/>
      <c r="F144" s="17"/>
      <c r="G144" s="17"/>
      <c r="H144" s="17"/>
      <c r="I144" s="1"/>
      <c r="J144" s="1"/>
      <c r="K144" s="9">
        <f t="shared" ref="K144:M144" si="60">K145</f>
        <v>148946959</v>
      </c>
      <c r="L144" s="9">
        <f t="shared" si="60"/>
        <v>325480</v>
      </c>
      <c r="M144" s="9">
        <f t="shared" si="60"/>
        <v>149272439</v>
      </c>
    </row>
    <row r="145" spans="1:13" s="6" customFormat="1" ht="24.75" customHeight="1" x14ac:dyDescent="0.25">
      <c r="A145" s="514" t="s">
        <v>122</v>
      </c>
      <c r="B145" s="514"/>
      <c r="C145" s="18"/>
      <c r="D145" s="18">
        <v>52</v>
      </c>
      <c r="E145" s="18">
        <v>0</v>
      </c>
      <c r="F145" s="18">
        <v>852</v>
      </c>
      <c r="G145" s="20"/>
      <c r="H145" s="20"/>
      <c r="I145" s="20"/>
      <c r="J145" s="1"/>
      <c r="K145" s="14">
        <f>K146+K149+K152+K155+K158+K167+K172+K175+K178+K183+K186+K189+K198+K201+K204+K207</f>
        <v>148946959</v>
      </c>
      <c r="L145" s="14">
        <f>L146+L149+L152+L155+L158+L167+L172+L175+L178+L183+L186+L189+L198+L201+L204+L207</f>
        <v>325480</v>
      </c>
      <c r="M145" s="14">
        <f>M146+M149+M152+M155+M158+M167+M172+M175+M178+M183+M186+M189+M198+M201+M204+M207</f>
        <v>149272439</v>
      </c>
    </row>
    <row r="146" spans="1:13" s="6" customFormat="1" ht="27" customHeight="1" x14ac:dyDescent="0.25">
      <c r="A146" s="442" t="s">
        <v>27</v>
      </c>
      <c r="B146" s="442"/>
      <c r="C146" s="294"/>
      <c r="D146" s="294">
        <v>52</v>
      </c>
      <c r="E146" s="294">
        <v>0</v>
      </c>
      <c r="F146" s="294">
        <v>852</v>
      </c>
      <c r="G146" s="1" t="s">
        <v>37</v>
      </c>
      <c r="H146" s="1" t="s">
        <v>58</v>
      </c>
      <c r="I146" s="1" t="s">
        <v>562</v>
      </c>
      <c r="J146" s="1"/>
      <c r="K146" s="2">
        <f t="shared" ref="K146:M147" si="61">K147</f>
        <v>836500</v>
      </c>
      <c r="L146" s="2">
        <f t="shared" si="61"/>
        <v>0</v>
      </c>
      <c r="M146" s="2">
        <f t="shared" si="61"/>
        <v>836500</v>
      </c>
    </row>
    <row r="147" spans="1:13" s="6" customFormat="1" ht="36" customHeight="1" x14ac:dyDescent="0.25">
      <c r="A147" s="17"/>
      <c r="B147" s="382" t="s">
        <v>22</v>
      </c>
      <c r="C147" s="294"/>
      <c r="D147" s="294">
        <v>52</v>
      </c>
      <c r="E147" s="294">
        <v>0</v>
      </c>
      <c r="F147" s="294">
        <v>852</v>
      </c>
      <c r="G147" s="1" t="s">
        <v>37</v>
      </c>
      <c r="H147" s="1" t="s">
        <v>58</v>
      </c>
      <c r="I147" s="1" t="s">
        <v>562</v>
      </c>
      <c r="J147" s="1" t="s">
        <v>24</v>
      </c>
      <c r="K147" s="2">
        <f t="shared" si="61"/>
        <v>836500</v>
      </c>
      <c r="L147" s="2">
        <f t="shared" si="61"/>
        <v>0</v>
      </c>
      <c r="M147" s="2">
        <f t="shared" si="61"/>
        <v>836500</v>
      </c>
    </row>
    <row r="148" spans="1:13" s="6" customFormat="1" ht="12" customHeight="1" x14ac:dyDescent="0.25">
      <c r="A148" s="17"/>
      <c r="B148" s="382" t="s">
        <v>25</v>
      </c>
      <c r="C148" s="294"/>
      <c r="D148" s="294">
        <v>52</v>
      </c>
      <c r="E148" s="294">
        <v>0</v>
      </c>
      <c r="F148" s="294">
        <v>852</v>
      </c>
      <c r="G148" s="1" t="s">
        <v>37</v>
      </c>
      <c r="H148" s="1" t="s">
        <v>58</v>
      </c>
      <c r="I148" s="1" t="s">
        <v>562</v>
      </c>
      <c r="J148" s="1" t="s">
        <v>26</v>
      </c>
      <c r="K148" s="2">
        <f>'6 Вед15'!J218</f>
        <v>836500</v>
      </c>
      <c r="L148" s="2">
        <f>'6 Вед15'!K218</f>
        <v>0</v>
      </c>
      <c r="M148" s="2">
        <f>'6 Вед15'!L218</f>
        <v>836500</v>
      </c>
    </row>
    <row r="149" spans="1:13" s="26" customFormat="1" ht="13.5" customHeight="1" x14ac:dyDescent="0.25">
      <c r="A149" s="526" t="s">
        <v>126</v>
      </c>
      <c r="B149" s="526"/>
      <c r="C149" s="383"/>
      <c r="D149" s="294">
        <v>52</v>
      </c>
      <c r="E149" s="294">
        <v>0</v>
      </c>
      <c r="F149" s="294">
        <v>852</v>
      </c>
      <c r="G149" s="20" t="s">
        <v>37</v>
      </c>
      <c r="H149" s="20" t="s">
        <v>18</v>
      </c>
      <c r="I149" s="20" t="s">
        <v>355</v>
      </c>
      <c r="J149" s="20"/>
      <c r="K149" s="24">
        <f t="shared" ref="K149:M150" si="62">K150</f>
        <v>11495900</v>
      </c>
      <c r="L149" s="24">
        <f t="shared" si="62"/>
        <v>0</v>
      </c>
      <c r="M149" s="24">
        <f t="shared" si="62"/>
        <v>11495900</v>
      </c>
    </row>
    <row r="150" spans="1:13" s="26" customFormat="1" ht="24.75" customHeight="1" x14ac:dyDescent="0.25">
      <c r="A150" s="387"/>
      <c r="B150" s="387" t="s">
        <v>95</v>
      </c>
      <c r="C150" s="383"/>
      <c r="D150" s="294">
        <v>52</v>
      </c>
      <c r="E150" s="294">
        <v>0</v>
      </c>
      <c r="F150" s="294">
        <v>852</v>
      </c>
      <c r="G150" s="20" t="s">
        <v>37</v>
      </c>
      <c r="H150" s="20" t="s">
        <v>18</v>
      </c>
      <c r="I150" s="20" t="s">
        <v>355</v>
      </c>
      <c r="J150" s="20" t="s">
        <v>90</v>
      </c>
      <c r="K150" s="24">
        <f t="shared" si="62"/>
        <v>11495900</v>
      </c>
      <c r="L150" s="24">
        <f t="shared" si="62"/>
        <v>0</v>
      </c>
      <c r="M150" s="24">
        <f t="shared" si="62"/>
        <v>11495900</v>
      </c>
    </row>
    <row r="151" spans="1:13" s="6" customFormat="1" ht="39" customHeight="1" x14ac:dyDescent="0.25">
      <c r="A151" s="387"/>
      <c r="B151" s="387" t="s">
        <v>91</v>
      </c>
      <c r="C151" s="383"/>
      <c r="D151" s="294">
        <v>52</v>
      </c>
      <c r="E151" s="294">
        <v>0</v>
      </c>
      <c r="F151" s="294">
        <v>852</v>
      </c>
      <c r="G151" s="1" t="s">
        <v>37</v>
      </c>
      <c r="H151" s="1" t="s">
        <v>18</v>
      </c>
      <c r="I151" s="1" t="s">
        <v>355</v>
      </c>
      <c r="J151" s="1" t="s">
        <v>92</v>
      </c>
      <c r="K151" s="2">
        <f>'6 Вед15'!J182</f>
        <v>11495900</v>
      </c>
      <c r="L151" s="2">
        <f>'6 Вед15'!K182</f>
        <v>0</v>
      </c>
      <c r="M151" s="2">
        <f>'6 Вед15'!L182</f>
        <v>11495900</v>
      </c>
    </row>
    <row r="152" spans="1:13" s="6" customFormat="1" x14ac:dyDescent="0.25">
      <c r="A152" s="442" t="s">
        <v>135</v>
      </c>
      <c r="B152" s="442"/>
      <c r="C152" s="383"/>
      <c r="D152" s="294">
        <v>52</v>
      </c>
      <c r="E152" s="294">
        <v>0</v>
      </c>
      <c r="F152" s="294">
        <v>852</v>
      </c>
      <c r="G152" s="1" t="s">
        <v>37</v>
      </c>
      <c r="H152" s="1" t="s">
        <v>74</v>
      </c>
      <c r="I152" s="1" t="s">
        <v>356</v>
      </c>
      <c r="J152" s="1"/>
      <c r="K152" s="2">
        <f t="shared" ref="K152:M153" si="63">K153</f>
        <v>13985000</v>
      </c>
      <c r="L152" s="2">
        <f t="shared" si="63"/>
        <v>0</v>
      </c>
      <c r="M152" s="2">
        <f t="shared" si="63"/>
        <v>13985000</v>
      </c>
    </row>
    <row r="153" spans="1:13" s="6" customFormat="1" ht="24" x14ac:dyDescent="0.25">
      <c r="A153" s="383"/>
      <c r="B153" s="387" t="s">
        <v>95</v>
      </c>
      <c r="C153" s="383"/>
      <c r="D153" s="294">
        <v>52</v>
      </c>
      <c r="E153" s="294">
        <v>0</v>
      </c>
      <c r="F153" s="294">
        <v>852</v>
      </c>
      <c r="G153" s="1" t="s">
        <v>37</v>
      </c>
      <c r="H153" s="20" t="s">
        <v>74</v>
      </c>
      <c r="I153" s="20" t="s">
        <v>356</v>
      </c>
      <c r="J153" s="1" t="s">
        <v>90</v>
      </c>
      <c r="K153" s="2">
        <f t="shared" si="63"/>
        <v>13985000</v>
      </c>
      <c r="L153" s="2">
        <f t="shared" si="63"/>
        <v>0</v>
      </c>
      <c r="M153" s="2">
        <f t="shared" si="63"/>
        <v>13985000</v>
      </c>
    </row>
    <row r="154" spans="1:13" s="6" customFormat="1" ht="36" x14ac:dyDescent="0.25">
      <c r="A154" s="383"/>
      <c r="B154" s="387" t="s">
        <v>91</v>
      </c>
      <c r="C154" s="383"/>
      <c r="D154" s="294">
        <v>52</v>
      </c>
      <c r="E154" s="294">
        <v>0</v>
      </c>
      <c r="F154" s="294">
        <v>852</v>
      </c>
      <c r="G154" s="1" t="s">
        <v>37</v>
      </c>
      <c r="H154" s="20" t="s">
        <v>74</v>
      </c>
      <c r="I154" s="20" t="s">
        <v>356</v>
      </c>
      <c r="J154" s="1" t="s">
        <v>92</v>
      </c>
      <c r="K154" s="2">
        <f>'6 Вед15'!J195</f>
        <v>13985000</v>
      </c>
      <c r="L154" s="2">
        <f>'6 Вед15'!K195</f>
        <v>0</v>
      </c>
      <c r="M154" s="2">
        <f>'6 Вед15'!L195</f>
        <v>13985000</v>
      </c>
    </row>
    <row r="155" spans="1:13" s="6" customFormat="1" x14ac:dyDescent="0.25">
      <c r="A155" s="442" t="s">
        <v>137</v>
      </c>
      <c r="B155" s="442"/>
      <c r="C155" s="383"/>
      <c r="D155" s="294">
        <v>52</v>
      </c>
      <c r="E155" s="294">
        <v>0</v>
      </c>
      <c r="F155" s="294">
        <v>852</v>
      </c>
      <c r="G155" s="20" t="s">
        <v>37</v>
      </c>
      <c r="H155" s="20" t="s">
        <v>74</v>
      </c>
      <c r="I155" s="20" t="s">
        <v>357</v>
      </c>
      <c r="J155" s="1"/>
      <c r="K155" s="2">
        <f t="shared" ref="K155:M156" si="64">K156</f>
        <v>8331600</v>
      </c>
      <c r="L155" s="2">
        <f t="shared" si="64"/>
        <v>0</v>
      </c>
      <c r="M155" s="2">
        <f t="shared" si="64"/>
        <v>8331600</v>
      </c>
    </row>
    <row r="156" spans="1:13" s="6" customFormat="1" ht="24" x14ac:dyDescent="0.25">
      <c r="A156" s="383"/>
      <c r="B156" s="387" t="s">
        <v>95</v>
      </c>
      <c r="C156" s="383"/>
      <c r="D156" s="294">
        <v>52</v>
      </c>
      <c r="E156" s="294">
        <v>0</v>
      </c>
      <c r="F156" s="294">
        <v>852</v>
      </c>
      <c r="G156" s="1" t="s">
        <v>37</v>
      </c>
      <c r="H156" s="20" t="s">
        <v>74</v>
      </c>
      <c r="I156" s="20" t="s">
        <v>357</v>
      </c>
      <c r="J156" s="1" t="s">
        <v>90</v>
      </c>
      <c r="K156" s="2">
        <f t="shared" si="64"/>
        <v>8331600</v>
      </c>
      <c r="L156" s="2">
        <f t="shared" si="64"/>
        <v>0</v>
      </c>
      <c r="M156" s="2">
        <f t="shared" si="64"/>
        <v>8331600</v>
      </c>
    </row>
    <row r="157" spans="1:13" s="6" customFormat="1" x14ac:dyDescent="0.25">
      <c r="A157" s="383"/>
      <c r="B157" s="19" t="s">
        <v>130</v>
      </c>
      <c r="C157" s="383"/>
      <c r="D157" s="294">
        <v>52</v>
      </c>
      <c r="E157" s="294">
        <v>0</v>
      </c>
      <c r="F157" s="294">
        <v>852</v>
      </c>
      <c r="G157" s="1" t="s">
        <v>37</v>
      </c>
      <c r="H157" s="20" t="s">
        <v>74</v>
      </c>
      <c r="I157" s="20" t="s">
        <v>357</v>
      </c>
      <c r="J157" s="1" t="s">
        <v>92</v>
      </c>
      <c r="K157" s="2">
        <f>'6 Вед15'!J198</f>
        <v>8331600</v>
      </c>
      <c r="L157" s="2">
        <f>'6 Вед15'!K198</f>
        <v>0</v>
      </c>
      <c r="M157" s="2">
        <f>'6 Вед15'!L198</f>
        <v>8331600</v>
      </c>
    </row>
    <row r="158" spans="1:13" s="6" customFormat="1" ht="15" customHeight="1" x14ac:dyDescent="0.25">
      <c r="A158" s="442" t="s">
        <v>144</v>
      </c>
      <c r="B158" s="442"/>
      <c r="C158" s="383"/>
      <c r="D158" s="294">
        <v>52</v>
      </c>
      <c r="E158" s="294">
        <v>0</v>
      </c>
      <c r="F158" s="294">
        <v>852</v>
      </c>
      <c r="G158" s="1" t="s">
        <v>37</v>
      </c>
      <c r="H158" s="1" t="s">
        <v>58</v>
      </c>
      <c r="I158" s="1" t="s">
        <v>360</v>
      </c>
      <c r="J158" s="1"/>
      <c r="K158" s="2">
        <f t="shared" ref="K158:M158" si="65">K159+K161+K163+K165</f>
        <v>9831800</v>
      </c>
      <c r="L158" s="2">
        <f t="shared" si="65"/>
        <v>0</v>
      </c>
      <c r="M158" s="2">
        <f t="shared" si="65"/>
        <v>9831800</v>
      </c>
    </row>
    <row r="159" spans="1:13" s="6" customFormat="1" ht="36.75" customHeight="1" x14ac:dyDescent="0.25">
      <c r="A159" s="17"/>
      <c r="B159" s="382" t="s">
        <v>22</v>
      </c>
      <c r="C159" s="294"/>
      <c r="D159" s="294">
        <v>52</v>
      </c>
      <c r="E159" s="294">
        <v>0</v>
      </c>
      <c r="F159" s="294">
        <v>852</v>
      </c>
      <c r="G159" s="1" t="s">
        <v>37</v>
      </c>
      <c r="H159" s="1" t="s">
        <v>58</v>
      </c>
      <c r="I159" s="1" t="s">
        <v>360</v>
      </c>
      <c r="J159" s="1" t="s">
        <v>24</v>
      </c>
      <c r="K159" s="2">
        <f t="shared" ref="K159:M159" si="66">K160</f>
        <v>2427300</v>
      </c>
      <c r="L159" s="2">
        <f t="shared" si="66"/>
        <v>0</v>
      </c>
      <c r="M159" s="2">
        <f t="shared" si="66"/>
        <v>2427300</v>
      </c>
    </row>
    <row r="160" spans="1:13" s="6" customFormat="1" ht="15.75" customHeight="1" x14ac:dyDescent="0.25">
      <c r="A160" s="17"/>
      <c r="B160" s="382" t="s">
        <v>25</v>
      </c>
      <c r="C160" s="294"/>
      <c r="D160" s="294">
        <v>52</v>
      </c>
      <c r="E160" s="294">
        <v>0</v>
      </c>
      <c r="F160" s="294">
        <v>852</v>
      </c>
      <c r="G160" s="1" t="s">
        <v>37</v>
      </c>
      <c r="H160" s="1" t="s">
        <v>58</v>
      </c>
      <c r="I160" s="1" t="s">
        <v>360</v>
      </c>
      <c r="J160" s="1" t="s">
        <v>26</v>
      </c>
      <c r="K160" s="2">
        <f>'6 Вед15'!J221</f>
        <v>2427300</v>
      </c>
      <c r="L160" s="2">
        <f>'6 Вед15'!K221</f>
        <v>0</v>
      </c>
      <c r="M160" s="2">
        <f>'6 Вед15'!L221</f>
        <v>2427300</v>
      </c>
    </row>
    <row r="161" spans="1:13" s="6" customFormat="1" ht="12" customHeight="1" x14ac:dyDescent="0.25">
      <c r="A161" s="382"/>
      <c r="B161" s="387" t="s">
        <v>28</v>
      </c>
      <c r="C161" s="382"/>
      <c r="D161" s="294">
        <v>52</v>
      </c>
      <c r="E161" s="294">
        <v>0</v>
      </c>
      <c r="F161" s="294">
        <v>852</v>
      </c>
      <c r="G161" s="1" t="s">
        <v>37</v>
      </c>
      <c r="H161" s="1" t="s">
        <v>58</v>
      </c>
      <c r="I161" s="1" t="s">
        <v>360</v>
      </c>
      <c r="J161" s="1" t="s">
        <v>29</v>
      </c>
      <c r="K161" s="2">
        <f t="shared" ref="K161:M161" si="67">K162</f>
        <v>505100</v>
      </c>
      <c r="L161" s="2">
        <f t="shared" si="67"/>
        <v>0</v>
      </c>
      <c r="M161" s="2">
        <f t="shared" si="67"/>
        <v>505100</v>
      </c>
    </row>
    <row r="162" spans="1:13" s="6" customFormat="1" ht="24" customHeight="1" x14ac:dyDescent="0.25">
      <c r="A162" s="382"/>
      <c r="B162" s="387" t="s">
        <v>30</v>
      </c>
      <c r="C162" s="383"/>
      <c r="D162" s="294">
        <v>52</v>
      </c>
      <c r="E162" s="294">
        <v>0</v>
      </c>
      <c r="F162" s="294">
        <v>852</v>
      </c>
      <c r="G162" s="1" t="s">
        <v>37</v>
      </c>
      <c r="H162" s="1" t="s">
        <v>58</v>
      </c>
      <c r="I162" s="1" t="s">
        <v>360</v>
      </c>
      <c r="J162" s="1" t="s">
        <v>31</v>
      </c>
      <c r="K162" s="2">
        <f>'6 Вед15'!J223</f>
        <v>505100</v>
      </c>
      <c r="L162" s="2">
        <f>'6 Вед15'!K223</f>
        <v>0</v>
      </c>
      <c r="M162" s="2">
        <f>'6 Вед15'!L223</f>
        <v>505100</v>
      </c>
    </row>
    <row r="163" spans="1:13" s="6" customFormat="1" ht="24" x14ac:dyDescent="0.25">
      <c r="A163" s="383"/>
      <c r="B163" s="387" t="s">
        <v>95</v>
      </c>
      <c r="C163" s="383"/>
      <c r="D163" s="294">
        <v>52</v>
      </c>
      <c r="E163" s="294">
        <v>0</v>
      </c>
      <c r="F163" s="294">
        <v>852</v>
      </c>
      <c r="G163" s="1" t="s">
        <v>37</v>
      </c>
      <c r="H163" s="1" t="s">
        <v>58</v>
      </c>
      <c r="I163" s="1" t="s">
        <v>360</v>
      </c>
      <c r="J163" s="1" t="s">
        <v>90</v>
      </c>
      <c r="K163" s="2">
        <f t="shared" ref="K163:M163" si="68">K164</f>
        <v>6887400</v>
      </c>
      <c r="L163" s="2">
        <f t="shared" si="68"/>
        <v>0</v>
      </c>
      <c r="M163" s="2">
        <f t="shared" si="68"/>
        <v>6887400</v>
      </c>
    </row>
    <row r="164" spans="1:13" s="6" customFormat="1" ht="36" x14ac:dyDescent="0.25">
      <c r="A164" s="383"/>
      <c r="B164" s="387" t="s">
        <v>91</v>
      </c>
      <c r="C164" s="383"/>
      <c r="D164" s="294">
        <v>52</v>
      </c>
      <c r="E164" s="294">
        <v>0</v>
      </c>
      <c r="F164" s="294">
        <v>852</v>
      </c>
      <c r="G164" s="1" t="s">
        <v>37</v>
      </c>
      <c r="H164" s="1" t="s">
        <v>58</v>
      </c>
      <c r="I164" s="1" t="s">
        <v>360</v>
      </c>
      <c r="J164" s="1" t="s">
        <v>92</v>
      </c>
      <c r="K164" s="2">
        <f>'6 Вед15'!J225</f>
        <v>6887400</v>
      </c>
      <c r="L164" s="2">
        <f>'6 Вед15'!K225</f>
        <v>0</v>
      </c>
      <c r="M164" s="2">
        <f>'6 Вед15'!L225</f>
        <v>6887400</v>
      </c>
    </row>
    <row r="165" spans="1:13" s="6" customFormat="1" ht="12" customHeight="1" x14ac:dyDescent="0.25">
      <c r="A165" s="383"/>
      <c r="B165" s="383" t="s">
        <v>32</v>
      </c>
      <c r="C165" s="383"/>
      <c r="D165" s="294">
        <v>52</v>
      </c>
      <c r="E165" s="294">
        <v>0</v>
      </c>
      <c r="F165" s="294">
        <v>852</v>
      </c>
      <c r="G165" s="1" t="s">
        <v>37</v>
      </c>
      <c r="H165" s="1" t="s">
        <v>58</v>
      </c>
      <c r="I165" s="1" t="s">
        <v>360</v>
      </c>
      <c r="J165" s="1" t="s">
        <v>33</v>
      </c>
      <c r="K165" s="2">
        <f t="shared" ref="K165:M165" si="69">K166</f>
        <v>12000</v>
      </c>
      <c r="L165" s="2">
        <f t="shared" si="69"/>
        <v>0</v>
      </c>
      <c r="M165" s="2">
        <f t="shared" si="69"/>
        <v>12000</v>
      </c>
    </row>
    <row r="166" spans="1:13" s="6" customFormat="1" ht="15" customHeight="1" x14ac:dyDescent="0.25">
      <c r="A166" s="383"/>
      <c r="B166" s="383" t="s">
        <v>34</v>
      </c>
      <c r="C166" s="383"/>
      <c r="D166" s="294">
        <v>52</v>
      </c>
      <c r="E166" s="294">
        <v>0</v>
      </c>
      <c r="F166" s="294">
        <v>852</v>
      </c>
      <c r="G166" s="1" t="s">
        <v>37</v>
      </c>
      <c r="H166" s="1" t="s">
        <v>58</v>
      </c>
      <c r="I166" s="1" t="s">
        <v>360</v>
      </c>
      <c r="J166" s="1" t="s">
        <v>35</v>
      </c>
      <c r="K166" s="2">
        <f>'6 Вед15'!J227</f>
        <v>12000</v>
      </c>
      <c r="L166" s="2">
        <f>'6 Вед15'!K227</f>
        <v>0</v>
      </c>
      <c r="M166" s="2">
        <f>'6 Вед15'!L227</f>
        <v>12000</v>
      </c>
    </row>
    <row r="167" spans="1:13" s="6" customFormat="1" ht="47.25" customHeight="1" x14ac:dyDescent="0.25">
      <c r="A167" s="442" t="s">
        <v>46</v>
      </c>
      <c r="B167" s="442"/>
      <c r="C167" s="294"/>
      <c r="D167" s="294">
        <v>52</v>
      </c>
      <c r="E167" s="294">
        <v>0</v>
      </c>
      <c r="F167" s="294">
        <v>852</v>
      </c>
      <c r="G167" s="1" t="s">
        <v>0</v>
      </c>
      <c r="H167" s="1" t="s">
        <v>1</v>
      </c>
      <c r="I167" s="1" t="s">
        <v>334</v>
      </c>
      <c r="J167" s="1"/>
      <c r="K167" s="2">
        <f t="shared" ref="K167:M167" si="70">K168+K170</f>
        <v>510800</v>
      </c>
      <c r="L167" s="2">
        <f t="shared" si="70"/>
        <v>0</v>
      </c>
      <c r="M167" s="2">
        <f t="shared" si="70"/>
        <v>510800</v>
      </c>
    </row>
    <row r="168" spans="1:13" s="6" customFormat="1" ht="39" customHeight="1" x14ac:dyDescent="0.25">
      <c r="A168" s="17"/>
      <c r="B168" s="382" t="s">
        <v>22</v>
      </c>
      <c r="C168" s="294"/>
      <c r="D168" s="294">
        <v>52</v>
      </c>
      <c r="E168" s="294">
        <v>0</v>
      </c>
      <c r="F168" s="294">
        <v>852</v>
      </c>
      <c r="G168" s="20" t="s">
        <v>0</v>
      </c>
      <c r="H168" s="20" t="s">
        <v>1</v>
      </c>
      <c r="I168" s="20" t="s">
        <v>334</v>
      </c>
      <c r="J168" s="1" t="s">
        <v>24</v>
      </c>
      <c r="K168" s="2">
        <f t="shared" ref="K168:M168" si="71">K169</f>
        <v>379550</v>
      </c>
      <c r="L168" s="2">
        <f t="shared" si="71"/>
        <v>0</v>
      </c>
      <c r="M168" s="2">
        <f t="shared" si="71"/>
        <v>379550</v>
      </c>
    </row>
    <row r="169" spans="1:13" s="6" customFormat="1" ht="15" customHeight="1" x14ac:dyDescent="0.25">
      <c r="A169" s="17"/>
      <c r="B169" s="382" t="s">
        <v>25</v>
      </c>
      <c r="C169" s="294"/>
      <c r="D169" s="294">
        <v>52</v>
      </c>
      <c r="E169" s="294">
        <v>0</v>
      </c>
      <c r="F169" s="294">
        <v>852</v>
      </c>
      <c r="G169" s="20" t="s">
        <v>0</v>
      </c>
      <c r="H169" s="20" t="s">
        <v>1</v>
      </c>
      <c r="I169" s="20" t="s">
        <v>334</v>
      </c>
      <c r="J169" s="1" t="s">
        <v>26</v>
      </c>
      <c r="K169" s="2">
        <f>'6 Вед15'!J251</f>
        <v>379550</v>
      </c>
      <c r="L169" s="2">
        <f>'6 Вед15'!K251</f>
        <v>0</v>
      </c>
      <c r="M169" s="2">
        <f>'6 Вед15'!L251</f>
        <v>379550</v>
      </c>
    </row>
    <row r="170" spans="1:13" s="6" customFormat="1" ht="15" customHeight="1" x14ac:dyDescent="0.25">
      <c r="A170" s="17"/>
      <c r="B170" s="387" t="s">
        <v>28</v>
      </c>
      <c r="C170" s="294"/>
      <c r="D170" s="294">
        <v>52</v>
      </c>
      <c r="E170" s="294">
        <v>0</v>
      </c>
      <c r="F170" s="294">
        <v>852</v>
      </c>
      <c r="G170" s="20" t="s">
        <v>0</v>
      </c>
      <c r="H170" s="20" t="s">
        <v>1</v>
      </c>
      <c r="I170" s="20" t="s">
        <v>334</v>
      </c>
      <c r="J170" s="1" t="s">
        <v>29</v>
      </c>
      <c r="K170" s="2">
        <f t="shared" ref="K170:M170" si="72">K171</f>
        <v>131250</v>
      </c>
      <c r="L170" s="2">
        <f t="shared" si="72"/>
        <v>0</v>
      </c>
      <c r="M170" s="2">
        <f t="shared" si="72"/>
        <v>131250</v>
      </c>
    </row>
    <row r="171" spans="1:13" s="6" customFormat="1" ht="26.25" customHeight="1" x14ac:dyDescent="0.25">
      <c r="A171" s="17"/>
      <c r="B171" s="387" t="s">
        <v>30</v>
      </c>
      <c r="C171" s="294"/>
      <c r="D171" s="294">
        <v>52</v>
      </c>
      <c r="E171" s="294">
        <v>0</v>
      </c>
      <c r="F171" s="294">
        <v>852</v>
      </c>
      <c r="G171" s="20" t="s">
        <v>0</v>
      </c>
      <c r="H171" s="20" t="s">
        <v>1</v>
      </c>
      <c r="I171" s="20" t="s">
        <v>334</v>
      </c>
      <c r="J171" s="1" t="s">
        <v>31</v>
      </c>
      <c r="K171" s="2">
        <f>'6 Вед15'!J253</f>
        <v>131250</v>
      </c>
      <c r="L171" s="2">
        <f>'6 Вед15'!K253</f>
        <v>0</v>
      </c>
      <c r="M171" s="2">
        <f>'6 Вед15'!L253</f>
        <v>131250</v>
      </c>
    </row>
    <row r="172" spans="1:13" s="15" customFormat="1" ht="48" customHeight="1" x14ac:dyDescent="0.25">
      <c r="A172" s="522" t="s">
        <v>139</v>
      </c>
      <c r="B172" s="522"/>
      <c r="C172" s="386"/>
      <c r="D172" s="294">
        <v>52</v>
      </c>
      <c r="E172" s="294">
        <v>0</v>
      </c>
      <c r="F172" s="294">
        <v>852</v>
      </c>
      <c r="G172" s="1" t="s">
        <v>37</v>
      </c>
      <c r="H172" s="1" t="s">
        <v>74</v>
      </c>
      <c r="I172" s="1" t="s">
        <v>358</v>
      </c>
      <c r="J172" s="1"/>
      <c r="K172" s="2">
        <f t="shared" ref="K172:M173" si="73">K173</f>
        <v>66777336</v>
      </c>
      <c r="L172" s="2">
        <f t="shared" si="73"/>
        <v>0</v>
      </c>
      <c r="M172" s="2">
        <f t="shared" si="73"/>
        <v>66777336</v>
      </c>
    </row>
    <row r="173" spans="1:13" s="15" customFormat="1" ht="25.5" customHeight="1" x14ac:dyDescent="0.25">
      <c r="A173" s="387"/>
      <c r="B173" s="387" t="s">
        <v>95</v>
      </c>
      <c r="C173" s="386"/>
      <c r="D173" s="294">
        <v>52</v>
      </c>
      <c r="E173" s="294">
        <v>0</v>
      </c>
      <c r="F173" s="294">
        <v>852</v>
      </c>
      <c r="G173" s="1" t="s">
        <v>37</v>
      </c>
      <c r="H173" s="1" t="s">
        <v>74</v>
      </c>
      <c r="I173" s="1" t="s">
        <v>358</v>
      </c>
      <c r="J173" s="1" t="s">
        <v>90</v>
      </c>
      <c r="K173" s="2">
        <f t="shared" si="73"/>
        <v>66777336</v>
      </c>
      <c r="L173" s="2">
        <f t="shared" si="73"/>
        <v>0</v>
      </c>
      <c r="M173" s="2">
        <f t="shared" si="73"/>
        <v>66777336</v>
      </c>
    </row>
    <row r="174" spans="1:13" s="15" customFormat="1" ht="35.25" customHeight="1" x14ac:dyDescent="0.25">
      <c r="A174" s="387"/>
      <c r="B174" s="387" t="s">
        <v>91</v>
      </c>
      <c r="C174" s="383"/>
      <c r="D174" s="294">
        <v>52</v>
      </c>
      <c r="E174" s="294">
        <v>0</v>
      </c>
      <c r="F174" s="294">
        <v>852</v>
      </c>
      <c r="G174" s="1" t="s">
        <v>37</v>
      </c>
      <c r="H174" s="1" t="s">
        <v>74</v>
      </c>
      <c r="I174" s="1" t="s">
        <v>358</v>
      </c>
      <c r="J174" s="1" t="s">
        <v>92</v>
      </c>
      <c r="K174" s="2">
        <f>'6 Вед15'!J201</f>
        <v>66777336</v>
      </c>
      <c r="L174" s="2">
        <f>'6 Вед15'!K201</f>
        <v>0</v>
      </c>
      <c r="M174" s="2">
        <f>'6 Вед15'!L201</f>
        <v>66777336</v>
      </c>
    </row>
    <row r="175" spans="1:13" s="15" customFormat="1" ht="25.5" customHeight="1" x14ac:dyDescent="0.25">
      <c r="A175" s="522" t="s">
        <v>661</v>
      </c>
      <c r="B175" s="522"/>
      <c r="C175" s="386"/>
      <c r="D175" s="294">
        <v>52</v>
      </c>
      <c r="E175" s="294">
        <v>0</v>
      </c>
      <c r="F175" s="294">
        <v>852</v>
      </c>
      <c r="G175" s="1" t="s">
        <v>37</v>
      </c>
      <c r="H175" s="1" t="s">
        <v>18</v>
      </c>
      <c r="I175" s="1" t="s">
        <v>353</v>
      </c>
      <c r="J175" s="1"/>
      <c r="K175" s="2">
        <f t="shared" ref="K175:M176" si="74">K176</f>
        <v>21495027</v>
      </c>
      <c r="L175" s="2">
        <f t="shared" si="74"/>
        <v>0</v>
      </c>
      <c r="M175" s="2">
        <f t="shared" si="74"/>
        <v>21495027</v>
      </c>
    </row>
    <row r="176" spans="1:13" s="15" customFormat="1" ht="24" x14ac:dyDescent="0.25">
      <c r="A176" s="386"/>
      <c r="B176" s="387" t="s">
        <v>95</v>
      </c>
      <c r="C176" s="386"/>
      <c r="D176" s="294">
        <v>52</v>
      </c>
      <c r="E176" s="294">
        <v>0</v>
      </c>
      <c r="F176" s="294">
        <v>852</v>
      </c>
      <c r="G176" s="1" t="s">
        <v>37</v>
      </c>
      <c r="H176" s="1" t="s">
        <v>18</v>
      </c>
      <c r="I176" s="1" t="s">
        <v>353</v>
      </c>
      <c r="J176" s="1" t="s">
        <v>90</v>
      </c>
      <c r="K176" s="2">
        <f t="shared" si="74"/>
        <v>21495027</v>
      </c>
      <c r="L176" s="2">
        <f t="shared" si="74"/>
        <v>0</v>
      </c>
      <c r="M176" s="2">
        <f t="shared" si="74"/>
        <v>21495027</v>
      </c>
    </row>
    <row r="177" spans="1:13" s="15" customFormat="1" ht="36" x14ac:dyDescent="0.25">
      <c r="A177" s="386"/>
      <c r="B177" s="387" t="s">
        <v>91</v>
      </c>
      <c r="C177" s="386"/>
      <c r="D177" s="294">
        <v>52</v>
      </c>
      <c r="E177" s="294">
        <v>0</v>
      </c>
      <c r="F177" s="294">
        <v>852</v>
      </c>
      <c r="G177" s="1" t="s">
        <v>37</v>
      </c>
      <c r="H177" s="1" t="s">
        <v>18</v>
      </c>
      <c r="I177" s="1" t="s">
        <v>353</v>
      </c>
      <c r="J177" s="1" t="s">
        <v>92</v>
      </c>
      <c r="K177" s="2">
        <f>'6 Вед15'!J185</f>
        <v>21495027</v>
      </c>
      <c r="L177" s="2">
        <f>'6 Вед15'!K185</f>
        <v>0</v>
      </c>
      <c r="M177" s="2">
        <f>'6 Вед15'!L185</f>
        <v>21495027</v>
      </c>
    </row>
    <row r="178" spans="1:13" s="15" customFormat="1" ht="39" customHeight="1" x14ac:dyDescent="0.25">
      <c r="A178" s="522" t="s">
        <v>124</v>
      </c>
      <c r="B178" s="522"/>
      <c r="C178" s="386"/>
      <c r="D178" s="294">
        <v>52</v>
      </c>
      <c r="E178" s="294">
        <v>0</v>
      </c>
      <c r="F178" s="294">
        <v>852</v>
      </c>
      <c r="G178" s="1" t="s">
        <v>37</v>
      </c>
      <c r="H178" s="1" t="s">
        <v>18</v>
      </c>
      <c r="I178" s="1" t="s">
        <v>354</v>
      </c>
      <c r="J178" s="1"/>
      <c r="K178" s="2">
        <f t="shared" ref="K178:M178" si="75">K179+K181</f>
        <v>4690260</v>
      </c>
      <c r="L178" s="2">
        <f t="shared" si="75"/>
        <v>0</v>
      </c>
      <c r="M178" s="2">
        <f t="shared" si="75"/>
        <v>4690260</v>
      </c>
    </row>
    <row r="179" spans="1:13" s="15" customFormat="1" ht="24" x14ac:dyDescent="0.25">
      <c r="A179" s="386"/>
      <c r="B179" s="387" t="s">
        <v>95</v>
      </c>
      <c r="C179" s="386"/>
      <c r="D179" s="294">
        <v>52</v>
      </c>
      <c r="E179" s="294">
        <v>0</v>
      </c>
      <c r="F179" s="294">
        <v>852</v>
      </c>
      <c r="G179" s="1" t="s">
        <v>37</v>
      </c>
      <c r="H179" s="1" t="s">
        <v>18</v>
      </c>
      <c r="I179" s="1" t="s">
        <v>354</v>
      </c>
      <c r="J179" s="1" t="s">
        <v>90</v>
      </c>
      <c r="K179" s="2">
        <f t="shared" ref="K179:M179" si="76">K180</f>
        <v>3291200</v>
      </c>
      <c r="L179" s="2">
        <f t="shared" si="76"/>
        <v>0</v>
      </c>
      <c r="M179" s="2">
        <f t="shared" si="76"/>
        <v>3291200</v>
      </c>
    </row>
    <row r="180" spans="1:13" s="15" customFormat="1" ht="36" x14ac:dyDescent="0.25">
      <c r="A180" s="386"/>
      <c r="B180" s="387" t="s">
        <v>91</v>
      </c>
      <c r="C180" s="386"/>
      <c r="D180" s="294">
        <v>52</v>
      </c>
      <c r="E180" s="294">
        <v>0</v>
      </c>
      <c r="F180" s="294">
        <v>852</v>
      </c>
      <c r="G180" s="1" t="s">
        <v>37</v>
      </c>
      <c r="H180" s="1" t="s">
        <v>18</v>
      </c>
      <c r="I180" s="1" t="s">
        <v>354</v>
      </c>
      <c r="J180" s="1" t="s">
        <v>92</v>
      </c>
      <c r="K180" s="2">
        <f>'6 Вед15'!J188+'6 Вед15'!J204</f>
        <v>3291200</v>
      </c>
      <c r="L180" s="2">
        <f>'6 Вед15'!K188+'6 Вед15'!K204</f>
        <v>0</v>
      </c>
      <c r="M180" s="2">
        <f>'6 Вед15'!L188+'6 Вед15'!L204</f>
        <v>3291200</v>
      </c>
    </row>
    <row r="181" spans="1:13" s="6" customFormat="1" x14ac:dyDescent="0.25">
      <c r="A181" s="17"/>
      <c r="B181" s="382" t="s">
        <v>108</v>
      </c>
      <c r="C181" s="382"/>
      <c r="D181" s="294">
        <v>52</v>
      </c>
      <c r="E181" s="294">
        <v>0</v>
      </c>
      <c r="F181" s="294">
        <v>852</v>
      </c>
      <c r="G181" s="1" t="s">
        <v>0</v>
      </c>
      <c r="H181" s="1" t="s">
        <v>7</v>
      </c>
      <c r="I181" s="1" t="s">
        <v>354</v>
      </c>
      <c r="J181" s="1" t="s">
        <v>109</v>
      </c>
      <c r="K181" s="2">
        <f t="shared" ref="K181:M181" si="77">K182</f>
        <v>1399060</v>
      </c>
      <c r="L181" s="2">
        <f t="shared" si="77"/>
        <v>0</v>
      </c>
      <c r="M181" s="2">
        <f t="shared" si="77"/>
        <v>1399060</v>
      </c>
    </row>
    <row r="182" spans="1:13" s="15" customFormat="1" ht="24" customHeight="1" x14ac:dyDescent="0.25">
      <c r="A182" s="387"/>
      <c r="B182" s="387" t="s">
        <v>146</v>
      </c>
      <c r="C182" s="386"/>
      <c r="D182" s="294">
        <v>52</v>
      </c>
      <c r="E182" s="294">
        <v>0</v>
      </c>
      <c r="F182" s="294">
        <v>852</v>
      </c>
      <c r="G182" s="1" t="s">
        <v>37</v>
      </c>
      <c r="H182" s="1" t="s">
        <v>58</v>
      </c>
      <c r="I182" s="1" t="s">
        <v>354</v>
      </c>
      <c r="J182" s="1" t="s">
        <v>110</v>
      </c>
      <c r="K182" s="2">
        <f>'6 Вед15'!J230</f>
        <v>1399060</v>
      </c>
      <c r="L182" s="2">
        <f>'6 Вед15'!K230</f>
        <v>0</v>
      </c>
      <c r="M182" s="2">
        <f>'6 Вед15'!L230</f>
        <v>1399060</v>
      </c>
    </row>
    <row r="183" spans="1:13" s="6" customFormat="1" ht="36.75" customHeight="1" x14ac:dyDescent="0.25">
      <c r="A183" s="522" t="s">
        <v>600</v>
      </c>
      <c r="B183" s="522"/>
      <c r="C183" s="386"/>
      <c r="D183" s="294">
        <v>52</v>
      </c>
      <c r="E183" s="294">
        <v>0</v>
      </c>
      <c r="F183" s="294">
        <v>852</v>
      </c>
      <c r="G183" s="1" t="s">
        <v>0</v>
      </c>
      <c r="H183" s="1" t="s">
        <v>7</v>
      </c>
      <c r="I183" s="1" t="s">
        <v>363</v>
      </c>
      <c r="J183" s="12"/>
      <c r="K183" s="2">
        <f t="shared" ref="K183:M184" si="78">K184</f>
        <v>836736</v>
      </c>
      <c r="L183" s="2">
        <f t="shared" si="78"/>
        <v>0</v>
      </c>
      <c r="M183" s="2">
        <f t="shared" si="78"/>
        <v>836736</v>
      </c>
    </row>
    <row r="184" spans="1:13" s="6" customFormat="1" x14ac:dyDescent="0.25">
      <c r="A184" s="17"/>
      <c r="B184" s="382" t="s">
        <v>108</v>
      </c>
      <c r="C184" s="382"/>
      <c r="D184" s="294">
        <v>52</v>
      </c>
      <c r="E184" s="294">
        <v>0</v>
      </c>
      <c r="F184" s="294">
        <v>852</v>
      </c>
      <c r="G184" s="1" t="s">
        <v>0</v>
      </c>
      <c r="H184" s="1" t="s">
        <v>7</v>
      </c>
      <c r="I184" s="1" t="s">
        <v>363</v>
      </c>
      <c r="J184" s="1" t="s">
        <v>109</v>
      </c>
      <c r="K184" s="2">
        <f t="shared" si="78"/>
        <v>836736</v>
      </c>
      <c r="L184" s="2">
        <f t="shared" si="78"/>
        <v>0</v>
      </c>
      <c r="M184" s="2">
        <f t="shared" si="78"/>
        <v>836736</v>
      </c>
    </row>
    <row r="185" spans="1:13" s="6" customFormat="1" ht="24" x14ac:dyDescent="0.25">
      <c r="A185" s="383"/>
      <c r="B185" s="382" t="s">
        <v>146</v>
      </c>
      <c r="C185" s="382"/>
      <c r="D185" s="294">
        <v>52</v>
      </c>
      <c r="E185" s="294">
        <v>0</v>
      </c>
      <c r="F185" s="294">
        <v>852</v>
      </c>
      <c r="G185" s="1" t="s">
        <v>0</v>
      </c>
      <c r="H185" s="1" t="s">
        <v>7</v>
      </c>
      <c r="I185" s="1" t="s">
        <v>363</v>
      </c>
      <c r="J185" s="1" t="s">
        <v>110</v>
      </c>
      <c r="K185" s="2">
        <f>'6 Вед15'!J239</f>
        <v>836736</v>
      </c>
      <c r="L185" s="2">
        <f>'6 Вед15'!K239</f>
        <v>0</v>
      </c>
      <c r="M185" s="2">
        <f>'6 Вед15'!L239</f>
        <v>836736</v>
      </c>
    </row>
    <row r="186" spans="1:13" s="6" customFormat="1" ht="25.5" customHeight="1" x14ac:dyDescent="0.25">
      <c r="A186" s="522" t="s">
        <v>147</v>
      </c>
      <c r="B186" s="522"/>
      <c r="C186" s="386"/>
      <c r="D186" s="294">
        <v>52</v>
      </c>
      <c r="E186" s="294">
        <v>0</v>
      </c>
      <c r="F186" s="294">
        <v>852</v>
      </c>
      <c r="G186" s="1" t="s">
        <v>0</v>
      </c>
      <c r="H186" s="1" t="s">
        <v>4</v>
      </c>
      <c r="I186" s="1" t="s">
        <v>361</v>
      </c>
      <c r="J186" s="12"/>
      <c r="K186" s="2">
        <f t="shared" ref="K186:M187" si="79">K187</f>
        <v>93000</v>
      </c>
      <c r="L186" s="2">
        <f t="shared" si="79"/>
        <v>0</v>
      </c>
      <c r="M186" s="2">
        <f t="shared" si="79"/>
        <v>93000</v>
      </c>
    </row>
    <row r="187" spans="1:13" s="6" customFormat="1" x14ac:dyDescent="0.25">
      <c r="A187" s="17"/>
      <c r="B187" s="382" t="s">
        <v>108</v>
      </c>
      <c r="C187" s="382"/>
      <c r="D187" s="294">
        <v>52</v>
      </c>
      <c r="E187" s="294">
        <v>0</v>
      </c>
      <c r="F187" s="294">
        <v>852</v>
      </c>
      <c r="G187" s="1" t="s">
        <v>0</v>
      </c>
      <c r="H187" s="1" t="s">
        <v>4</v>
      </c>
      <c r="I187" s="1" t="s">
        <v>361</v>
      </c>
      <c r="J187" s="1" t="s">
        <v>109</v>
      </c>
      <c r="K187" s="2">
        <f t="shared" si="79"/>
        <v>93000</v>
      </c>
      <c r="L187" s="2">
        <f t="shared" si="79"/>
        <v>0</v>
      </c>
      <c r="M187" s="2">
        <f t="shared" si="79"/>
        <v>93000</v>
      </c>
    </row>
    <row r="188" spans="1:13" s="6" customFormat="1" ht="24" x14ac:dyDescent="0.25">
      <c r="A188" s="383"/>
      <c r="B188" s="382" t="s">
        <v>146</v>
      </c>
      <c r="C188" s="382"/>
      <c r="D188" s="294">
        <v>52</v>
      </c>
      <c r="E188" s="294">
        <v>0</v>
      </c>
      <c r="F188" s="294">
        <v>852</v>
      </c>
      <c r="G188" s="1" t="s">
        <v>0</v>
      </c>
      <c r="H188" s="1" t="s">
        <v>4</v>
      </c>
      <c r="I188" s="1" t="s">
        <v>361</v>
      </c>
      <c r="J188" s="1" t="s">
        <v>110</v>
      </c>
      <c r="K188" s="2">
        <f>'6 Вед15'!J235</f>
        <v>93000</v>
      </c>
      <c r="L188" s="2">
        <f>'6 Вед15'!K235</f>
        <v>0</v>
      </c>
      <c r="M188" s="2">
        <f>'6 Вед15'!L235</f>
        <v>93000</v>
      </c>
    </row>
    <row r="189" spans="1:13" s="6" customFormat="1" ht="46.5" customHeight="1" x14ac:dyDescent="0.25">
      <c r="A189" s="443" t="s">
        <v>3</v>
      </c>
      <c r="B189" s="443"/>
      <c r="C189" s="382"/>
      <c r="D189" s="294">
        <v>52</v>
      </c>
      <c r="E189" s="294">
        <v>0</v>
      </c>
      <c r="F189" s="294">
        <v>852</v>
      </c>
      <c r="G189" s="1" t="s">
        <v>0</v>
      </c>
      <c r="H189" s="1" t="s">
        <v>7</v>
      </c>
      <c r="I189" s="1" t="s">
        <v>362</v>
      </c>
      <c r="J189" s="1"/>
      <c r="K189" s="2">
        <f t="shared" ref="K189:M189" si="80">K190+K192+K194+K196</f>
        <v>7634300</v>
      </c>
      <c r="L189" s="2">
        <f t="shared" si="80"/>
        <v>0</v>
      </c>
      <c r="M189" s="2">
        <f t="shared" si="80"/>
        <v>7634300</v>
      </c>
    </row>
    <row r="190" spans="1:13" s="6" customFormat="1" ht="41.25" customHeight="1" x14ac:dyDescent="0.25">
      <c r="A190" s="383"/>
      <c r="B190" s="382" t="s">
        <v>22</v>
      </c>
      <c r="C190" s="383"/>
      <c r="D190" s="294">
        <v>52</v>
      </c>
      <c r="E190" s="294">
        <v>0</v>
      </c>
      <c r="F190" s="294">
        <v>852</v>
      </c>
      <c r="G190" s="20" t="s">
        <v>0</v>
      </c>
      <c r="H190" s="20" t="s">
        <v>1</v>
      </c>
      <c r="I190" s="20" t="s">
        <v>362</v>
      </c>
      <c r="J190" s="1" t="s">
        <v>24</v>
      </c>
      <c r="K190" s="2">
        <f t="shared" ref="K190:M190" si="81">K191</f>
        <v>420900</v>
      </c>
      <c r="L190" s="2">
        <f t="shared" si="81"/>
        <v>0</v>
      </c>
      <c r="M190" s="2">
        <f t="shared" si="81"/>
        <v>420900</v>
      </c>
    </row>
    <row r="191" spans="1:13" s="6" customFormat="1" ht="15" customHeight="1" x14ac:dyDescent="0.25">
      <c r="A191" s="17"/>
      <c r="B191" s="382" t="s">
        <v>25</v>
      </c>
      <c r="C191" s="382"/>
      <c r="D191" s="294">
        <v>52</v>
      </c>
      <c r="E191" s="294">
        <v>0</v>
      </c>
      <c r="F191" s="294">
        <v>852</v>
      </c>
      <c r="G191" s="20" t="s">
        <v>0</v>
      </c>
      <c r="H191" s="20" t="s">
        <v>1</v>
      </c>
      <c r="I191" s="20" t="s">
        <v>362</v>
      </c>
      <c r="J191" s="1" t="s">
        <v>26</v>
      </c>
      <c r="K191" s="2">
        <f>'6 Вед15'!J256</f>
        <v>420900</v>
      </c>
      <c r="L191" s="2">
        <f>'6 Вед15'!K256</f>
        <v>0</v>
      </c>
      <c r="M191" s="2">
        <f>'6 Вед15'!L256</f>
        <v>420900</v>
      </c>
    </row>
    <row r="192" spans="1:13" s="6" customFormat="1" ht="15" customHeight="1" x14ac:dyDescent="0.25">
      <c r="A192" s="17"/>
      <c r="B192" s="387" t="s">
        <v>28</v>
      </c>
      <c r="C192" s="382"/>
      <c r="D192" s="294">
        <v>52</v>
      </c>
      <c r="E192" s="294">
        <v>0</v>
      </c>
      <c r="F192" s="294">
        <v>852</v>
      </c>
      <c r="G192" s="20" t="s">
        <v>0</v>
      </c>
      <c r="H192" s="20" t="s">
        <v>1</v>
      </c>
      <c r="I192" s="20" t="s">
        <v>362</v>
      </c>
      <c r="J192" s="1" t="s">
        <v>29</v>
      </c>
      <c r="K192" s="2">
        <f t="shared" ref="K192:M192" si="82">K193</f>
        <v>237100</v>
      </c>
      <c r="L192" s="2">
        <f t="shared" si="82"/>
        <v>0</v>
      </c>
      <c r="M192" s="2">
        <f t="shared" si="82"/>
        <v>237100</v>
      </c>
    </row>
    <row r="193" spans="1:13" s="6" customFormat="1" ht="25.5" customHeight="1" x14ac:dyDescent="0.25">
      <c r="A193" s="17"/>
      <c r="B193" s="387" t="s">
        <v>30</v>
      </c>
      <c r="C193" s="383"/>
      <c r="D193" s="294">
        <v>52</v>
      </c>
      <c r="E193" s="294">
        <v>0</v>
      </c>
      <c r="F193" s="294">
        <v>852</v>
      </c>
      <c r="G193" s="20" t="s">
        <v>0</v>
      </c>
      <c r="H193" s="20" t="s">
        <v>1</v>
      </c>
      <c r="I193" s="20" t="s">
        <v>362</v>
      </c>
      <c r="J193" s="1" t="s">
        <v>31</v>
      </c>
      <c r="K193" s="2">
        <f>'6 Вед15'!J258</f>
        <v>237100</v>
      </c>
      <c r="L193" s="2">
        <f>'6 Вед15'!K258</f>
        <v>0</v>
      </c>
      <c r="M193" s="2">
        <f>'6 Вед15'!L258</f>
        <v>237100</v>
      </c>
    </row>
    <row r="194" spans="1:13" s="6" customFormat="1" ht="15" customHeight="1" x14ac:dyDescent="0.25">
      <c r="A194" s="17"/>
      <c r="B194" s="387" t="s">
        <v>28</v>
      </c>
      <c r="C194" s="382"/>
      <c r="D194" s="294">
        <v>52</v>
      </c>
      <c r="E194" s="294">
        <v>0</v>
      </c>
      <c r="F194" s="294">
        <v>852</v>
      </c>
      <c r="G194" s="1" t="s">
        <v>149</v>
      </c>
      <c r="H194" s="1" t="s">
        <v>7</v>
      </c>
      <c r="I194" s="1" t="s">
        <v>362</v>
      </c>
      <c r="J194" s="1" t="s">
        <v>29</v>
      </c>
      <c r="K194" s="2">
        <f t="shared" ref="K194:M194" si="83">K195</f>
        <v>1795108</v>
      </c>
      <c r="L194" s="2">
        <f t="shared" si="83"/>
        <v>0</v>
      </c>
      <c r="M194" s="2">
        <f t="shared" si="83"/>
        <v>1795108</v>
      </c>
    </row>
    <row r="195" spans="1:13" s="6" customFormat="1" ht="24" x14ac:dyDescent="0.25">
      <c r="A195" s="17"/>
      <c r="B195" s="387" t="s">
        <v>30</v>
      </c>
      <c r="C195" s="383"/>
      <c r="D195" s="294">
        <v>52</v>
      </c>
      <c r="E195" s="294">
        <v>0</v>
      </c>
      <c r="F195" s="294">
        <v>852</v>
      </c>
      <c r="G195" s="1" t="s">
        <v>149</v>
      </c>
      <c r="H195" s="1" t="s">
        <v>7</v>
      </c>
      <c r="I195" s="1" t="s">
        <v>362</v>
      </c>
      <c r="J195" s="1" t="s">
        <v>31</v>
      </c>
      <c r="K195" s="2">
        <f>'6 Вед15'!J242</f>
        <v>1795108</v>
      </c>
      <c r="L195" s="2">
        <f>'6 Вед15'!K242</f>
        <v>0</v>
      </c>
      <c r="M195" s="2">
        <f>'6 Вед15'!L242</f>
        <v>1795108</v>
      </c>
    </row>
    <row r="196" spans="1:13" s="6" customFormat="1" x14ac:dyDescent="0.25">
      <c r="A196" s="321"/>
      <c r="B196" s="382" t="s">
        <v>108</v>
      </c>
      <c r="C196" s="382"/>
      <c r="D196" s="294">
        <v>52</v>
      </c>
      <c r="E196" s="294">
        <v>0</v>
      </c>
      <c r="F196" s="294">
        <v>852</v>
      </c>
      <c r="G196" s="1" t="s">
        <v>0</v>
      </c>
      <c r="H196" s="1" t="s">
        <v>7</v>
      </c>
      <c r="I196" s="1" t="s">
        <v>362</v>
      </c>
      <c r="J196" s="1" t="s">
        <v>109</v>
      </c>
      <c r="K196" s="2">
        <f t="shared" ref="K196:M196" si="84">K197</f>
        <v>5181192</v>
      </c>
      <c r="L196" s="2">
        <f t="shared" si="84"/>
        <v>0</v>
      </c>
      <c r="M196" s="2">
        <f t="shared" si="84"/>
        <v>5181192</v>
      </c>
    </row>
    <row r="197" spans="1:13" s="6" customFormat="1" ht="24" x14ac:dyDescent="0.25">
      <c r="A197" s="321"/>
      <c r="B197" s="382" t="s">
        <v>379</v>
      </c>
      <c r="C197" s="382"/>
      <c r="D197" s="294">
        <v>52</v>
      </c>
      <c r="E197" s="294">
        <v>0</v>
      </c>
      <c r="F197" s="294">
        <v>852</v>
      </c>
      <c r="G197" s="1" t="s">
        <v>0</v>
      </c>
      <c r="H197" s="1" t="s">
        <v>7</v>
      </c>
      <c r="I197" s="1" t="s">
        <v>362</v>
      </c>
      <c r="J197" s="1" t="s">
        <v>9</v>
      </c>
      <c r="K197" s="2">
        <f>'6 Вед15'!J244</f>
        <v>5181192</v>
      </c>
      <c r="L197" s="2">
        <f>'6 Вед15'!K244</f>
        <v>0</v>
      </c>
      <c r="M197" s="2">
        <f>'6 Вед15'!L244</f>
        <v>5181192</v>
      </c>
    </row>
    <row r="198" spans="1:13" s="6" customFormat="1" ht="12" customHeight="1" x14ac:dyDescent="0.25">
      <c r="A198" s="442" t="s">
        <v>128</v>
      </c>
      <c r="B198" s="442"/>
      <c r="C198" s="383"/>
      <c r="D198" s="294">
        <v>52</v>
      </c>
      <c r="E198" s="294">
        <v>0</v>
      </c>
      <c r="F198" s="294">
        <v>852</v>
      </c>
      <c r="G198" s="20" t="s">
        <v>37</v>
      </c>
      <c r="H198" s="1" t="s">
        <v>18</v>
      </c>
      <c r="I198" s="1" t="s">
        <v>343</v>
      </c>
      <c r="J198" s="1"/>
      <c r="K198" s="2">
        <f t="shared" ref="K198:M199" si="85">K199</f>
        <v>1110000</v>
      </c>
      <c r="L198" s="2">
        <f t="shared" si="85"/>
        <v>154200</v>
      </c>
      <c r="M198" s="2">
        <f t="shared" si="85"/>
        <v>1264200</v>
      </c>
    </row>
    <row r="199" spans="1:13" s="6" customFormat="1" ht="23.25" customHeight="1" x14ac:dyDescent="0.25">
      <c r="A199" s="383"/>
      <c r="B199" s="387" t="s">
        <v>95</v>
      </c>
      <c r="C199" s="383"/>
      <c r="D199" s="294">
        <v>52</v>
      </c>
      <c r="E199" s="294">
        <v>0</v>
      </c>
      <c r="F199" s="294">
        <v>852</v>
      </c>
      <c r="G199" s="1" t="s">
        <v>37</v>
      </c>
      <c r="H199" s="1" t="s">
        <v>18</v>
      </c>
      <c r="I199" s="1" t="s">
        <v>343</v>
      </c>
      <c r="J199" s="1" t="s">
        <v>90</v>
      </c>
      <c r="K199" s="2">
        <f t="shared" si="85"/>
        <v>1110000</v>
      </c>
      <c r="L199" s="2">
        <f t="shared" si="85"/>
        <v>154200</v>
      </c>
      <c r="M199" s="2">
        <f t="shared" si="85"/>
        <v>1264200</v>
      </c>
    </row>
    <row r="200" spans="1:13" s="6" customFormat="1" x14ac:dyDescent="0.25">
      <c r="A200" s="382"/>
      <c r="B200" s="382" t="s">
        <v>130</v>
      </c>
      <c r="C200" s="382"/>
      <c r="D200" s="294">
        <v>52</v>
      </c>
      <c r="E200" s="294">
        <v>0</v>
      </c>
      <c r="F200" s="294">
        <v>852</v>
      </c>
      <c r="G200" s="1" t="s">
        <v>37</v>
      </c>
      <c r="H200" s="1" t="s">
        <v>18</v>
      </c>
      <c r="I200" s="1" t="s">
        <v>343</v>
      </c>
      <c r="J200" s="1" t="s">
        <v>131</v>
      </c>
      <c r="K200" s="2">
        <f>'6 Вед15'!J207</f>
        <v>1110000</v>
      </c>
      <c r="L200" s="2">
        <f>'6 Вед15'!K207</f>
        <v>154200</v>
      </c>
      <c r="M200" s="2">
        <f>'6 Вед15'!L207</f>
        <v>1264200</v>
      </c>
    </row>
    <row r="201" spans="1:13" s="6" customFormat="1" ht="24.75" customHeight="1" x14ac:dyDescent="0.25">
      <c r="A201" s="442" t="s">
        <v>132</v>
      </c>
      <c r="B201" s="442"/>
      <c r="C201" s="383"/>
      <c r="D201" s="294">
        <v>52</v>
      </c>
      <c r="E201" s="294">
        <v>0</v>
      </c>
      <c r="F201" s="294">
        <v>852</v>
      </c>
      <c r="G201" s="20" t="s">
        <v>37</v>
      </c>
      <c r="H201" s="20" t="s">
        <v>18</v>
      </c>
      <c r="I201" s="20" t="s">
        <v>359</v>
      </c>
      <c r="J201" s="1"/>
      <c r="K201" s="2">
        <f t="shared" ref="K201:M202" si="86">K202</f>
        <v>1038500</v>
      </c>
      <c r="L201" s="2">
        <f t="shared" si="86"/>
        <v>171280</v>
      </c>
      <c r="M201" s="2">
        <f t="shared" si="86"/>
        <v>1209780</v>
      </c>
    </row>
    <row r="202" spans="1:13" s="6" customFormat="1" ht="24" x14ac:dyDescent="0.25">
      <c r="A202" s="383"/>
      <c r="B202" s="387" t="s">
        <v>95</v>
      </c>
      <c r="C202" s="383"/>
      <c r="D202" s="294">
        <v>52</v>
      </c>
      <c r="E202" s="294">
        <v>0</v>
      </c>
      <c r="F202" s="294">
        <v>852</v>
      </c>
      <c r="G202" s="1" t="s">
        <v>37</v>
      </c>
      <c r="H202" s="1" t="s">
        <v>18</v>
      </c>
      <c r="I202" s="20" t="s">
        <v>359</v>
      </c>
      <c r="J202" s="1" t="s">
        <v>90</v>
      </c>
      <c r="K202" s="2">
        <f t="shared" si="86"/>
        <v>1038500</v>
      </c>
      <c r="L202" s="2">
        <f t="shared" si="86"/>
        <v>171280</v>
      </c>
      <c r="M202" s="2">
        <f t="shared" si="86"/>
        <v>1209780</v>
      </c>
    </row>
    <row r="203" spans="1:13" s="6" customFormat="1" x14ac:dyDescent="0.25">
      <c r="A203" s="382"/>
      <c r="B203" s="382" t="s">
        <v>130</v>
      </c>
      <c r="C203" s="382"/>
      <c r="D203" s="294">
        <v>52</v>
      </c>
      <c r="E203" s="294">
        <v>0</v>
      </c>
      <c r="F203" s="294">
        <v>852</v>
      </c>
      <c r="G203" s="1" t="s">
        <v>37</v>
      </c>
      <c r="H203" s="1" t="s">
        <v>18</v>
      </c>
      <c r="I203" s="20" t="s">
        <v>359</v>
      </c>
      <c r="J203" s="1" t="s">
        <v>131</v>
      </c>
      <c r="K203" s="2">
        <f>'6 Вед15'!J191+'6 Вед15'!J210</f>
        <v>1038500</v>
      </c>
      <c r="L203" s="2">
        <f>'6 Вед15'!K191+'6 Вед15'!K210</f>
        <v>171280</v>
      </c>
      <c r="M203" s="2">
        <f>'6 Вед15'!L191+'6 Вед15'!L210</f>
        <v>1209780</v>
      </c>
    </row>
    <row r="204" spans="1:13" s="6" customFormat="1" ht="24" customHeight="1" x14ac:dyDescent="0.25">
      <c r="A204" s="442" t="s">
        <v>142</v>
      </c>
      <c r="B204" s="442"/>
      <c r="C204" s="383"/>
      <c r="D204" s="294">
        <v>52</v>
      </c>
      <c r="E204" s="294">
        <v>0</v>
      </c>
      <c r="F204" s="294">
        <v>852</v>
      </c>
      <c r="G204" s="1" t="s">
        <v>37</v>
      </c>
      <c r="H204" s="1" t="s">
        <v>37</v>
      </c>
      <c r="I204" s="1" t="s">
        <v>558</v>
      </c>
      <c r="J204" s="1"/>
      <c r="K204" s="2">
        <f t="shared" ref="K204:M205" si="87">K205</f>
        <v>122200</v>
      </c>
      <c r="L204" s="2">
        <f t="shared" si="87"/>
        <v>0</v>
      </c>
      <c r="M204" s="2">
        <f t="shared" si="87"/>
        <v>122200</v>
      </c>
    </row>
    <row r="205" spans="1:13" s="6" customFormat="1" ht="12.75" customHeight="1" x14ac:dyDescent="0.25">
      <c r="A205" s="17"/>
      <c r="B205" s="387" t="s">
        <v>28</v>
      </c>
      <c r="C205" s="382"/>
      <c r="D205" s="294">
        <v>52</v>
      </c>
      <c r="E205" s="294">
        <v>0</v>
      </c>
      <c r="F205" s="294">
        <v>852</v>
      </c>
      <c r="G205" s="1" t="s">
        <v>37</v>
      </c>
      <c r="H205" s="1" t="s">
        <v>37</v>
      </c>
      <c r="I205" s="1" t="s">
        <v>558</v>
      </c>
      <c r="J205" s="1" t="s">
        <v>29</v>
      </c>
      <c r="K205" s="2">
        <f t="shared" si="87"/>
        <v>122200</v>
      </c>
      <c r="L205" s="2">
        <f t="shared" si="87"/>
        <v>0</v>
      </c>
      <c r="M205" s="2">
        <f t="shared" si="87"/>
        <v>122200</v>
      </c>
    </row>
    <row r="206" spans="1:13" s="6" customFormat="1" ht="26.25" customHeight="1" x14ac:dyDescent="0.25">
      <c r="A206" s="17"/>
      <c r="B206" s="387" t="s">
        <v>30</v>
      </c>
      <c r="C206" s="383"/>
      <c r="D206" s="294">
        <v>52</v>
      </c>
      <c r="E206" s="294">
        <v>0</v>
      </c>
      <c r="F206" s="294">
        <v>852</v>
      </c>
      <c r="G206" s="1" t="s">
        <v>37</v>
      </c>
      <c r="H206" s="1" t="s">
        <v>37</v>
      </c>
      <c r="I206" s="1" t="s">
        <v>558</v>
      </c>
      <c r="J206" s="1" t="s">
        <v>31</v>
      </c>
      <c r="K206" s="2">
        <f>'6 Вед15'!J214</f>
        <v>122200</v>
      </c>
      <c r="L206" s="2">
        <f>'6 Вед15'!K214</f>
        <v>0</v>
      </c>
      <c r="M206" s="2">
        <f>'6 Вед15'!L214</f>
        <v>122200</v>
      </c>
    </row>
    <row r="207" spans="1:13" s="6" customFormat="1" ht="48.75" customHeight="1" x14ac:dyDescent="0.25">
      <c r="A207" s="522" t="s">
        <v>6</v>
      </c>
      <c r="B207" s="522"/>
      <c r="C207" s="382"/>
      <c r="D207" s="294">
        <v>52</v>
      </c>
      <c r="E207" s="294">
        <v>0</v>
      </c>
      <c r="F207" s="294">
        <v>852</v>
      </c>
      <c r="G207" s="1" t="s">
        <v>0</v>
      </c>
      <c r="H207" s="1" t="s">
        <v>7</v>
      </c>
      <c r="I207" s="1" t="s">
        <v>364</v>
      </c>
      <c r="J207" s="1"/>
      <c r="K207" s="2">
        <f t="shared" ref="K207:M208" si="88">K208</f>
        <v>158000</v>
      </c>
      <c r="L207" s="2">
        <f t="shared" si="88"/>
        <v>0</v>
      </c>
      <c r="M207" s="2">
        <f t="shared" si="88"/>
        <v>158000</v>
      </c>
    </row>
    <row r="208" spans="1:13" s="6" customFormat="1" x14ac:dyDescent="0.25">
      <c r="A208" s="321"/>
      <c r="B208" s="382" t="s">
        <v>108</v>
      </c>
      <c r="C208" s="382"/>
      <c r="D208" s="294">
        <v>52</v>
      </c>
      <c r="E208" s="294">
        <v>0</v>
      </c>
      <c r="F208" s="294">
        <v>852</v>
      </c>
      <c r="G208" s="1" t="s">
        <v>0</v>
      </c>
      <c r="H208" s="1" t="s">
        <v>7</v>
      </c>
      <c r="I208" s="1" t="s">
        <v>364</v>
      </c>
      <c r="J208" s="1" t="s">
        <v>109</v>
      </c>
      <c r="K208" s="2">
        <f t="shared" si="88"/>
        <v>158000</v>
      </c>
      <c r="L208" s="2">
        <f t="shared" si="88"/>
        <v>0</v>
      </c>
      <c r="M208" s="2">
        <f t="shared" si="88"/>
        <v>158000</v>
      </c>
    </row>
    <row r="209" spans="1:13" s="6" customFormat="1" ht="24" x14ac:dyDescent="0.25">
      <c r="A209" s="321"/>
      <c r="B209" s="382" t="s">
        <v>379</v>
      </c>
      <c r="C209" s="382"/>
      <c r="D209" s="294">
        <v>52</v>
      </c>
      <c r="E209" s="294">
        <v>0</v>
      </c>
      <c r="F209" s="294">
        <v>852</v>
      </c>
      <c r="G209" s="1" t="s">
        <v>0</v>
      </c>
      <c r="H209" s="1" t="s">
        <v>7</v>
      </c>
      <c r="I209" s="1" t="s">
        <v>364</v>
      </c>
      <c r="J209" s="1" t="s">
        <v>9</v>
      </c>
      <c r="K209" s="2">
        <f>'6 Вед15'!J247</f>
        <v>158000</v>
      </c>
      <c r="L209" s="2">
        <f>'6 Вед15'!K247</f>
        <v>0</v>
      </c>
      <c r="M209" s="2">
        <f>'6 Вед15'!L247</f>
        <v>158000</v>
      </c>
    </row>
    <row r="210" spans="1:13" s="6" customFormat="1" ht="24.75" customHeight="1" x14ac:dyDescent="0.25">
      <c r="A210" s="532" t="s">
        <v>670</v>
      </c>
      <c r="B210" s="532"/>
      <c r="C210" s="385"/>
      <c r="D210" s="389">
        <v>53</v>
      </c>
      <c r="E210" s="294"/>
      <c r="F210" s="389"/>
      <c r="G210" s="39"/>
      <c r="H210" s="39"/>
      <c r="I210" s="39"/>
      <c r="J210" s="7"/>
      <c r="K210" s="9">
        <f t="shared" ref="K210:M210" si="89">K211</f>
        <v>19120517</v>
      </c>
      <c r="L210" s="9">
        <f t="shared" si="89"/>
        <v>-14489000</v>
      </c>
      <c r="M210" s="9">
        <f t="shared" si="89"/>
        <v>4631387</v>
      </c>
    </row>
    <row r="211" spans="1:13" s="6" customFormat="1" x14ac:dyDescent="0.25">
      <c r="A211" s="514" t="s">
        <v>156</v>
      </c>
      <c r="B211" s="514"/>
      <c r="C211" s="18"/>
      <c r="D211" s="18">
        <v>53</v>
      </c>
      <c r="E211" s="18">
        <v>0</v>
      </c>
      <c r="F211" s="18">
        <v>853</v>
      </c>
      <c r="G211" s="1"/>
      <c r="H211" s="1"/>
      <c r="I211" s="1"/>
      <c r="J211" s="1"/>
      <c r="K211" s="328">
        <f>K212+K220+K223+K226+K229+K232</f>
        <v>19120517</v>
      </c>
      <c r="L211" s="328">
        <f>L212+L220+L223+L226+L229+L232</f>
        <v>-14489000</v>
      </c>
      <c r="M211" s="328">
        <f>M212+M220+M223+M226+M229+M232</f>
        <v>4631387</v>
      </c>
    </row>
    <row r="212" spans="1:13" s="6" customFormat="1" ht="27" customHeight="1" x14ac:dyDescent="0.25">
      <c r="A212" s="442" t="s">
        <v>27</v>
      </c>
      <c r="B212" s="442"/>
      <c r="C212" s="294"/>
      <c r="D212" s="294">
        <v>53</v>
      </c>
      <c r="E212" s="294">
        <v>0</v>
      </c>
      <c r="F212" s="75">
        <v>853</v>
      </c>
      <c r="G212" s="1" t="s">
        <v>23</v>
      </c>
      <c r="H212" s="1" t="s">
        <v>1</v>
      </c>
      <c r="I212" s="1" t="s">
        <v>562</v>
      </c>
      <c r="J212" s="1"/>
      <c r="K212" s="2">
        <f t="shared" ref="K212:M212" si="90">K213+K215+K217</f>
        <v>3735300</v>
      </c>
      <c r="L212" s="2">
        <f t="shared" si="90"/>
        <v>0</v>
      </c>
      <c r="M212" s="2">
        <f t="shared" si="90"/>
        <v>3735170</v>
      </c>
    </row>
    <row r="213" spans="1:13" s="6" customFormat="1" ht="36" customHeight="1" x14ac:dyDescent="0.25">
      <c r="A213" s="17"/>
      <c r="B213" s="382" t="s">
        <v>22</v>
      </c>
      <c r="C213" s="294"/>
      <c r="D213" s="294">
        <v>53</v>
      </c>
      <c r="E213" s="294">
        <v>0</v>
      </c>
      <c r="F213" s="75">
        <v>853</v>
      </c>
      <c r="G213" s="1" t="s">
        <v>18</v>
      </c>
      <c r="H213" s="1" t="s">
        <v>1</v>
      </c>
      <c r="I213" s="1" t="s">
        <v>562</v>
      </c>
      <c r="J213" s="1" t="s">
        <v>24</v>
      </c>
      <c r="K213" s="2">
        <f t="shared" ref="K213:M213" si="91">K214</f>
        <v>3406500</v>
      </c>
      <c r="L213" s="2">
        <f t="shared" si="91"/>
        <v>0</v>
      </c>
      <c r="M213" s="2">
        <f t="shared" si="91"/>
        <v>3406500</v>
      </c>
    </row>
    <row r="214" spans="1:13" s="6" customFormat="1" ht="15.75" customHeight="1" x14ac:dyDescent="0.25">
      <c r="A214" s="17"/>
      <c r="B214" s="382" t="s">
        <v>25</v>
      </c>
      <c r="C214" s="294"/>
      <c r="D214" s="294">
        <v>53</v>
      </c>
      <c r="E214" s="294">
        <v>0</v>
      </c>
      <c r="F214" s="75">
        <v>853</v>
      </c>
      <c r="G214" s="1" t="s">
        <v>18</v>
      </c>
      <c r="H214" s="1" t="s">
        <v>1</v>
      </c>
      <c r="I214" s="1" t="s">
        <v>562</v>
      </c>
      <c r="J214" s="1" t="s">
        <v>26</v>
      </c>
      <c r="K214" s="2">
        <f>'6 Вед15'!J264</f>
        <v>3406500</v>
      </c>
      <c r="L214" s="2">
        <f>'6 Вед15'!K264</f>
        <v>0</v>
      </c>
      <c r="M214" s="2">
        <f>'6 Вед15'!L264</f>
        <v>3406500</v>
      </c>
    </row>
    <row r="215" spans="1:13" s="6" customFormat="1" ht="15.75" customHeight="1" x14ac:dyDescent="0.25">
      <c r="A215" s="17"/>
      <c r="B215" s="387" t="s">
        <v>28</v>
      </c>
      <c r="C215" s="294"/>
      <c r="D215" s="294">
        <v>53</v>
      </c>
      <c r="E215" s="294">
        <v>0</v>
      </c>
      <c r="F215" s="75">
        <v>853</v>
      </c>
      <c r="G215" s="1" t="s">
        <v>18</v>
      </c>
      <c r="H215" s="1" t="s">
        <v>1</v>
      </c>
      <c r="I215" s="1" t="s">
        <v>562</v>
      </c>
      <c r="J215" s="1" t="s">
        <v>29</v>
      </c>
      <c r="K215" s="2">
        <f>'6 Вед15'!J265</f>
        <v>314800</v>
      </c>
      <c r="L215" s="2">
        <f>'6 Вед15'!K265</f>
        <v>0</v>
      </c>
      <c r="M215" s="2">
        <f>'6 Вед15'!L265</f>
        <v>314800</v>
      </c>
    </row>
    <row r="216" spans="1:13" s="6" customFormat="1" ht="25.5" customHeight="1" x14ac:dyDescent="0.25">
      <c r="A216" s="17"/>
      <c r="B216" s="387" t="s">
        <v>30</v>
      </c>
      <c r="C216" s="294"/>
      <c r="D216" s="294">
        <v>53</v>
      </c>
      <c r="E216" s="294">
        <v>0</v>
      </c>
      <c r="F216" s="75">
        <v>853</v>
      </c>
      <c r="G216" s="1" t="s">
        <v>18</v>
      </c>
      <c r="H216" s="1" t="s">
        <v>1</v>
      </c>
      <c r="I216" s="1" t="s">
        <v>562</v>
      </c>
      <c r="J216" s="1" t="s">
        <v>31</v>
      </c>
      <c r="K216" s="2">
        <f>'6 Вед15'!J266</f>
        <v>314800</v>
      </c>
      <c r="L216" s="2">
        <f>'6 Вед15'!K266</f>
        <v>0</v>
      </c>
      <c r="M216" s="2">
        <f>'6 Вед15'!L266</f>
        <v>314800</v>
      </c>
    </row>
    <row r="217" spans="1:13" s="6" customFormat="1" ht="14.25" customHeight="1" x14ac:dyDescent="0.25">
      <c r="A217" s="17"/>
      <c r="B217" s="387" t="s">
        <v>32</v>
      </c>
      <c r="C217" s="294"/>
      <c r="D217" s="294">
        <v>53</v>
      </c>
      <c r="E217" s="294">
        <v>0</v>
      </c>
      <c r="F217" s="75">
        <v>853</v>
      </c>
      <c r="G217" s="1" t="s">
        <v>18</v>
      </c>
      <c r="H217" s="1" t="s">
        <v>1</v>
      </c>
      <c r="I217" s="1" t="s">
        <v>562</v>
      </c>
      <c r="J217" s="1" t="s">
        <v>33</v>
      </c>
      <c r="K217" s="2">
        <f>K218+K219</f>
        <v>14000</v>
      </c>
      <c r="L217" s="2">
        <f t="shared" ref="L217:M217" si="92">L218</f>
        <v>0</v>
      </c>
      <c r="M217" s="2">
        <f t="shared" si="92"/>
        <v>13870</v>
      </c>
    </row>
    <row r="218" spans="1:13" s="6" customFormat="1" ht="14.25" customHeight="1" x14ac:dyDescent="0.25">
      <c r="A218" s="17"/>
      <c r="B218" s="387" t="s">
        <v>34</v>
      </c>
      <c r="C218" s="294"/>
      <c r="D218" s="294">
        <v>53</v>
      </c>
      <c r="E218" s="294">
        <v>0</v>
      </c>
      <c r="F218" s="75">
        <v>853</v>
      </c>
      <c r="G218" s="1" t="s">
        <v>18</v>
      </c>
      <c r="H218" s="1" t="s">
        <v>1</v>
      </c>
      <c r="I218" s="1" t="s">
        <v>562</v>
      </c>
      <c r="J218" s="1" t="s">
        <v>35</v>
      </c>
      <c r="K218" s="2">
        <f>'6 Вед15'!J268</f>
        <v>13870</v>
      </c>
      <c r="L218" s="2">
        <f>'6 Вед15'!K268</f>
        <v>0</v>
      </c>
      <c r="M218" s="2">
        <f>'6 Вед15'!L268</f>
        <v>13870</v>
      </c>
    </row>
    <row r="219" spans="1:13" s="6" customFormat="1" ht="12.75" hidden="1" customHeight="1" x14ac:dyDescent="0.25">
      <c r="A219" s="17"/>
      <c r="B219" s="382" t="s">
        <v>597</v>
      </c>
      <c r="C219" s="294"/>
      <c r="D219" s="294">
        <v>53</v>
      </c>
      <c r="E219" s="294">
        <v>0</v>
      </c>
      <c r="F219" s="75">
        <v>853</v>
      </c>
      <c r="G219" s="1" t="s">
        <v>18</v>
      </c>
      <c r="H219" s="1" t="s">
        <v>1</v>
      </c>
      <c r="I219" s="1" t="s">
        <v>562</v>
      </c>
      <c r="J219" s="1" t="s">
        <v>36</v>
      </c>
      <c r="K219" s="2">
        <f>'6 Вед15'!J269</f>
        <v>130</v>
      </c>
      <c r="L219" s="2"/>
      <c r="M219" s="2"/>
    </row>
    <row r="220" spans="1:13" s="6" customFormat="1" ht="50.25" customHeight="1" x14ac:dyDescent="0.25">
      <c r="A220" s="442" t="s">
        <v>46</v>
      </c>
      <c r="B220" s="442"/>
      <c r="C220" s="294"/>
      <c r="D220" s="294">
        <v>53</v>
      </c>
      <c r="E220" s="294">
        <v>0</v>
      </c>
      <c r="F220" s="75">
        <v>853</v>
      </c>
      <c r="G220" s="1" t="s">
        <v>18</v>
      </c>
      <c r="H220" s="1" t="s">
        <v>45</v>
      </c>
      <c r="I220" s="1" t="s">
        <v>334</v>
      </c>
      <c r="J220" s="1"/>
      <c r="K220" s="2">
        <f t="shared" ref="K220:M221" si="93">K221</f>
        <v>200</v>
      </c>
      <c r="L220" s="2">
        <f t="shared" si="93"/>
        <v>0</v>
      </c>
      <c r="M220" s="2">
        <f t="shared" si="93"/>
        <v>200</v>
      </c>
    </row>
    <row r="221" spans="1:13" s="6" customFormat="1" x14ac:dyDescent="0.25">
      <c r="A221" s="17"/>
      <c r="B221" s="382" t="s">
        <v>158</v>
      </c>
      <c r="C221" s="382"/>
      <c r="D221" s="294">
        <v>53</v>
      </c>
      <c r="E221" s="294">
        <v>0</v>
      </c>
      <c r="F221" s="75">
        <v>853</v>
      </c>
      <c r="G221" s="1" t="s">
        <v>18</v>
      </c>
      <c r="H221" s="20" t="s">
        <v>45</v>
      </c>
      <c r="I221" s="20" t="s">
        <v>334</v>
      </c>
      <c r="J221" s="1" t="s">
        <v>159</v>
      </c>
      <c r="K221" s="2">
        <f t="shared" si="93"/>
        <v>200</v>
      </c>
      <c r="L221" s="2">
        <f t="shared" si="93"/>
        <v>0</v>
      </c>
      <c r="M221" s="2">
        <f t="shared" si="93"/>
        <v>200</v>
      </c>
    </row>
    <row r="222" spans="1:13" s="6" customFormat="1" x14ac:dyDescent="0.25">
      <c r="A222" s="17"/>
      <c r="B222" s="382" t="s">
        <v>160</v>
      </c>
      <c r="C222" s="382"/>
      <c r="D222" s="294">
        <v>53</v>
      </c>
      <c r="E222" s="294">
        <v>0</v>
      </c>
      <c r="F222" s="75">
        <v>853</v>
      </c>
      <c r="G222" s="1" t="s">
        <v>18</v>
      </c>
      <c r="H222" s="20" t="s">
        <v>45</v>
      </c>
      <c r="I222" s="20" t="s">
        <v>334</v>
      </c>
      <c r="J222" s="1" t="s">
        <v>161</v>
      </c>
      <c r="K222" s="2">
        <f>'6 Вед15'!J273</f>
        <v>200</v>
      </c>
      <c r="L222" s="2">
        <f>'6 Вед15'!K273</f>
        <v>0</v>
      </c>
      <c r="M222" s="2">
        <f>'6 Вед15'!L273</f>
        <v>200</v>
      </c>
    </row>
    <row r="223" spans="1:13" s="6" customFormat="1" ht="38.25" customHeight="1" x14ac:dyDescent="0.25">
      <c r="A223" s="522" t="s">
        <v>88</v>
      </c>
      <c r="B223" s="522"/>
      <c r="C223" s="383"/>
      <c r="D223" s="294">
        <v>53</v>
      </c>
      <c r="E223" s="294">
        <v>0</v>
      </c>
      <c r="F223" s="294">
        <v>853</v>
      </c>
      <c r="G223" s="1" t="s">
        <v>86</v>
      </c>
      <c r="H223" s="1" t="s">
        <v>18</v>
      </c>
      <c r="I223" s="1" t="s">
        <v>344</v>
      </c>
      <c r="J223" s="1"/>
      <c r="K223" s="2">
        <f t="shared" ref="K223:M224" si="94">K224</f>
        <v>95400</v>
      </c>
      <c r="L223" s="2">
        <f t="shared" si="94"/>
        <v>0</v>
      </c>
      <c r="M223" s="2">
        <f t="shared" si="94"/>
        <v>95400</v>
      </c>
    </row>
    <row r="224" spans="1:13" s="6" customFormat="1" x14ac:dyDescent="0.25">
      <c r="A224" s="17"/>
      <c r="B224" s="383" t="s">
        <v>158</v>
      </c>
      <c r="C224" s="382"/>
      <c r="D224" s="294">
        <v>53</v>
      </c>
      <c r="E224" s="294">
        <v>0</v>
      </c>
      <c r="F224" s="75">
        <v>853</v>
      </c>
      <c r="G224" s="1" t="s">
        <v>86</v>
      </c>
      <c r="H224" s="1" t="s">
        <v>7</v>
      </c>
      <c r="I224" s="1" t="s">
        <v>344</v>
      </c>
      <c r="J224" s="1" t="s">
        <v>159</v>
      </c>
      <c r="K224" s="2">
        <f t="shared" si="94"/>
        <v>95400</v>
      </c>
      <c r="L224" s="2">
        <f t="shared" si="94"/>
        <v>0</v>
      </c>
      <c r="M224" s="2">
        <f t="shared" si="94"/>
        <v>95400</v>
      </c>
    </row>
    <row r="225" spans="1:13" s="6" customFormat="1" x14ac:dyDescent="0.25">
      <c r="A225" s="213"/>
      <c r="B225" s="383" t="s">
        <v>160</v>
      </c>
      <c r="C225" s="383"/>
      <c r="D225" s="294">
        <v>53</v>
      </c>
      <c r="E225" s="294">
        <v>0</v>
      </c>
      <c r="F225" s="75">
        <v>853</v>
      </c>
      <c r="G225" s="1" t="s">
        <v>86</v>
      </c>
      <c r="H225" s="1" t="s">
        <v>7</v>
      </c>
      <c r="I225" s="1" t="s">
        <v>344</v>
      </c>
      <c r="J225" s="1" t="s">
        <v>161</v>
      </c>
      <c r="K225" s="2">
        <f>'6 Вед15'!J292</f>
        <v>95400</v>
      </c>
      <c r="L225" s="2">
        <f>'6 Вед15'!K292</f>
        <v>0</v>
      </c>
      <c r="M225" s="2">
        <f>'6 Вед15'!L292</f>
        <v>95400</v>
      </c>
    </row>
    <row r="226" spans="1:13" s="6" customFormat="1" ht="15" customHeight="1" x14ac:dyDescent="0.25">
      <c r="A226" s="522" t="s">
        <v>169</v>
      </c>
      <c r="B226" s="522"/>
      <c r="C226" s="386"/>
      <c r="D226" s="294">
        <v>53</v>
      </c>
      <c r="E226" s="294">
        <v>0</v>
      </c>
      <c r="F226" s="75">
        <v>853</v>
      </c>
      <c r="G226" s="20" t="s">
        <v>167</v>
      </c>
      <c r="H226" s="20" t="s">
        <v>18</v>
      </c>
      <c r="I226" s="20" t="s">
        <v>365</v>
      </c>
      <c r="J226" s="22"/>
      <c r="K226" s="44">
        <f t="shared" ref="K226:M227" si="95">K227</f>
        <v>5882000</v>
      </c>
      <c r="L226" s="44">
        <f t="shared" si="95"/>
        <v>-5882000</v>
      </c>
      <c r="M226" s="44">
        <f t="shared" si="95"/>
        <v>0</v>
      </c>
    </row>
    <row r="227" spans="1:13" s="6" customFormat="1" x14ac:dyDescent="0.25">
      <c r="A227" s="17"/>
      <c r="B227" s="382" t="s">
        <v>158</v>
      </c>
      <c r="C227" s="382"/>
      <c r="D227" s="294">
        <v>53</v>
      </c>
      <c r="E227" s="294">
        <v>0</v>
      </c>
      <c r="F227" s="75">
        <v>853</v>
      </c>
      <c r="G227" s="1" t="s">
        <v>167</v>
      </c>
      <c r="H227" s="1" t="s">
        <v>18</v>
      </c>
      <c r="I227" s="1" t="s">
        <v>365</v>
      </c>
      <c r="J227" s="1" t="s">
        <v>159</v>
      </c>
      <c r="K227" s="2">
        <f t="shared" si="95"/>
        <v>5882000</v>
      </c>
      <c r="L227" s="2">
        <f t="shared" si="95"/>
        <v>-5882000</v>
      </c>
      <c r="M227" s="2">
        <f t="shared" si="95"/>
        <v>0</v>
      </c>
    </row>
    <row r="228" spans="1:13" s="6" customFormat="1" x14ac:dyDescent="0.25">
      <c r="A228" s="17"/>
      <c r="B228" s="383" t="s">
        <v>171</v>
      </c>
      <c r="C228" s="383"/>
      <c r="D228" s="294">
        <v>53</v>
      </c>
      <c r="E228" s="294">
        <v>0</v>
      </c>
      <c r="F228" s="75">
        <v>853</v>
      </c>
      <c r="G228" s="1" t="s">
        <v>167</v>
      </c>
      <c r="H228" s="1" t="s">
        <v>18</v>
      </c>
      <c r="I228" s="1" t="s">
        <v>365</v>
      </c>
      <c r="J228" s="1" t="s">
        <v>172</v>
      </c>
      <c r="K228" s="2">
        <f>'6 Вед15'!J299</f>
        <v>5882000</v>
      </c>
      <c r="L228" s="2">
        <f>'6 Вед15'!K299</f>
        <v>-5882000</v>
      </c>
      <c r="M228" s="2">
        <f>'6 Вед15'!L299</f>
        <v>0</v>
      </c>
    </row>
    <row r="229" spans="1:13" s="6" customFormat="1" ht="15" customHeight="1" x14ac:dyDescent="0.25">
      <c r="A229" s="443" t="s">
        <v>174</v>
      </c>
      <c r="B229" s="443"/>
      <c r="C229" s="382"/>
      <c r="D229" s="294">
        <v>53</v>
      </c>
      <c r="E229" s="294">
        <v>0</v>
      </c>
      <c r="F229" s="75">
        <v>853</v>
      </c>
      <c r="G229" s="1" t="s">
        <v>167</v>
      </c>
      <c r="H229" s="1" t="s">
        <v>74</v>
      </c>
      <c r="I229" s="1" t="s">
        <v>366</v>
      </c>
      <c r="J229" s="1"/>
      <c r="K229" s="2">
        <f t="shared" ref="K229:M230" si="96">K230</f>
        <v>8607000</v>
      </c>
      <c r="L229" s="2">
        <f t="shared" si="96"/>
        <v>-8607000</v>
      </c>
      <c r="M229" s="2">
        <f t="shared" si="96"/>
        <v>0</v>
      </c>
    </row>
    <row r="230" spans="1:13" s="6" customFormat="1" x14ac:dyDescent="0.25">
      <c r="A230" s="17"/>
      <c r="B230" s="382" t="s">
        <v>158</v>
      </c>
      <c r="C230" s="382"/>
      <c r="D230" s="294">
        <v>53</v>
      </c>
      <c r="E230" s="294">
        <v>0</v>
      </c>
      <c r="F230" s="75">
        <v>853</v>
      </c>
      <c r="G230" s="1" t="s">
        <v>167</v>
      </c>
      <c r="H230" s="1" t="s">
        <v>74</v>
      </c>
      <c r="I230" s="1" t="s">
        <v>366</v>
      </c>
      <c r="J230" s="1" t="s">
        <v>159</v>
      </c>
      <c r="K230" s="2">
        <f t="shared" si="96"/>
        <v>8607000</v>
      </c>
      <c r="L230" s="2">
        <f t="shared" si="96"/>
        <v>-8607000</v>
      </c>
      <c r="M230" s="2">
        <f t="shared" si="96"/>
        <v>0</v>
      </c>
    </row>
    <row r="231" spans="1:13" s="6" customFormat="1" x14ac:dyDescent="0.25">
      <c r="A231" s="17"/>
      <c r="B231" s="383" t="s">
        <v>171</v>
      </c>
      <c r="C231" s="383"/>
      <c r="D231" s="294">
        <v>53</v>
      </c>
      <c r="E231" s="294">
        <v>0</v>
      </c>
      <c r="F231" s="75">
        <v>853</v>
      </c>
      <c r="G231" s="1" t="s">
        <v>167</v>
      </c>
      <c r="H231" s="1" t="s">
        <v>74</v>
      </c>
      <c r="I231" s="1" t="s">
        <v>366</v>
      </c>
      <c r="J231" s="1" t="s">
        <v>172</v>
      </c>
      <c r="K231" s="2">
        <f>'6 Вед15'!J305</f>
        <v>8607000</v>
      </c>
      <c r="L231" s="2">
        <f>'6 Вед15'!K305</f>
        <v>-8607000</v>
      </c>
      <c r="M231" s="2">
        <f>'6 Вед15'!L305</f>
        <v>0</v>
      </c>
    </row>
    <row r="232" spans="1:13" s="37" customFormat="1" ht="48.75" customHeight="1" x14ac:dyDescent="0.25">
      <c r="A232" s="522" t="s">
        <v>660</v>
      </c>
      <c r="B232" s="522"/>
      <c r="C232" s="36"/>
      <c r="D232" s="103">
        <v>53</v>
      </c>
      <c r="E232" s="103">
        <v>0</v>
      </c>
      <c r="F232" s="75">
        <v>853</v>
      </c>
      <c r="G232" s="135" t="s">
        <v>74</v>
      </c>
      <c r="H232" s="135" t="s">
        <v>4</v>
      </c>
      <c r="I232" s="135">
        <v>5118</v>
      </c>
      <c r="J232" s="314" t="s">
        <v>164</v>
      </c>
      <c r="K232" s="136">
        <f t="shared" ref="K232:M233" si="97">K233</f>
        <v>800617</v>
      </c>
      <c r="L232" s="136">
        <f t="shared" si="97"/>
        <v>0</v>
      </c>
      <c r="M232" s="136">
        <f t="shared" si="97"/>
        <v>800617</v>
      </c>
    </row>
    <row r="233" spans="1:13" s="37" customFormat="1" x14ac:dyDescent="0.25">
      <c r="A233" s="36"/>
      <c r="B233" s="387" t="s">
        <v>158</v>
      </c>
      <c r="C233" s="36"/>
      <c r="D233" s="103">
        <v>53</v>
      </c>
      <c r="E233" s="103">
        <v>0</v>
      </c>
      <c r="F233" s="75">
        <v>853</v>
      </c>
      <c r="G233" s="135" t="s">
        <v>74</v>
      </c>
      <c r="H233" s="135" t="s">
        <v>4</v>
      </c>
      <c r="I233" s="135">
        <v>5118</v>
      </c>
      <c r="J233" s="135" t="s">
        <v>159</v>
      </c>
      <c r="K233" s="136">
        <f t="shared" si="97"/>
        <v>800617</v>
      </c>
      <c r="L233" s="136">
        <f t="shared" si="97"/>
        <v>0</v>
      </c>
      <c r="M233" s="136">
        <f t="shared" si="97"/>
        <v>800617</v>
      </c>
    </row>
    <row r="234" spans="1:13" s="37" customFormat="1" x14ac:dyDescent="0.25">
      <c r="A234" s="36"/>
      <c r="B234" s="387" t="s">
        <v>160</v>
      </c>
      <c r="C234" s="36"/>
      <c r="D234" s="103">
        <v>53</v>
      </c>
      <c r="E234" s="103">
        <v>0</v>
      </c>
      <c r="F234" s="75">
        <v>853</v>
      </c>
      <c r="G234" s="135" t="s">
        <v>74</v>
      </c>
      <c r="H234" s="135" t="s">
        <v>4</v>
      </c>
      <c r="I234" s="135">
        <v>5118</v>
      </c>
      <c r="J234" s="135" t="s">
        <v>161</v>
      </c>
      <c r="K234" s="136">
        <f>'6 Вед15'!J278</f>
        <v>800617</v>
      </c>
      <c r="L234" s="136">
        <f>'6 Вед15'!K278</f>
        <v>0</v>
      </c>
      <c r="M234" s="136">
        <f>'6 Вед15'!L278</f>
        <v>800617</v>
      </c>
    </row>
    <row r="235" spans="1:13" s="6" customFormat="1" ht="13.5" customHeight="1" x14ac:dyDescent="0.25">
      <c r="A235" s="523" t="s">
        <v>368</v>
      </c>
      <c r="B235" s="523"/>
      <c r="C235" s="383"/>
      <c r="D235" s="389">
        <v>70</v>
      </c>
      <c r="E235" s="294"/>
      <c r="F235" s="75"/>
      <c r="G235" s="1"/>
      <c r="H235" s="1"/>
      <c r="I235" s="1"/>
      <c r="J235" s="45"/>
      <c r="K235" s="9">
        <f>K236+K240+K244+K255</f>
        <v>2123620</v>
      </c>
      <c r="L235" s="9">
        <f t="shared" ref="L235:M235" si="98">L236+L240+L244+L255</f>
        <v>0</v>
      </c>
      <c r="M235" s="9">
        <f t="shared" si="98"/>
        <v>2123620</v>
      </c>
    </row>
    <row r="236" spans="1:13" s="6" customFormat="1" ht="13.5" customHeight="1" x14ac:dyDescent="0.25">
      <c r="A236" s="519" t="s">
        <v>16</v>
      </c>
      <c r="B236" s="519"/>
      <c r="C236" s="383"/>
      <c r="D236" s="18">
        <v>70</v>
      </c>
      <c r="E236" s="18">
        <v>0</v>
      </c>
      <c r="F236" s="102">
        <v>851</v>
      </c>
      <c r="G236" s="12"/>
      <c r="H236" s="12"/>
      <c r="I236" s="12"/>
      <c r="J236" s="327"/>
      <c r="K236" s="14">
        <f>K237</f>
        <v>200000</v>
      </c>
      <c r="L236" s="14">
        <f t="shared" ref="L236:M236" si="99">L237</f>
        <v>0</v>
      </c>
      <c r="M236" s="14">
        <f t="shared" si="99"/>
        <v>200000</v>
      </c>
    </row>
    <row r="237" spans="1:13" s="6" customFormat="1" x14ac:dyDescent="0.25">
      <c r="A237" s="442" t="s">
        <v>41</v>
      </c>
      <c r="B237" s="442"/>
      <c r="C237" s="383"/>
      <c r="D237" s="294">
        <v>70</v>
      </c>
      <c r="E237" s="294">
        <v>0</v>
      </c>
      <c r="F237" s="294">
        <v>851</v>
      </c>
      <c r="G237" s="1" t="s">
        <v>18</v>
      </c>
      <c r="H237" s="1" t="s">
        <v>39</v>
      </c>
      <c r="I237" s="1" t="s">
        <v>369</v>
      </c>
      <c r="J237" s="1"/>
      <c r="K237" s="2">
        <f t="shared" ref="K237:M238" si="100">K238</f>
        <v>200000</v>
      </c>
      <c r="L237" s="2">
        <f t="shared" si="100"/>
        <v>0</v>
      </c>
      <c r="M237" s="2">
        <f t="shared" si="100"/>
        <v>200000</v>
      </c>
    </row>
    <row r="238" spans="1:13" s="6" customFormat="1" x14ac:dyDescent="0.25">
      <c r="A238" s="17"/>
      <c r="B238" s="383" t="s">
        <v>32</v>
      </c>
      <c r="C238" s="383"/>
      <c r="D238" s="294">
        <v>70</v>
      </c>
      <c r="E238" s="294">
        <v>0</v>
      </c>
      <c r="F238" s="294">
        <v>851</v>
      </c>
      <c r="G238" s="1" t="s">
        <v>18</v>
      </c>
      <c r="H238" s="1" t="s">
        <v>39</v>
      </c>
      <c r="I238" s="1" t="s">
        <v>369</v>
      </c>
      <c r="J238" s="1" t="s">
        <v>33</v>
      </c>
      <c r="K238" s="2">
        <f t="shared" si="100"/>
        <v>200000</v>
      </c>
      <c r="L238" s="2">
        <f t="shared" si="100"/>
        <v>0</v>
      </c>
      <c r="M238" s="2">
        <f t="shared" si="100"/>
        <v>200000</v>
      </c>
    </row>
    <row r="239" spans="1:13" s="6" customFormat="1" x14ac:dyDescent="0.25">
      <c r="A239" s="17"/>
      <c r="B239" s="382" t="s">
        <v>42</v>
      </c>
      <c r="C239" s="382"/>
      <c r="D239" s="294">
        <v>70</v>
      </c>
      <c r="E239" s="294">
        <v>0</v>
      </c>
      <c r="F239" s="294">
        <v>851</v>
      </c>
      <c r="G239" s="1" t="s">
        <v>18</v>
      </c>
      <c r="H239" s="1" t="s">
        <v>39</v>
      </c>
      <c r="I239" s="1" t="s">
        <v>369</v>
      </c>
      <c r="J239" s="1" t="s">
        <v>43</v>
      </c>
      <c r="K239" s="2">
        <f>'6 Вед15'!J33</f>
        <v>200000</v>
      </c>
      <c r="L239" s="2">
        <f>'6 Вед15'!K33</f>
        <v>0</v>
      </c>
      <c r="M239" s="2">
        <f>'6 Вед15'!L33</f>
        <v>200000</v>
      </c>
    </row>
    <row r="240" spans="1:13" s="6" customFormat="1" ht="12" customHeight="1" x14ac:dyDescent="0.25">
      <c r="A240" s="514" t="s">
        <v>181</v>
      </c>
      <c r="B240" s="514"/>
      <c r="C240" s="382"/>
      <c r="D240" s="18">
        <v>70</v>
      </c>
      <c r="E240" s="18">
        <v>0</v>
      </c>
      <c r="F240" s="102">
        <v>853</v>
      </c>
      <c r="G240" s="18" t="s">
        <v>182</v>
      </c>
      <c r="H240" s="390" t="s">
        <v>164</v>
      </c>
      <c r="I240" s="1"/>
      <c r="J240" s="390" t="s">
        <v>164</v>
      </c>
      <c r="K240" s="14">
        <f t="shared" ref="K240:M242" si="101">K241</f>
        <v>0</v>
      </c>
      <c r="L240" s="14">
        <f t="shared" si="101"/>
        <v>0</v>
      </c>
      <c r="M240" s="14">
        <f t="shared" si="101"/>
        <v>0</v>
      </c>
    </row>
    <row r="241" spans="1:13" s="6" customFormat="1" x14ac:dyDescent="0.25">
      <c r="A241" s="514" t="s">
        <v>181</v>
      </c>
      <c r="B241" s="514"/>
      <c r="C241" s="382"/>
      <c r="D241" s="18">
        <v>70</v>
      </c>
      <c r="E241" s="18">
        <v>0</v>
      </c>
      <c r="F241" s="102">
        <v>853</v>
      </c>
      <c r="G241" s="18" t="s">
        <v>182</v>
      </c>
      <c r="H241" s="18" t="s">
        <v>182</v>
      </c>
      <c r="I241" s="1" t="s">
        <v>367</v>
      </c>
      <c r="J241" s="390" t="s">
        <v>164</v>
      </c>
      <c r="K241" s="14">
        <f t="shared" si="101"/>
        <v>0</v>
      </c>
      <c r="L241" s="14">
        <f t="shared" si="101"/>
        <v>0</v>
      </c>
      <c r="M241" s="14">
        <f t="shared" si="101"/>
        <v>0</v>
      </c>
    </row>
    <row r="242" spans="1:13" s="6" customFormat="1" x14ac:dyDescent="0.25">
      <c r="A242" s="17"/>
      <c r="B242" s="383" t="s">
        <v>181</v>
      </c>
      <c r="C242" s="382"/>
      <c r="D242" s="294">
        <v>70</v>
      </c>
      <c r="E242" s="294">
        <v>0</v>
      </c>
      <c r="F242" s="75">
        <v>853</v>
      </c>
      <c r="G242" s="294" t="s">
        <v>182</v>
      </c>
      <c r="H242" s="294" t="s">
        <v>182</v>
      </c>
      <c r="I242" s="1" t="s">
        <v>367</v>
      </c>
      <c r="J242" s="382" t="s">
        <v>164</v>
      </c>
      <c r="K242" s="2">
        <f t="shared" si="101"/>
        <v>0</v>
      </c>
      <c r="L242" s="2">
        <f t="shared" si="101"/>
        <v>0</v>
      </c>
      <c r="M242" s="2">
        <f t="shared" si="101"/>
        <v>0</v>
      </c>
    </row>
    <row r="243" spans="1:13" s="6" customFormat="1" x14ac:dyDescent="0.25">
      <c r="A243" s="17"/>
      <c r="B243" s="383" t="s">
        <v>181</v>
      </c>
      <c r="C243" s="382"/>
      <c r="D243" s="294">
        <v>70</v>
      </c>
      <c r="E243" s="294">
        <v>0</v>
      </c>
      <c r="F243" s="75">
        <v>853</v>
      </c>
      <c r="G243" s="294" t="s">
        <v>182</v>
      </c>
      <c r="H243" s="294" t="s">
        <v>182</v>
      </c>
      <c r="I243" s="1" t="s">
        <v>367</v>
      </c>
      <c r="J243" s="294" t="s">
        <v>184</v>
      </c>
      <c r="K243" s="2">
        <f>'6 Вед15'!J309</f>
        <v>0</v>
      </c>
      <c r="L243" s="2">
        <f>'6 Вед15'!K309</f>
        <v>0</v>
      </c>
      <c r="M243" s="2">
        <f>'6 Вед15'!L309</f>
        <v>0</v>
      </c>
    </row>
    <row r="244" spans="1:13" s="15" customFormat="1" ht="13.5" customHeight="1" x14ac:dyDescent="0.25">
      <c r="A244" s="519" t="s">
        <v>176</v>
      </c>
      <c r="B244" s="519"/>
      <c r="C244" s="102"/>
      <c r="D244" s="102">
        <v>70</v>
      </c>
      <c r="E244" s="102">
        <v>0</v>
      </c>
      <c r="F244" s="102">
        <v>854</v>
      </c>
      <c r="G244" s="102"/>
      <c r="H244" s="12"/>
      <c r="I244" s="12"/>
      <c r="J244" s="12"/>
      <c r="K244" s="14">
        <f>K245+K248</f>
        <v>1416920</v>
      </c>
      <c r="L244" s="14">
        <f t="shared" ref="L244:M244" si="102">L245+L248</f>
        <v>0</v>
      </c>
      <c r="M244" s="14">
        <f t="shared" si="102"/>
        <v>1416920</v>
      </c>
    </row>
    <row r="245" spans="1:13" s="6" customFormat="1" x14ac:dyDescent="0.25">
      <c r="A245" s="442" t="s">
        <v>583</v>
      </c>
      <c r="B245" s="442"/>
      <c r="C245" s="383"/>
      <c r="D245" s="294">
        <v>70</v>
      </c>
      <c r="E245" s="294">
        <v>0</v>
      </c>
      <c r="F245" s="294">
        <v>854</v>
      </c>
      <c r="G245" s="1" t="s">
        <v>23</v>
      </c>
      <c r="H245" s="1" t="s">
        <v>74</v>
      </c>
      <c r="I245" s="1" t="s">
        <v>585</v>
      </c>
      <c r="J245" s="1"/>
      <c r="K245" s="2">
        <f t="shared" ref="K245:M246" si="103">K246</f>
        <v>789500</v>
      </c>
      <c r="L245" s="2">
        <f t="shared" si="103"/>
        <v>0</v>
      </c>
      <c r="M245" s="2">
        <f t="shared" si="103"/>
        <v>789500</v>
      </c>
    </row>
    <row r="246" spans="1:13" s="6" customFormat="1" ht="36" customHeight="1" x14ac:dyDescent="0.25">
      <c r="A246" s="383"/>
      <c r="B246" s="382" t="s">
        <v>22</v>
      </c>
      <c r="C246" s="383"/>
      <c r="D246" s="294">
        <v>70</v>
      </c>
      <c r="E246" s="294">
        <v>0</v>
      </c>
      <c r="F246" s="294">
        <v>854</v>
      </c>
      <c r="G246" s="1" t="s">
        <v>18</v>
      </c>
      <c r="H246" s="1" t="s">
        <v>74</v>
      </c>
      <c r="I246" s="1" t="s">
        <v>585</v>
      </c>
      <c r="J246" s="1" t="s">
        <v>24</v>
      </c>
      <c r="K246" s="2">
        <f t="shared" si="103"/>
        <v>789500</v>
      </c>
      <c r="L246" s="2">
        <f t="shared" si="103"/>
        <v>0</v>
      </c>
      <c r="M246" s="2">
        <f t="shared" si="103"/>
        <v>789500</v>
      </c>
    </row>
    <row r="247" spans="1:13" s="6" customFormat="1" ht="15" customHeight="1" x14ac:dyDescent="0.25">
      <c r="A247" s="383"/>
      <c r="B247" s="382" t="s">
        <v>25</v>
      </c>
      <c r="C247" s="383"/>
      <c r="D247" s="294">
        <v>70</v>
      </c>
      <c r="E247" s="294">
        <v>0</v>
      </c>
      <c r="F247" s="294">
        <v>854</v>
      </c>
      <c r="G247" s="1" t="s">
        <v>18</v>
      </c>
      <c r="H247" s="1" t="s">
        <v>74</v>
      </c>
      <c r="I247" s="1" t="s">
        <v>585</v>
      </c>
      <c r="J247" s="1" t="s">
        <v>26</v>
      </c>
      <c r="K247" s="2">
        <f>'6 Вед15'!J315</f>
        <v>789500</v>
      </c>
      <c r="L247" s="2">
        <f>'6 Вед15'!K315</f>
        <v>0</v>
      </c>
      <c r="M247" s="2">
        <f>'6 Вед15'!L315</f>
        <v>789500</v>
      </c>
    </row>
    <row r="248" spans="1:13" s="6" customFormat="1" ht="27" customHeight="1" x14ac:dyDescent="0.25">
      <c r="A248" s="442" t="s">
        <v>27</v>
      </c>
      <c r="B248" s="442"/>
      <c r="C248" s="294"/>
      <c r="D248" s="294">
        <v>70</v>
      </c>
      <c r="E248" s="294">
        <v>0</v>
      </c>
      <c r="F248" s="294">
        <v>854</v>
      </c>
      <c r="G248" s="1" t="s">
        <v>23</v>
      </c>
      <c r="H248" s="1" t="s">
        <v>4</v>
      </c>
      <c r="I248" s="1" t="s">
        <v>562</v>
      </c>
      <c r="J248" s="1"/>
      <c r="K248" s="2">
        <f t="shared" ref="K248:M248" si="104">K249+K251+K253</f>
        <v>627420</v>
      </c>
      <c r="L248" s="2">
        <f t="shared" si="104"/>
        <v>0</v>
      </c>
      <c r="M248" s="2">
        <f t="shared" si="104"/>
        <v>627420</v>
      </c>
    </row>
    <row r="249" spans="1:13" s="6" customFormat="1" ht="36.75" customHeight="1" x14ac:dyDescent="0.25">
      <c r="A249" s="17"/>
      <c r="B249" s="382" t="s">
        <v>22</v>
      </c>
      <c r="C249" s="294"/>
      <c r="D249" s="294">
        <v>70</v>
      </c>
      <c r="E249" s="294">
        <v>0</v>
      </c>
      <c r="F249" s="294">
        <v>854</v>
      </c>
      <c r="G249" s="1" t="s">
        <v>18</v>
      </c>
      <c r="H249" s="1" t="s">
        <v>4</v>
      </c>
      <c r="I249" s="1" t="s">
        <v>562</v>
      </c>
      <c r="J249" s="1" t="s">
        <v>24</v>
      </c>
      <c r="K249" s="2">
        <f t="shared" ref="K249:M249" si="105">K250</f>
        <v>418200</v>
      </c>
      <c r="L249" s="2">
        <f t="shared" si="105"/>
        <v>0</v>
      </c>
      <c r="M249" s="2">
        <f t="shared" si="105"/>
        <v>418200</v>
      </c>
    </row>
    <row r="250" spans="1:13" s="6" customFormat="1" ht="13.5" customHeight="1" x14ac:dyDescent="0.25">
      <c r="A250" s="17"/>
      <c r="B250" s="382" t="s">
        <v>25</v>
      </c>
      <c r="C250" s="294"/>
      <c r="D250" s="294">
        <v>70</v>
      </c>
      <c r="E250" s="294">
        <v>0</v>
      </c>
      <c r="F250" s="294">
        <v>854</v>
      </c>
      <c r="G250" s="1" t="s">
        <v>18</v>
      </c>
      <c r="H250" s="1" t="s">
        <v>4</v>
      </c>
      <c r="I250" s="1" t="s">
        <v>562</v>
      </c>
      <c r="J250" s="1" t="s">
        <v>26</v>
      </c>
      <c r="K250" s="2">
        <f>'6 Вед15'!J319</f>
        <v>418200</v>
      </c>
      <c r="L250" s="2">
        <f>'6 Вед15'!K319</f>
        <v>0</v>
      </c>
      <c r="M250" s="2">
        <f>'6 Вед15'!L319</f>
        <v>418200</v>
      </c>
    </row>
    <row r="251" spans="1:13" s="6" customFormat="1" ht="13.5" customHeight="1" x14ac:dyDescent="0.25">
      <c r="A251" s="17"/>
      <c r="B251" s="387" t="s">
        <v>28</v>
      </c>
      <c r="C251" s="294"/>
      <c r="D251" s="294">
        <v>70</v>
      </c>
      <c r="E251" s="294">
        <v>0</v>
      </c>
      <c r="F251" s="294">
        <v>854</v>
      </c>
      <c r="G251" s="1" t="s">
        <v>18</v>
      </c>
      <c r="H251" s="1" t="s">
        <v>4</v>
      </c>
      <c r="I251" s="1" t="s">
        <v>562</v>
      </c>
      <c r="J251" s="1" t="s">
        <v>29</v>
      </c>
      <c r="K251" s="2">
        <f>'6 Вед15'!J320</f>
        <v>208700</v>
      </c>
      <c r="L251" s="2">
        <f>'6 Вед15'!K320</f>
        <v>0</v>
      </c>
      <c r="M251" s="2">
        <f>'6 Вед15'!L320</f>
        <v>208700</v>
      </c>
    </row>
    <row r="252" spans="1:13" s="6" customFormat="1" ht="25.5" customHeight="1" x14ac:dyDescent="0.25">
      <c r="A252" s="17"/>
      <c r="B252" s="387" t="s">
        <v>30</v>
      </c>
      <c r="C252" s="294"/>
      <c r="D252" s="294">
        <v>70</v>
      </c>
      <c r="E252" s="294">
        <v>0</v>
      </c>
      <c r="F252" s="294">
        <v>854</v>
      </c>
      <c r="G252" s="1" t="s">
        <v>18</v>
      </c>
      <c r="H252" s="1" t="s">
        <v>4</v>
      </c>
      <c r="I252" s="1" t="s">
        <v>562</v>
      </c>
      <c r="J252" s="1" t="s">
        <v>31</v>
      </c>
      <c r="K252" s="2">
        <f>'6 Вед15'!J321</f>
        <v>208700</v>
      </c>
      <c r="L252" s="2">
        <f>'6 Вед15'!K321</f>
        <v>0</v>
      </c>
      <c r="M252" s="2">
        <f>'6 Вед15'!L321</f>
        <v>208700</v>
      </c>
    </row>
    <row r="253" spans="1:13" s="6" customFormat="1" ht="13.5" customHeight="1" x14ac:dyDescent="0.25">
      <c r="A253" s="17"/>
      <c r="B253" s="387" t="s">
        <v>32</v>
      </c>
      <c r="C253" s="294"/>
      <c r="D253" s="294">
        <v>70</v>
      </c>
      <c r="E253" s="294">
        <v>0</v>
      </c>
      <c r="F253" s="294">
        <v>854</v>
      </c>
      <c r="G253" s="1" t="s">
        <v>18</v>
      </c>
      <c r="H253" s="1" t="s">
        <v>4</v>
      </c>
      <c r="I253" s="1" t="s">
        <v>562</v>
      </c>
      <c r="J253" s="1" t="s">
        <v>33</v>
      </c>
      <c r="K253" s="2">
        <f>'6 Вед15'!J322</f>
        <v>520</v>
      </c>
      <c r="L253" s="2">
        <f>'6 Вед15'!K322</f>
        <v>0</v>
      </c>
      <c r="M253" s="2">
        <f>'6 Вед15'!L322</f>
        <v>520</v>
      </c>
    </row>
    <row r="254" spans="1:13" s="6" customFormat="1" x14ac:dyDescent="0.25">
      <c r="A254" s="17"/>
      <c r="B254" s="382" t="s">
        <v>597</v>
      </c>
      <c r="C254" s="383"/>
      <c r="D254" s="294">
        <v>70</v>
      </c>
      <c r="E254" s="294">
        <v>0</v>
      </c>
      <c r="F254" s="294">
        <v>854</v>
      </c>
      <c r="G254" s="1" t="s">
        <v>18</v>
      </c>
      <c r="H254" s="1" t="s">
        <v>4</v>
      </c>
      <c r="I254" s="1" t="s">
        <v>562</v>
      </c>
      <c r="J254" s="1" t="s">
        <v>36</v>
      </c>
      <c r="K254" s="2">
        <f>'6 Вед15'!J323</f>
        <v>520</v>
      </c>
      <c r="L254" s="2">
        <f>'6 Вед15'!K323</f>
        <v>0</v>
      </c>
      <c r="M254" s="2">
        <f>'6 Вед15'!L323</f>
        <v>520</v>
      </c>
    </row>
    <row r="255" spans="1:13" s="6" customFormat="1" x14ac:dyDescent="0.25">
      <c r="A255" s="519" t="s">
        <v>752</v>
      </c>
      <c r="B255" s="519"/>
      <c r="C255" s="383"/>
      <c r="D255" s="18">
        <v>70</v>
      </c>
      <c r="E255" s="18">
        <v>0</v>
      </c>
      <c r="F255" s="18">
        <v>857</v>
      </c>
      <c r="G255" s="12"/>
      <c r="H255" s="12"/>
      <c r="I255" s="12"/>
      <c r="J255" s="12"/>
      <c r="K255" s="14">
        <f>K256+K261</f>
        <v>506700</v>
      </c>
      <c r="L255" s="14">
        <f t="shared" ref="L255:M255" si="106">L256+L261</f>
        <v>0</v>
      </c>
      <c r="M255" s="14">
        <f t="shared" si="106"/>
        <v>506700</v>
      </c>
    </row>
    <row r="256" spans="1:13" s="6" customFormat="1" ht="14.25" customHeight="1" x14ac:dyDescent="0.25">
      <c r="A256" s="442" t="s">
        <v>178</v>
      </c>
      <c r="B256" s="442"/>
      <c r="C256" s="383"/>
      <c r="D256" s="294">
        <v>70</v>
      </c>
      <c r="E256" s="294">
        <v>0</v>
      </c>
      <c r="F256" s="294">
        <v>857</v>
      </c>
      <c r="G256" s="1" t="s">
        <v>18</v>
      </c>
      <c r="H256" s="1" t="s">
        <v>1</v>
      </c>
      <c r="I256" s="1" t="s">
        <v>370</v>
      </c>
      <c r="J256" s="1"/>
      <c r="K256" s="2">
        <f>K257+K259</f>
        <v>488700</v>
      </c>
      <c r="L256" s="2">
        <f t="shared" ref="L256:M256" si="107">L257+L259</f>
        <v>0</v>
      </c>
      <c r="M256" s="2">
        <f t="shared" si="107"/>
        <v>488700</v>
      </c>
    </row>
    <row r="257" spans="1:13" s="6" customFormat="1" ht="39.75" customHeight="1" x14ac:dyDescent="0.25">
      <c r="A257" s="383"/>
      <c r="B257" s="382" t="s">
        <v>22</v>
      </c>
      <c r="C257" s="383"/>
      <c r="D257" s="294">
        <v>70</v>
      </c>
      <c r="E257" s="294">
        <v>0</v>
      </c>
      <c r="F257" s="294">
        <v>857</v>
      </c>
      <c r="G257" s="1" t="s">
        <v>23</v>
      </c>
      <c r="H257" s="1" t="s">
        <v>1</v>
      </c>
      <c r="I257" s="1" t="s">
        <v>370</v>
      </c>
      <c r="J257" s="1" t="s">
        <v>24</v>
      </c>
      <c r="K257" s="2">
        <f t="shared" ref="K257:M257" si="108">K258</f>
        <v>459000</v>
      </c>
      <c r="L257" s="2">
        <f t="shared" si="108"/>
        <v>0</v>
      </c>
      <c r="M257" s="2">
        <f t="shared" si="108"/>
        <v>459000</v>
      </c>
    </row>
    <row r="258" spans="1:13" s="6" customFormat="1" ht="15" customHeight="1" x14ac:dyDescent="0.25">
      <c r="A258" s="17"/>
      <c r="B258" s="382" t="s">
        <v>25</v>
      </c>
      <c r="C258" s="382"/>
      <c r="D258" s="294">
        <v>70</v>
      </c>
      <c r="E258" s="294">
        <v>0</v>
      </c>
      <c r="F258" s="294">
        <v>857</v>
      </c>
      <c r="G258" s="1" t="s">
        <v>18</v>
      </c>
      <c r="H258" s="1" t="s">
        <v>1</v>
      </c>
      <c r="I258" s="1" t="s">
        <v>370</v>
      </c>
      <c r="J258" s="1" t="s">
        <v>26</v>
      </c>
      <c r="K258" s="2">
        <f>'6 Вед15'!J329</f>
        <v>459000</v>
      </c>
      <c r="L258" s="2">
        <f>'6 Вед15'!K329</f>
        <v>0</v>
      </c>
      <c r="M258" s="2">
        <f>'6 Вед15'!L329</f>
        <v>459000</v>
      </c>
    </row>
    <row r="259" spans="1:13" s="6" customFormat="1" ht="13.5" customHeight="1" x14ac:dyDescent="0.25">
      <c r="A259" s="17"/>
      <c r="B259" s="387" t="s">
        <v>28</v>
      </c>
      <c r="C259" s="294"/>
      <c r="D259" s="294">
        <v>70</v>
      </c>
      <c r="E259" s="294">
        <v>0</v>
      </c>
      <c r="F259" s="294">
        <v>857</v>
      </c>
      <c r="G259" s="1" t="s">
        <v>18</v>
      </c>
      <c r="H259" s="1" t="s">
        <v>4</v>
      </c>
      <c r="I259" s="1" t="s">
        <v>370</v>
      </c>
      <c r="J259" s="1" t="s">
        <v>29</v>
      </c>
      <c r="K259" s="2">
        <f>K260</f>
        <v>29700</v>
      </c>
      <c r="L259" s="2">
        <f t="shared" ref="L259:M259" si="109">L260</f>
        <v>0</v>
      </c>
      <c r="M259" s="2">
        <f t="shared" si="109"/>
        <v>29700</v>
      </c>
    </row>
    <row r="260" spans="1:13" s="6" customFormat="1" ht="25.5" customHeight="1" x14ac:dyDescent="0.25">
      <c r="A260" s="17"/>
      <c r="B260" s="387" t="s">
        <v>30</v>
      </c>
      <c r="C260" s="294"/>
      <c r="D260" s="294">
        <v>70</v>
      </c>
      <c r="E260" s="294">
        <v>0</v>
      </c>
      <c r="F260" s="294">
        <v>857</v>
      </c>
      <c r="G260" s="1" t="s">
        <v>18</v>
      </c>
      <c r="H260" s="1" t="s">
        <v>4</v>
      </c>
      <c r="I260" s="1" t="s">
        <v>370</v>
      </c>
      <c r="J260" s="1" t="s">
        <v>31</v>
      </c>
      <c r="K260" s="2">
        <f>'6 Вед15'!J331</f>
        <v>29700</v>
      </c>
      <c r="L260" s="2">
        <f>'6 Вед15'!K331</f>
        <v>0</v>
      </c>
      <c r="M260" s="2">
        <f>'6 Вед15'!L331</f>
        <v>29700</v>
      </c>
    </row>
    <row r="261" spans="1:13" s="6" customFormat="1" ht="26.25" hidden="1" customHeight="1" x14ac:dyDescent="0.25">
      <c r="A261" s="442" t="s">
        <v>373</v>
      </c>
      <c r="B261" s="442"/>
      <c r="C261" s="383"/>
      <c r="D261" s="294">
        <v>70</v>
      </c>
      <c r="E261" s="294">
        <v>0</v>
      </c>
      <c r="F261" s="294">
        <v>857</v>
      </c>
      <c r="G261" s="1" t="s">
        <v>23</v>
      </c>
      <c r="H261" s="1" t="s">
        <v>1</v>
      </c>
      <c r="I261" s="1" t="s">
        <v>622</v>
      </c>
      <c r="J261" s="2"/>
      <c r="K261" s="2">
        <f t="shared" ref="K261:M262" si="110">K262</f>
        <v>18000</v>
      </c>
      <c r="L261" s="2">
        <f t="shared" si="110"/>
        <v>0</v>
      </c>
      <c r="M261" s="2">
        <f t="shared" si="110"/>
        <v>18000</v>
      </c>
    </row>
    <row r="262" spans="1:13" s="6" customFormat="1" ht="14.25" hidden="1" customHeight="1" x14ac:dyDescent="0.25">
      <c r="A262" s="17"/>
      <c r="B262" s="387" t="s">
        <v>28</v>
      </c>
      <c r="C262" s="382"/>
      <c r="D262" s="294">
        <v>70</v>
      </c>
      <c r="E262" s="294">
        <v>0</v>
      </c>
      <c r="F262" s="294">
        <v>857</v>
      </c>
      <c r="G262" s="1" t="s">
        <v>18</v>
      </c>
      <c r="H262" s="1" t="s">
        <v>1</v>
      </c>
      <c r="I262" s="1" t="s">
        <v>622</v>
      </c>
      <c r="J262" s="1" t="s">
        <v>29</v>
      </c>
      <c r="K262" s="2">
        <f t="shared" si="110"/>
        <v>18000</v>
      </c>
      <c r="L262" s="2">
        <f t="shared" si="110"/>
        <v>0</v>
      </c>
      <c r="M262" s="2">
        <f t="shared" si="110"/>
        <v>18000</v>
      </c>
    </row>
    <row r="263" spans="1:13" s="6" customFormat="1" ht="24" hidden="1" x14ac:dyDescent="0.25">
      <c r="A263" s="17"/>
      <c r="B263" s="387" t="s">
        <v>30</v>
      </c>
      <c r="C263" s="383"/>
      <c r="D263" s="294">
        <v>70</v>
      </c>
      <c r="E263" s="294">
        <v>0</v>
      </c>
      <c r="F263" s="294">
        <v>857</v>
      </c>
      <c r="G263" s="1" t="s">
        <v>18</v>
      </c>
      <c r="H263" s="1" t="s">
        <v>1</v>
      </c>
      <c r="I263" s="1" t="s">
        <v>622</v>
      </c>
      <c r="J263" s="1" t="s">
        <v>31</v>
      </c>
      <c r="K263" s="2">
        <f>'6 Вед15'!J334</f>
        <v>18000</v>
      </c>
      <c r="L263" s="2">
        <f>'6 Вед15'!K334</f>
        <v>0</v>
      </c>
      <c r="M263" s="2">
        <f>'6 Вед15'!L334</f>
        <v>18000</v>
      </c>
    </row>
    <row r="264" spans="1:13" s="6" customFormat="1" ht="18" customHeight="1" x14ac:dyDescent="0.25">
      <c r="A264" s="388"/>
      <c r="B264" s="390" t="s">
        <v>180</v>
      </c>
      <c r="C264" s="390"/>
      <c r="D264" s="18"/>
      <c r="E264" s="18"/>
      <c r="F264" s="18"/>
      <c r="G264" s="12"/>
      <c r="H264" s="12"/>
      <c r="I264" s="12"/>
      <c r="J264" s="12"/>
      <c r="K264" s="14">
        <f>K6+K144+K210+K235</f>
        <v>234246433</v>
      </c>
      <c r="L264" s="14">
        <f>L6+L144+L210+L235</f>
        <v>-12733962</v>
      </c>
      <c r="M264" s="14">
        <f>M6+M144+M210+M235</f>
        <v>221512341</v>
      </c>
    </row>
    <row r="265" spans="1:13" s="95" customFormat="1" hidden="1" x14ac:dyDescent="0.25">
      <c r="F265" s="231"/>
      <c r="I265" s="231"/>
      <c r="K265" s="232"/>
    </row>
    <row r="266" spans="1:13" s="95" customFormat="1" hidden="1" x14ac:dyDescent="0.25">
      <c r="B266" s="6"/>
      <c r="C266" s="6"/>
      <c r="D266" s="6"/>
      <c r="E266" s="6"/>
      <c r="F266" s="76"/>
      <c r="G266" s="6"/>
      <c r="H266" s="6"/>
      <c r="I266" s="76" t="s">
        <v>575</v>
      </c>
      <c r="J266" s="6"/>
      <c r="K266" s="10">
        <f>'6 Вед15'!J335</f>
        <v>234246433</v>
      </c>
      <c r="L266" s="10">
        <f>'6 Вед15'!K335</f>
        <v>8505006</v>
      </c>
      <c r="M266" s="10">
        <f>'6 Вед15'!L335</f>
        <v>242751439</v>
      </c>
    </row>
    <row r="267" spans="1:13" s="95" customFormat="1" hidden="1" x14ac:dyDescent="0.25">
      <c r="B267" s="6"/>
      <c r="C267" s="6"/>
      <c r="D267" s="6"/>
      <c r="E267" s="6"/>
      <c r="F267" s="76"/>
      <c r="G267" s="6"/>
      <c r="H267" s="6"/>
      <c r="I267" s="76"/>
      <c r="J267" s="6"/>
      <c r="K267" s="10">
        <f t="shared" ref="K267:M267" si="111">K264-K266</f>
        <v>0</v>
      </c>
      <c r="L267" s="10">
        <f t="shared" si="111"/>
        <v>-21238968</v>
      </c>
      <c r="M267" s="10">
        <f t="shared" si="111"/>
        <v>-21239098</v>
      </c>
    </row>
    <row r="268" spans="1:13" s="95" customFormat="1" hidden="1" x14ac:dyDescent="0.25">
      <c r="B268" s="6"/>
      <c r="C268" s="6"/>
      <c r="D268" s="6"/>
      <c r="E268" s="6"/>
      <c r="F268" s="87"/>
      <c r="G268" s="88"/>
      <c r="H268" s="88"/>
      <c r="I268" s="87"/>
      <c r="J268" s="88"/>
      <c r="K268" s="10"/>
    </row>
    <row r="269" spans="1:13" hidden="1" x14ac:dyDescent="0.25">
      <c r="F269" s="82"/>
      <c r="L269" s="95"/>
      <c r="M269" s="95"/>
    </row>
    <row r="270" spans="1:13" hidden="1" x14ac:dyDescent="0.25">
      <c r="F270" s="82"/>
      <c r="L270" s="95"/>
      <c r="M270" s="95"/>
    </row>
    <row r="271" spans="1:13" x14ac:dyDescent="0.25">
      <c r="F271" s="82"/>
      <c r="L271" s="95"/>
      <c r="M271" s="95"/>
    </row>
    <row r="272" spans="1:13" x14ac:dyDescent="0.25">
      <c r="F272" s="82"/>
      <c r="L272" s="95"/>
      <c r="M272" s="95"/>
    </row>
    <row r="273" spans="6:13" x14ac:dyDescent="0.25">
      <c r="F273" s="82"/>
      <c r="G273" s="82"/>
      <c r="H273" s="82"/>
      <c r="I273" s="82"/>
      <c r="L273" s="95"/>
      <c r="M273" s="95"/>
    </row>
    <row r="274" spans="6:13" x14ac:dyDescent="0.25">
      <c r="F274" s="82"/>
      <c r="L274" s="95"/>
      <c r="M274" s="95"/>
    </row>
    <row r="275" spans="6:13" x14ac:dyDescent="0.25">
      <c r="F275" s="82"/>
      <c r="L275" s="95"/>
      <c r="M275" s="95"/>
    </row>
    <row r="276" spans="6:13" x14ac:dyDescent="0.25">
      <c r="F276" s="82"/>
      <c r="L276" s="95"/>
      <c r="M276" s="95"/>
    </row>
    <row r="277" spans="6:13" x14ac:dyDescent="0.25">
      <c r="F277" s="82"/>
      <c r="L277" s="95"/>
      <c r="M277" s="95"/>
    </row>
    <row r="278" spans="6:13" x14ac:dyDescent="0.25">
      <c r="F278" s="82"/>
      <c r="L278" s="95"/>
      <c r="M278" s="95"/>
    </row>
    <row r="279" spans="6:13" x14ac:dyDescent="0.25">
      <c r="F279" s="82"/>
      <c r="L279" s="95"/>
      <c r="M279" s="95"/>
    </row>
    <row r="280" spans="6:13" x14ac:dyDescent="0.25">
      <c r="F280" s="82"/>
      <c r="L280" s="95"/>
      <c r="M280" s="95"/>
    </row>
    <row r="281" spans="6:13" x14ac:dyDescent="0.25">
      <c r="L281" s="95"/>
      <c r="M281" s="95"/>
    </row>
    <row r="282" spans="6:13" x14ac:dyDescent="0.25">
      <c r="F282" s="82"/>
      <c r="L282" s="95"/>
      <c r="M282" s="95"/>
    </row>
    <row r="283" spans="6:13" x14ac:dyDescent="0.25">
      <c r="F283" s="82"/>
      <c r="L283" s="95"/>
      <c r="M283" s="95"/>
    </row>
    <row r="284" spans="6:13" x14ac:dyDescent="0.25">
      <c r="F284" s="82"/>
      <c r="L284" s="95"/>
      <c r="M284" s="95"/>
    </row>
    <row r="285" spans="6:13" x14ac:dyDescent="0.25">
      <c r="F285" s="82"/>
      <c r="G285" s="82"/>
      <c r="H285" s="82"/>
      <c r="I285" s="82"/>
      <c r="L285" s="95"/>
      <c r="M285" s="95"/>
    </row>
    <row r="286" spans="6:13" x14ac:dyDescent="0.25">
      <c r="F286" s="82"/>
      <c r="G286" s="82"/>
      <c r="H286" s="82"/>
      <c r="I286" s="82"/>
      <c r="L286" s="95"/>
      <c r="M286" s="95"/>
    </row>
    <row r="287" spans="6:13" x14ac:dyDescent="0.25">
      <c r="F287" s="82"/>
      <c r="G287" s="82"/>
      <c r="H287" s="82"/>
      <c r="I287" s="82"/>
    </row>
    <row r="288" spans="6:13" x14ac:dyDescent="0.25">
      <c r="F288" s="82"/>
      <c r="G288" s="82"/>
      <c r="H288" s="82"/>
      <c r="I288" s="82"/>
    </row>
    <row r="289" spans="6:13" x14ac:dyDescent="0.25">
      <c r="F289" s="82"/>
      <c r="G289" s="82"/>
      <c r="H289" s="82"/>
      <c r="I289" s="82"/>
    </row>
    <row r="293" spans="6:13" hidden="1" x14ac:dyDescent="0.25"/>
    <row r="294" spans="6:13" hidden="1" x14ac:dyDescent="0.25"/>
    <row r="295" spans="6:13" hidden="1" x14ac:dyDescent="0.25">
      <c r="F295" s="82"/>
      <c r="L295" s="233">
        <f>'6 Вед15'!K335</f>
        <v>8505006</v>
      </c>
      <c r="M295" s="233">
        <f>'6 Вед15'!L335</f>
        <v>242751439</v>
      </c>
    </row>
    <row r="296" spans="6:13" hidden="1" x14ac:dyDescent="0.25">
      <c r="L296" s="233">
        <f t="shared" ref="L296:M296" si="112">L264-L295</f>
        <v>-21238968</v>
      </c>
      <c r="M296" s="233">
        <f t="shared" si="112"/>
        <v>-21239098</v>
      </c>
    </row>
    <row r="297" spans="6:13" hidden="1" x14ac:dyDescent="0.25">
      <c r="F297" s="82"/>
      <c r="L297" s="233">
        <f>Функц.!K301</f>
        <v>8505006</v>
      </c>
      <c r="M297" s="233">
        <f>Функц.!L301</f>
        <v>242751439</v>
      </c>
    </row>
    <row r="298" spans="6:13" hidden="1" x14ac:dyDescent="0.25">
      <c r="F298" s="82"/>
      <c r="L298" s="233">
        <f t="shared" ref="L298:M298" si="113">L264-L297</f>
        <v>-21238968</v>
      </c>
      <c r="M298" s="233">
        <f t="shared" si="113"/>
        <v>-21239098</v>
      </c>
    </row>
    <row r="299" spans="6:13" hidden="1" x14ac:dyDescent="0.25">
      <c r="F299" s="82"/>
      <c r="L299" s="233">
        <f>' Дох.15'!F114</f>
        <v>4802500</v>
      </c>
      <c r="M299" s="233">
        <f>' Дох.15'!G114</f>
        <v>239048933</v>
      </c>
    </row>
    <row r="300" spans="6:13" hidden="1" x14ac:dyDescent="0.25">
      <c r="F300" s="82"/>
      <c r="G300" s="82"/>
      <c r="H300" s="82"/>
      <c r="I300" s="82"/>
      <c r="L300" s="233">
        <f t="shared" ref="L300:M300" si="114">L264-L299</f>
        <v>-17536462</v>
      </c>
      <c r="M300" s="233">
        <f t="shared" si="114"/>
        <v>-17536592</v>
      </c>
    </row>
    <row r="301" spans="6:13" hidden="1" x14ac:dyDescent="0.25">
      <c r="F301" s="82"/>
      <c r="G301" s="82"/>
      <c r="H301" s="82"/>
      <c r="I301" s="82"/>
      <c r="L301" s="233">
        <f>'12 Ист.15'!H15</f>
        <v>0</v>
      </c>
      <c r="M301" s="233">
        <f>'12 Ист.15'!I15</f>
        <v>0</v>
      </c>
    </row>
    <row r="302" spans="6:13" hidden="1" x14ac:dyDescent="0.25">
      <c r="F302" s="82"/>
      <c r="G302" s="82"/>
      <c r="H302" s="82"/>
      <c r="I302" s="82"/>
      <c r="L302" s="233">
        <f t="shared" ref="L302:M302" si="115">L264-L299-L301</f>
        <v>-17536462</v>
      </c>
      <c r="M302" s="233">
        <f t="shared" si="115"/>
        <v>-17536592</v>
      </c>
    </row>
    <row r="303" spans="6:13" hidden="1" x14ac:dyDescent="0.25">
      <c r="F303" s="82"/>
      <c r="G303" s="82"/>
      <c r="H303" s="82"/>
      <c r="I303" s="82"/>
    </row>
    <row r="304" spans="6:13" x14ac:dyDescent="0.25">
      <c r="F304" s="82"/>
      <c r="G304" s="82"/>
      <c r="H304" s="82"/>
      <c r="I304" s="82"/>
    </row>
  </sheetData>
  <mergeCells count="92">
    <mergeCell ref="A255:B255"/>
    <mergeCell ref="A256:B256"/>
    <mergeCell ref="A261:B261"/>
    <mergeCell ref="A212:B212"/>
    <mergeCell ref="A36:B36"/>
    <mergeCell ref="A39:B39"/>
    <mergeCell ref="A172:B172"/>
    <mergeCell ref="A90:B90"/>
    <mergeCell ref="A131:B131"/>
    <mergeCell ref="A134:B134"/>
    <mergeCell ref="A47:B47"/>
    <mergeCell ref="A52:B52"/>
    <mergeCell ref="A77:B77"/>
    <mergeCell ref="A80:B80"/>
    <mergeCell ref="A244:B244"/>
    <mergeCell ref="A158:B158"/>
    <mergeCell ref="A6:B6"/>
    <mergeCell ref="A223:B223"/>
    <mergeCell ref="A226:B226"/>
    <mergeCell ref="A241:B241"/>
    <mergeCell ref="A136:B136"/>
    <mergeCell ref="A152:B152"/>
    <mergeCell ref="A167:B167"/>
    <mergeCell ref="A178:B178"/>
    <mergeCell ref="A186:B186"/>
    <mergeCell ref="A189:B189"/>
    <mergeCell ref="A198:B198"/>
    <mergeCell ref="A201:B201"/>
    <mergeCell ref="A204:B204"/>
    <mergeCell ref="A240:B240"/>
    <mergeCell ref="A211:B211"/>
    <mergeCell ref="A141:B141"/>
    <mergeCell ref="G4:H4"/>
    <mergeCell ref="A93:B93"/>
    <mergeCell ref="A63:B63"/>
    <mergeCell ref="A183:B183"/>
    <mergeCell ref="A123:B123"/>
    <mergeCell ref="A96:B96"/>
    <mergeCell ref="A110:B110"/>
    <mergeCell ref="A113:B113"/>
    <mergeCell ref="A122:B122"/>
    <mergeCell ref="A99:B99"/>
    <mergeCell ref="A5:B5"/>
    <mergeCell ref="A8:B8"/>
    <mergeCell ref="A23:B23"/>
    <mergeCell ref="A20:B20"/>
    <mergeCell ref="A28:B28"/>
    <mergeCell ref="A33:B33"/>
    <mergeCell ref="A155:B155"/>
    <mergeCell ref="A245:B245"/>
    <mergeCell ref="A248:B248"/>
    <mergeCell ref="A220:B220"/>
    <mergeCell ref="A232:B232"/>
    <mergeCell ref="A235:B235"/>
    <mergeCell ref="A236:B236"/>
    <mergeCell ref="A237:B237"/>
    <mergeCell ref="A229:B229"/>
    <mergeCell ref="A175:B175"/>
    <mergeCell ref="A207:B207"/>
    <mergeCell ref="A210:B210"/>
    <mergeCell ref="A3:M3"/>
    <mergeCell ref="E2:M2"/>
    <mergeCell ref="A145:B145"/>
    <mergeCell ref="A146:B146"/>
    <mergeCell ref="A149:B149"/>
    <mergeCell ref="A121:B121"/>
    <mergeCell ref="A71:B71"/>
    <mergeCell ref="A74:B74"/>
    <mergeCell ref="A82:B82"/>
    <mergeCell ref="A85:B85"/>
    <mergeCell ref="A42:B42"/>
    <mergeCell ref="A55:B55"/>
    <mergeCell ref="A58:B58"/>
    <mergeCell ref="A66:B66"/>
    <mergeCell ref="A7:B7"/>
    <mergeCell ref="A11:B11"/>
    <mergeCell ref="E1:M1"/>
    <mergeCell ref="A135:B135"/>
    <mergeCell ref="A139:B139"/>
    <mergeCell ref="A140:B140"/>
    <mergeCell ref="A144:B144"/>
    <mergeCell ref="A108:B108"/>
    <mergeCell ref="A109:B109"/>
    <mergeCell ref="A126:B126"/>
    <mergeCell ref="A81:B81"/>
    <mergeCell ref="A86:B86"/>
    <mergeCell ref="A87:B87"/>
    <mergeCell ref="A102:B102"/>
    <mergeCell ref="A105:B105"/>
    <mergeCell ref="A114:B114"/>
    <mergeCell ref="A115:B115"/>
    <mergeCell ref="A118:B118"/>
  </mergeCells>
  <pageMargins left="0.70866141732283472" right="0.51181102362204722" top="0.15748031496062992" bottom="0.15748031496062992"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9" sqref="B9"/>
    </sheetView>
  </sheetViews>
  <sheetFormatPr defaultRowHeight="12.75" x14ac:dyDescent="0.2"/>
  <cols>
    <col min="1" max="1" width="4.140625" style="54" customWidth="1"/>
    <col min="2" max="2" width="58.85546875" style="54" customWidth="1"/>
    <col min="3" max="3" width="35.5703125" style="54" customWidth="1"/>
    <col min="4"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C1" s="53" t="s">
        <v>723</v>
      </c>
      <c r="D1" s="52"/>
      <c r="E1" s="52"/>
    </row>
    <row r="2" spans="1:7" ht="66" customHeight="1" x14ac:dyDescent="0.2">
      <c r="A2" s="51"/>
      <c r="B2" s="52"/>
      <c r="C2" s="226" t="s">
        <v>594</v>
      </c>
      <c r="D2" s="226"/>
      <c r="E2" s="226"/>
      <c r="F2" s="226"/>
      <c r="G2" s="226"/>
    </row>
    <row r="3" spans="1:7" x14ac:dyDescent="0.2">
      <c r="A3" s="51"/>
      <c r="B3" s="52"/>
      <c r="C3" s="55" t="s">
        <v>185</v>
      </c>
      <c r="D3" s="52"/>
      <c r="E3" s="52"/>
    </row>
    <row r="4" spans="1:7" s="72" customFormat="1" ht="81.75" customHeight="1" x14ac:dyDescent="0.25">
      <c r="A4" s="70"/>
      <c r="B4" s="533" t="s">
        <v>601</v>
      </c>
      <c r="C4" s="533"/>
      <c r="D4" s="71"/>
      <c r="E4" s="71"/>
    </row>
    <row r="5" spans="1:7" ht="15" x14ac:dyDescent="0.2">
      <c r="A5" s="51"/>
      <c r="B5" s="57"/>
      <c r="C5" s="57"/>
      <c r="D5" s="52"/>
      <c r="E5" s="52"/>
    </row>
    <row r="6" spans="1:7" s="60" customFormat="1" x14ac:dyDescent="0.25">
      <c r="A6" s="534" t="s">
        <v>186</v>
      </c>
      <c r="B6" s="534" t="s">
        <v>187</v>
      </c>
      <c r="C6" s="535" t="s">
        <v>188</v>
      </c>
      <c r="D6" s="58"/>
      <c r="E6" s="59"/>
    </row>
    <row r="7" spans="1:7" s="60" customFormat="1" x14ac:dyDescent="0.25">
      <c r="A7" s="534"/>
      <c r="B7" s="534"/>
      <c r="C7" s="535"/>
      <c r="D7" s="58"/>
      <c r="E7" s="59"/>
    </row>
    <row r="8" spans="1:7" s="109" customFormat="1" ht="41.25" customHeight="1" x14ac:dyDescent="0.2">
      <c r="A8" s="105">
        <v>1</v>
      </c>
      <c r="B8" s="106" t="s">
        <v>189</v>
      </c>
      <c r="C8" s="63">
        <v>1369205</v>
      </c>
      <c r="D8" s="108"/>
      <c r="E8" s="108"/>
    </row>
    <row r="9" spans="1:7" s="109" customFormat="1" ht="41.25" customHeight="1" x14ac:dyDescent="0.2">
      <c r="A9" s="105">
        <v>2</v>
      </c>
      <c r="B9" s="106" t="s">
        <v>190</v>
      </c>
      <c r="C9" s="63">
        <v>563172</v>
      </c>
      <c r="D9" s="108"/>
      <c r="E9" s="108"/>
    </row>
    <row r="10" spans="1:7" s="109" customFormat="1" ht="41.25" customHeight="1" x14ac:dyDescent="0.2">
      <c r="A10" s="105">
        <v>3</v>
      </c>
      <c r="B10" s="106" t="s">
        <v>191</v>
      </c>
      <c r="C10" s="63">
        <v>1134489</v>
      </c>
      <c r="D10" s="108"/>
      <c r="E10" s="108"/>
    </row>
    <row r="11" spans="1:7" s="109" customFormat="1" ht="41.25" customHeight="1" x14ac:dyDescent="0.2">
      <c r="A11" s="105">
        <v>4</v>
      </c>
      <c r="B11" s="106" t="s">
        <v>192</v>
      </c>
      <c r="C11" s="63">
        <v>1701554</v>
      </c>
      <c r="D11" s="108"/>
      <c r="E11" s="108"/>
    </row>
    <row r="12" spans="1:7" s="109" customFormat="1" ht="41.25" customHeight="1" x14ac:dyDescent="0.2">
      <c r="A12" s="105">
        <v>5</v>
      </c>
      <c r="B12" s="106" t="s">
        <v>193</v>
      </c>
      <c r="C12" s="63">
        <v>566810</v>
      </c>
      <c r="D12" s="108"/>
      <c r="E12" s="108"/>
    </row>
    <row r="13" spans="1:7" s="109" customFormat="1" ht="41.25" customHeight="1" x14ac:dyDescent="0.2">
      <c r="A13" s="105">
        <v>6</v>
      </c>
      <c r="B13" s="106" t="s">
        <v>194</v>
      </c>
      <c r="C13" s="63">
        <v>546770</v>
      </c>
      <c r="D13" s="108"/>
      <c r="E13" s="108"/>
    </row>
    <row r="14" spans="1:7" s="114" customFormat="1" ht="41.25" customHeight="1" x14ac:dyDescent="0.25">
      <c r="A14" s="110"/>
      <c r="B14" s="111" t="s">
        <v>10</v>
      </c>
      <c r="C14" s="112">
        <f>SUM(C8:C13)</f>
        <v>5882000</v>
      </c>
      <c r="D14" s="113"/>
      <c r="E14" s="113"/>
    </row>
  </sheetData>
  <mergeCells count="4">
    <mergeCell ref="B4:C4"/>
    <mergeCell ref="A6:A7"/>
    <mergeCell ref="B6:B7"/>
    <mergeCell ref="C6:C7"/>
  </mergeCells>
  <pageMargins left="0.9055118110236221" right="0.51181102362204722" top="0.15748031496062992"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13" sqref="B13"/>
    </sheetView>
  </sheetViews>
  <sheetFormatPr defaultRowHeight="12.75" x14ac:dyDescent="0.2"/>
  <cols>
    <col min="1" max="1" width="4.140625" style="54" customWidth="1"/>
    <col min="2" max="2" width="58.85546875" style="54" customWidth="1"/>
    <col min="3" max="3" width="35.57031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7" x14ac:dyDescent="0.2">
      <c r="A1" s="51"/>
      <c r="B1" s="52"/>
      <c r="C1" s="237" t="s">
        <v>723</v>
      </c>
    </row>
    <row r="2" spans="1:7" ht="77.25" customHeight="1" x14ac:dyDescent="0.2">
      <c r="A2" s="51"/>
      <c r="B2" s="52"/>
      <c r="C2" s="226" t="s">
        <v>594</v>
      </c>
      <c r="D2" s="226"/>
      <c r="E2" s="226"/>
      <c r="F2" s="226"/>
      <c r="G2" s="226"/>
    </row>
    <row r="3" spans="1:7" ht="31.5" customHeight="1" x14ac:dyDescent="0.2">
      <c r="A3" s="51"/>
      <c r="B3" s="52"/>
      <c r="C3" s="234" t="s">
        <v>552</v>
      </c>
    </row>
    <row r="4" spans="1:7" s="72" customFormat="1" ht="48" customHeight="1" x14ac:dyDescent="0.25">
      <c r="A4" s="70"/>
      <c r="B4" s="533" t="s">
        <v>603</v>
      </c>
      <c r="C4" s="533"/>
    </row>
    <row r="5" spans="1:7" ht="15" x14ac:dyDescent="0.2">
      <c r="A5" s="51"/>
      <c r="B5" s="57"/>
      <c r="C5" s="57"/>
    </row>
    <row r="6" spans="1:7" s="60" customFormat="1" ht="25.5" x14ac:dyDescent="0.25">
      <c r="A6" s="235" t="s">
        <v>186</v>
      </c>
      <c r="B6" s="235" t="s">
        <v>187</v>
      </c>
      <c r="C6" s="236" t="s">
        <v>188</v>
      </c>
    </row>
    <row r="7" spans="1:7" s="109" customFormat="1" ht="35.25" customHeight="1" x14ac:dyDescent="0.25">
      <c r="A7" s="105">
        <v>1</v>
      </c>
      <c r="B7" s="106" t="s">
        <v>189</v>
      </c>
      <c r="C7" s="107">
        <v>2783568</v>
      </c>
    </row>
    <row r="8" spans="1:7" s="109" customFormat="1" ht="35.25" customHeight="1" x14ac:dyDescent="0.25">
      <c r="A8" s="105">
        <v>2</v>
      </c>
      <c r="B8" s="106" t="s">
        <v>190</v>
      </c>
      <c r="C8" s="107">
        <v>1045409</v>
      </c>
    </row>
    <row r="9" spans="1:7" s="109" customFormat="1" ht="35.25" customHeight="1" x14ac:dyDescent="0.25">
      <c r="A9" s="105">
        <v>3</v>
      </c>
      <c r="B9" s="106" t="s">
        <v>191</v>
      </c>
      <c r="C9" s="107">
        <v>1413904</v>
      </c>
    </row>
    <row r="10" spans="1:7" s="109" customFormat="1" ht="35.25" customHeight="1" x14ac:dyDescent="0.25">
      <c r="A10" s="105">
        <v>4</v>
      </c>
      <c r="B10" s="106" t="s">
        <v>192</v>
      </c>
      <c r="C10" s="107">
        <v>1152814</v>
      </c>
    </row>
    <row r="11" spans="1:7" s="109" customFormat="1" ht="35.25" customHeight="1" x14ac:dyDescent="0.25">
      <c r="A11" s="105">
        <v>5</v>
      </c>
      <c r="B11" s="106" t="s">
        <v>193</v>
      </c>
      <c r="C11" s="107">
        <v>1035504</v>
      </c>
    </row>
    <row r="12" spans="1:7" s="109" customFormat="1" ht="35.25" customHeight="1" x14ac:dyDescent="0.25">
      <c r="A12" s="105">
        <v>6</v>
      </c>
      <c r="B12" s="106" t="s">
        <v>194</v>
      </c>
      <c r="C12" s="107">
        <v>1175801</v>
      </c>
    </row>
    <row r="13" spans="1:7" s="114" customFormat="1" ht="35.25" customHeight="1" x14ac:dyDescent="0.25">
      <c r="A13" s="110"/>
      <c r="B13" s="111" t="s">
        <v>10</v>
      </c>
      <c r="C13" s="112">
        <f>SUM(C7:C12)</f>
        <v>8607000</v>
      </c>
    </row>
    <row r="15" spans="1:7" x14ac:dyDescent="0.2">
      <c r="C15" s="238"/>
    </row>
  </sheetData>
  <mergeCells count="1">
    <mergeCell ref="B4:C4"/>
  </mergeCells>
  <pageMargins left="0.9055118110236221" right="0.7086614173228347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5" sqref="C15"/>
    </sheetView>
  </sheetViews>
  <sheetFormatPr defaultRowHeight="12.75" x14ac:dyDescent="0.2"/>
  <cols>
    <col min="1" max="1" width="4.140625" style="54" customWidth="1"/>
    <col min="2" max="2" width="58.85546875" style="54" customWidth="1"/>
    <col min="3" max="3" width="35.5703125" style="54" customWidth="1"/>
    <col min="4"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C1" s="53" t="s">
        <v>723</v>
      </c>
      <c r="D1" s="52"/>
      <c r="E1" s="52"/>
    </row>
    <row r="2" spans="1:7" ht="75" customHeight="1" x14ac:dyDescent="0.2">
      <c r="A2" s="51"/>
      <c r="B2" s="52"/>
      <c r="C2" s="226" t="s">
        <v>594</v>
      </c>
      <c r="D2" s="226"/>
      <c r="E2" s="226"/>
      <c r="F2" s="226"/>
      <c r="G2" s="226"/>
    </row>
    <row r="3" spans="1:7" x14ac:dyDescent="0.2">
      <c r="A3" s="51"/>
      <c r="B3" s="52"/>
      <c r="C3" s="55" t="s">
        <v>553</v>
      </c>
      <c r="D3" s="52"/>
      <c r="E3" s="52"/>
    </row>
    <row r="4" spans="1:7" x14ac:dyDescent="0.2">
      <c r="A4" s="51"/>
      <c r="B4" s="52"/>
      <c r="C4" s="56"/>
      <c r="D4" s="52"/>
      <c r="E4" s="52"/>
    </row>
    <row r="5" spans="1:7" s="72" customFormat="1" ht="102.75" customHeight="1" x14ac:dyDescent="0.25">
      <c r="A5" s="70"/>
      <c r="B5" s="533" t="s">
        <v>602</v>
      </c>
      <c r="C5" s="533"/>
      <c r="D5" s="71"/>
      <c r="E5" s="71"/>
    </row>
    <row r="6" spans="1:7" ht="15" x14ac:dyDescent="0.2">
      <c r="A6" s="51"/>
      <c r="B6" s="57"/>
      <c r="C6" s="57"/>
      <c r="D6" s="52"/>
      <c r="E6" s="52"/>
    </row>
    <row r="7" spans="1:7" s="60" customFormat="1" x14ac:dyDescent="0.25">
      <c r="A7" s="534" t="s">
        <v>186</v>
      </c>
      <c r="B7" s="534" t="s">
        <v>187</v>
      </c>
      <c r="C7" s="535" t="s">
        <v>188</v>
      </c>
      <c r="D7" s="58"/>
      <c r="E7" s="59"/>
    </row>
    <row r="8" spans="1:7" s="60" customFormat="1" x14ac:dyDescent="0.25">
      <c r="A8" s="534"/>
      <c r="B8" s="534"/>
      <c r="C8" s="535"/>
      <c r="D8" s="58"/>
      <c r="E8" s="59"/>
    </row>
    <row r="9" spans="1:7" s="109" customFormat="1" ht="41.25" customHeight="1" x14ac:dyDescent="0.25">
      <c r="A9" s="105">
        <v>1</v>
      </c>
      <c r="B9" s="106" t="s">
        <v>189</v>
      </c>
      <c r="C9" s="107">
        <f>(7+14)*3180</f>
        <v>66780</v>
      </c>
      <c r="D9" s="108"/>
      <c r="E9" s="287"/>
    </row>
    <row r="10" spans="1:7" s="109" customFormat="1" ht="41.25" customHeight="1" x14ac:dyDescent="0.25">
      <c r="A10" s="105">
        <v>2</v>
      </c>
      <c r="B10" s="106" t="s">
        <v>190</v>
      </c>
      <c r="C10" s="107">
        <f>2*3180</f>
        <v>6360</v>
      </c>
      <c r="D10" s="108"/>
      <c r="E10" s="108"/>
    </row>
    <row r="11" spans="1:7" s="109" customFormat="1" ht="41.25" customHeight="1" x14ac:dyDescent="0.25">
      <c r="A11" s="105">
        <v>3</v>
      </c>
      <c r="B11" s="106" t="s">
        <v>191</v>
      </c>
      <c r="C11" s="107">
        <f>1*3180</f>
        <v>3180</v>
      </c>
      <c r="D11" s="108"/>
      <c r="E11" s="108"/>
    </row>
    <row r="12" spans="1:7" s="109" customFormat="1" ht="41.25" customHeight="1" x14ac:dyDescent="0.25">
      <c r="A12" s="105">
        <v>4</v>
      </c>
      <c r="B12" s="106" t="s">
        <v>192</v>
      </c>
      <c r="C12" s="107">
        <f>3*3180</f>
        <v>9540</v>
      </c>
      <c r="D12" s="108"/>
      <c r="E12" s="108"/>
    </row>
    <row r="13" spans="1:7" s="109" customFormat="1" ht="41.25" customHeight="1" x14ac:dyDescent="0.25">
      <c r="A13" s="105">
        <v>5</v>
      </c>
      <c r="B13" s="106" t="s">
        <v>193</v>
      </c>
      <c r="C13" s="107">
        <f>1*3180</f>
        <v>3180</v>
      </c>
      <c r="D13" s="108"/>
      <c r="E13" s="108"/>
    </row>
    <row r="14" spans="1:7" s="109" customFormat="1" ht="41.25" customHeight="1" x14ac:dyDescent="0.25">
      <c r="A14" s="105">
        <v>6</v>
      </c>
      <c r="B14" s="106" t="s">
        <v>194</v>
      </c>
      <c r="C14" s="107">
        <f>2*3180</f>
        <v>6360</v>
      </c>
      <c r="D14" s="108"/>
      <c r="E14" s="108"/>
    </row>
    <row r="15" spans="1:7" s="114" customFormat="1" ht="41.25" customHeight="1" x14ac:dyDescent="0.25">
      <c r="A15" s="110"/>
      <c r="B15" s="111" t="s">
        <v>10</v>
      </c>
      <c r="C15" s="112">
        <f>SUM(C9:C14)</f>
        <v>95400</v>
      </c>
      <c r="D15" s="113"/>
      <c r="E15" s="113"/>
    </row>
  </sheetData>
  <mergeCells count="4">
    <mergeCell ref="B5:C5"/>
    <mergeCell ref="A7:A8"/>
    <mergeCell ref="B7:B8"/>
    <mergeCell ref="C7:C8"/>
  </mergeCells>
  <pageMargins left="0.9055118110236221"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5" sqref="B5:C5"/>
    </sheetView>
  </sheetViews>
  <sheetFormatPr defaultRowHeight="12.75" x14ac:dyDescent="0.2"/>
  <cols>
    <col min="1" max="1" width="4.140625" style="54" customWidth="1"/>
    <col min="2" max="2" width="58.85546875" style="54" customWidth="1"/>
    <col min="3" max="3" width="35.5703125" style="54" customWidth="1"/>
    <col min="4"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C1" s="53" t="s">
        <v>723</v>
      </c>
      <c r="D1" s="52"/>
      <c r="E1" s="52"/>
    </row>
    <row r="2" spans="1:7" ht="71.25" customHeight="1" x14ac:dyDescent="0.2">
      <c r="A2" s="51"/>
      <c r="B2" s="52"/>
      <c r="C2" s="226" t="s">
        <v>594</v>
      </c>
      <c r="D2" s="226"/>
      <c r="E2" s="226"/>
      <c r="F2" s="226"/>
      <c r="G2" s="226"/>
    </row>
    <row r="3" spans="1:7" x14ac:dyDescent="0.2">
      <c r="A3" s="51"/>
      <c r="B3" s="52"/>
      <c r="C3" s="55" t="s">
        <v>554</v>
      </c>
      <c r="D3" s="52"/>
      <c r="E3" s="52"/>
    </row>
    <row r="4" spans="1:7" x14ac:dyDescent="0.2">
      <c r="A4" s="51"/>
      <c r="B4" s="52"/>
      <c r="C4" s="56"/>
      <c r="D4" s="52"/>
      <c r="E4" s="52"/>
    </row>
    <row r="5" spans="1:7" s="72" customFormat="1" ht="102.75" customHeight="1" x14ac:dyDescent="0.25">
      <c r="A5" s="70"/>
      <c r="B5" s="533" t="s">
        <v>699</v>
      </c>
      <c r="C5" s="533"/>
      <c r="D5" s="71"/>
      <c r="E5" s="71"/>
    </row>
    <row r="6" spans="1:7" ht="15" x14ac:dyDescent="0.2">
      <c r="A6" s="51"/>
      <c r="B6" s="57"/>
      <c r="C6" s="57"/>
      <c r="D6" s="52"/>
      <c r="E6" s="52"/>
    </row>
    <row r="7" spans="1:7" s="60" customFormat="1" x14ac:dyDescent="0.25">
      <c r="A7" s="534" t="s">
        <v>186</v>
      </c>
      <c r="B7" s="534" t="s">
        <v>187</v>
      </c>
      <c r="C7" s="535" t="s">
        <v>188</v>
      </c>
      <c r="D7" s="58"/>
      <c r="E7" s="59"/>
    </row>
    <row r="8" spans="1:7" s="60" customFormat="1" x14ac:dyDescent="0.25">
      <c r="A8" s="534"/>
      <c r="B8" s="534"/>
      <c r="C8" s="535"/>
      <c r="D8" s="58"/>
      <c r="E8" s="59"/>
    </row>
    <row r="9" spans="1:7" s="109" customFormat="1" ht="41.25" customHeight="1" x14ac:dyDescent="0.25">
      <c r="A9" s="105">
        <v>1</v>
      </c>
      <c r="B9" s="106" t="s">
        <v>189</v>
      </c>
      <c r="C9" s="107">
        <v>428902</v>
      </c>
      <c r="D9" s="108"/>
      <c r="E9" s="108"/>
    </row>
    <row r="10" spans="1:7" s="109" customFormat="1" ht="41.25" customHeight="1" x14ac:dyDescent="0.25">
      <c r="A10" s="105">
        <v>2</v>
      </c>
      <c r="B10" s="106" t="s">
        <v>190</v>
      </c>
      <c r="C10" s="107">
        <v>57187</v>
      </c>
      <c r="D10" s="108"/>
      <c r="E10" s="108"/>
    </row>
    <row r="11" spans="1:7" s="109" customFormat="1" ht="41.25" customHeight="1" x14ac:dyDescent="0.25">
      <c r="A11" s="105">
        <v>3</v>
      </c>
      <c r="B11" s="106" t="s">
        <v>191</v>
      </c>
      <c r="C11" s="107">
        <v>57187</v>
      </c>
      <c r="D11" s="108"/>
      <c r="E11" s="108"/>
    </row>
    <row r="12" spans="1:7" s="109" customFormat="1" ht="41.25" customHeight="1" x14ac:dyDescent="0.25">
      <c r="A12" s="105">
        <v>4</v>
      </c>
      <c r="B12" s="106" t="s">
        <v>192</v>
      </c>
      <c r="C12" s="107">
        <v>142967</v>
      </c>
      <c r="D12" s="108"/>
      <c r="E12" s="108"/>
    </row>
    <row r="13" spans="1:7" s="109" customFormat="1" ht="41.25" customHeight="1" x14ac:dyDescent="0.25">
      <c r="A13" s="105">
        <v>5</v>
      </c>
      <c r="B13" s="106" t="s">
        <v>193</v>
      </c>
      <c r="C13" s="107">
        <v>57187</v>
      </c>
      <c r="D13" s="108"/>
      <c r="E13" s="108"/>
    </row>
    <row r="14" spans="1:7" s="109" customFormat="1" ht="41.25" customHeight="1" x14ac:dyDescent="0.25">
      <c r="A14" s="105">
        <v>6</v>
      </c>
      <c r="B14" s="106" t="s">
        <v>194</v>
      </c>
      <c r="C14" s="107">
        <v>57187</v>
      </c>
      <c r="D14" s="108"/>
      <c r="E14" s="108"/>
    </row>
    <row r="15" spans="1:7" s="114" customFormat="1" ht="41.25" customHeight="1" x14ac:dyDescent="0.25">
      <c r="A15" s="110"/>
      <c r="B15" s="111" t="s">
        <v>10</v>
      </c>
      <c r="C15" s="112">
        <f>SUM(C9:C14)</f>
        <v>800617</v>
      </c>
      <c r="D15" s="113"/>
      <c r="E15" s="113"/>
    </row>
  </sheetData>
  <mergeCells count="4">
    <mergeCell ref="B5:C5"/>
    <mergeCell ref="A7:A8"/>
    <mergeCell ref="B7:B8"/>
    <mergeCell ref="C7:C8"/>
  </mergeCells>
  <pageMargins left="0.9055118110236221"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C18" sqref="C18"/>
    </sheetView>
  </sheetViews>
  <sheetFormatPr defaultRowHeight="15" x14ac:dyDescent="0.25"/>
  <cols>
    <col min="1" max="1" width="6.5703125" customWidth="1"/>
    <col min="2" max="2" width="57.42578125" customWidth="1"/>
    <col min="3" max="3" width="30.7109375" customWidth="1"/>
  </cols>
  <sheetData>
    <row r="1" spans="1:12" s="150" customFormat="1" ht="11.25" x14ac:dyDescent="0.2">
      <c r="C1" s="151" t="s">
        <v>724</v>
      </c>
    </row>
    <row r="2" spans="1:12" s="150" customFormat="1" ht="72" customHeight="1" x14ac:dyDescent="0.2">
      <c r="C2" s="226" t="s">
        <v>594</v>
      </c>
      <c r="D2" s="226"/>
      <c r="E2" s="226"/>
      <c r="F2" s="226"/>
      <c r="G2" s="226"/>
    </row>
    <row r="3" spans="1:12" s="150" customFormat="1" ht="11.25" x14ac:dyDescent="0.2">
      <c r="C3" s="125" t="s">
        <v>555</v>
      </c>
    </row>
    <row r="4" spans="1:12" s="152" customFormat="1" x14ac:dyDescent="0.2"/>
    <row r="5" spans="1:12" s="152" customFormat="1" ht="102.75" customHeight="1" x14ac:dyDescent="0.25">
      <c r="A5" s="153"/>
      <c r="B5" s="536" t="s">
        <v>700</v>
      </c>
      <c r="C5" s="536"/>
      <c r="D5" s="154"/>
      <c r="E5" s="154"/>
      <c r="F5" s="154"/>
      <c r="G5" s="154"/>
      <c r="H5" s="154"/>
      <c r="I5" s="154"/>
      <c r="J5" s="154"/>
      <c r="K5" s="155"/>
      <c r="L5" s="155"/>
    </row>
    <row r="6" spans="1:12" s="152" customFormat="1" ht="15.75" x14ac:dyDescent="0.25">
      <c r="A6" s="153"/>
      <c r="B6" s="156"/>
      <c r="C6" s="156"/>
      <c r="D6" s="156"/>
      <c r="E6" s="156"/>
      <c r="F6" s="156"/>
      <c r="G6" s="156"/>
      <c r="H6" s="156"/>
      <c r="I6" s="156"/>
      <c r="J6" s="157"/>
      <c r="K6" s="155"/>
      <c r="L6" s="155"/>
    </row>
    <row r="7" spans="1:12" s="60" customFormat="1" ht="12.75" x14ac:dyDescent="0.25">
      <c r="A7" s="534" t="s">
        <v>186</v>
      </c>
      <c r="B7" s="537" t="s">
        <v>187</v>
      </c>
      <c r="C7" s="535" t="s">
        <v>563</v>
      </c>
      <c r="D7" s="58"/>
      <c r="E7" s="59"/>
    </row>
    <row r="8" spans="1:12" s="60" customFormat="1" ht="12.75" x14ac:dyDescent="0.25">
      <c r="A8" s="534"/>
      <c r="B8" s="538"/>
      <c r="C8" s="535"/>
      <c r="D8" s="58"/>
      <c r="E8" s="59"/>
    </row>
    <row r="9" spans="1:12" s="152" customFormat="1" ht="30.75" customHeight="1" x14ac:dyDescent="0.2">
      <c r="A9" s="61">
        <v>1</v>
      </c>
      <c r="B9" s="62" t="s">
        <v>189</v>
      </c>
      <c r="C9" s="63">
        <v>200</v>
      </c>
      <c r="D9" s="155"/>
      <c r="E9" s="155"/>
    </row>
    <row r="10" spans="1:12" s="69" customFormat="1" ht="30.75" customHeight="1" x14ac:dyDescent="0.25">
      <c r="A10" s="65"/>
      <c r="B10" s="66" t="s">
        <v>10</v>
      </c>
      <c r="C10" s="67">
        <f>SUM(C9:C9)</f>
        <v>200</v>
      </c>
      <c r="D10" s="68"/>
      <c r="E10" s="68"/>
    </row>
    <row r="11" spans="1:12" s="152" customFormat="1" ht="15.75" x14ac:dyDescent="0.25">
      <c r="A11" s="158"/>
      <c r="B11" s="158"/>
      <c r="C11" s="159"/>
      <c r="D11" s="159"/>
      <c r="E11" s="159"/>
      <c r="F11" s="159"/>
      <c r="G11" s="159"/>
      <c r="H11" s="159"/>
      <c r="I11" s="159"/>
      <c r="J11" s="155"/>
      <c r="K11" s="155"/>
      <c r="L11" s="155"/>
    </row>
  </sheetData>
  <mergeCells count="4">
    <mergeCell ref="B5:C5"/>
    <mergeCell ref="A7:A8"/>
    <mergeCell ref="B7:B8"/>
    <mergeCell ref="C7:C8"/>
  </mergeCells>
  <pageMargins left="0.9055118110236221" right="0.51181102362204722" top="0.74803149606299213" bottom="0.74803149606299213" header="0.31496062992125984" footer="0.31496062992125984"/>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4" workbookViewId="0">
      <selection activeCell="A3" sqref="A3:D3"/>
    </sheetView>
  </sheetViews>
  <sheetFormatPr defaultRowHeight="12.75" x14ac:dyDescent="0.2"/>
  <cols>
    <col min="1" max="1" width="4.140625" style="54" customWidth="1"/>
    <col min="2" max="2" width="58.85546875" style="54" customWidth="1"/>
    <col min="3" max="4" width="18.42578125" style="54" customWidth="1"/>
    <col min="5"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ht="12" customHeight="1" x14ac:dyDescent="0.2">
      <c r="A1" s="51"/>
      <c r="B1" s="52"/>
      <c r="C1" s="540" t="s">
        <v>725</v>
      </c>
      <c r="D1" s="540"/>
      <c r="E1" s="52"/>
    </row>
    <row r="2" spans="1:5" ht="58.5" customHeight="1" x14ac:dyDescent="0.2">
      <c r="A2" s="51"/>
      <c r="B2" s="52"/>
      <c r="C2" s="539" t="s">
        <v>594</v>
      </c>
      <c r="D2" s="539"/>
      <c r="E2" s="52"/>
    </row>
    <row r="3" spans="1:5" ht="17.25" customHeight="1" x14ac:dyDescent="0.2">
      <c r="A3" s="51"/>
      <c r="B3" s="52"/>
      <c r="C3" s="511" t="s">
        <v>185</v>
      </c>
      <c r="D3" s="511"/>
      <c r="E3" s="52"/>
    </row>
    <row r="4" spans="1:5" s="72" customFormat="1" ht="86.25" customHeight="1" x14ac:dyDescent="0.25">
      <c r="A4" s="70"/>
      <c r="B4" s="533" t="s">
        <v>729</v>
      </c>
      <c r="C4" s="533"/>
      <c r="D4" s="533"/>
      <c r="E4" s="71"/>
    </row>
    <row r="5" spans="1:5" ht="15" x14ac:dyDescent="0.2">
      <c r="A5" s="51"/>
      <c r="B5" s="57"/>
      <c r="C5" s="57"/>
      <c r="D5" s="115" t="s">
        <v>330</v>
      </c>
      <c r="E5" s="52"/>
    </row>
    <row r="6" spans="1:5" s="60" customFormat="1" ht="36" customHeight="1" x14ac:dyDescent="0.25">
      <c r="A6" s="104" t="s">
        <v>186</v>
      </c>
      <c r="B6" s="104" t="s">
        <v>187</v>
      </c>
      <c r="C6" s="270" t="s">
        <v>329</v>
      </c>
      <c r="D6" s="270" t="s">
        <v>705</v>
      </c>
      <c r="E6" s="59"/>
    </row>
    <row r="7" spans="1:5" ht="41.25" customHeight="1" x14ac:dyDescent="0.2">
      <c r="A7" s="61">
        <v>1</v>
      </c>
      <c r="B7" s="62" t="s">
        <v>189</v>
      </c>
      <c r="C7" s="63">
        <v>1245953</v>
      </c>
      <c r="D7" s="63">
        <v>1116532</v>
      </c>
      <c r="E7" s="52"/>
    </row>
    <row r="8" spans="1:5" ht="41.25" customHeight="1" x14ac:dyDescent="0.2">
      <c r="A8" s="61">
        <v>2</v>
      </c>
      <c r="B8" s="62" t="s">
        <v>190</v>
      </c>
      <c r="C8" s="63">
        <v>580422</v>
      </c>
      <c r="D8" s="63">
        <v>600612</v>
      </c>
      <c r="E8" s="52"/>
    </row>
    <row r="9" spans="1:5" ht="41.25" customHeight="1" x14ac:dyDescent="0.2">
      <c r="A9" s="61">
        <v>3</v>
      </c>
      <c r="B9" s="62" t="s">
        <v>191</v>
      </c>
      <c r="C9" s="63">
        <v>1162696</v>
      </c>
      <c r="D9" s="63">
        <v>1189944</v>
      </c>
      <c r="E9" s="64"/>
    </row>
    <row r="10" spans="1:5" ht="41.25" customHeight="1" x14ac:dyDescent="0.2">
      <c r="A10" s="61">
        <v>4</v>
      </c>
      <c r="B10" s="62" t="s">
        <v>192</v>
      </c>
      <c r="C10" s="63">
        <v>1746587</v>
      </c>
      <c r="D10" s="63">
        <v>1792072</v>
      </c>
      <c r="E10" s="52"/>
    </row>
    <row r="11" spans="1:5" ht="41.25" customHeight="1" x14ac:dyDescent="0.2">
      <c r="A11" s="61">
        <v>5</v>
      </c>
      <c r="B11" s="62" t="s">
        <v>193</v>
      </c>
      <c r="C11" s="63">
        <v>589397</v>
      </c>
      <c r="D11" s="63">
        <v>615984</v>
      </c>
      <c r="E11" s="52"/>
    </row>
    <row r="12" spans="1:5" ht="41.25" customHeight="1" x14ac:dyDescent="0.2">
      <c r="A12" s="61">
        <v>6</v>
      </c>
      <c r="B12" s="62" t="s">
        <v>194</v>
      </c>
      <c r="C12" s="63">
        <v>556945</v>
      </c>
      <c r="D12" s="63">
        <v>566856</v>
      </c>
      <c r="E12" s="52"/>
    </row>
    <row r="13" spans="1:5" s="69" customFormat="1" ht="41.25" customHeight="1" x14ac:dyDescent="0.25">
      <c r="A13" s="65"/>
      <c r="B13" s="66" t="s">
        <v>10</v>
      </c>
      <c r="C13" s="67">
        <f>SUM(C7:C12)</f>
        <v>5882000</v>
      </c>
      <c r="D13" s="67">
        <f>SUM(D7:D12)</f>
        <v>5882000</v>
      </c>
      <c r="E13" s="68"/>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4" workbookViewId="0">
      <selection activeCell="I8" sqref="I8"/>
    </sheetView>
  </sheetViews>
  <sheetFormatPr defaultRowHeight="15" x14ac:dyDescent="0.25"/>
  <cols>
    <col min="1" max="1" width="4" customWidth="1"/>
    <col min="2" max="2" width="51.140625" customWidth="1"/>
    <col min="3" max="4" width="21.85546875" customWidth="1"/>
  </cols>
  <sheetData>
    <row r="1" spans="1:5" s="54" customFormat="1" ht="12" customHeight="1" x14ac:dyDescent="0.2">
      <c r="A1" s="51"/>
      <c r="B1" s="52"/>
      <c r="C1" s="540" t="s">
        <v>725</v>
      </c>
      <c r="D1" s="540"/>
      <c r="E1" s="52"/>
    </row>
    <row r="2" spans="1:5" s="54" customFormat="1" ht="51.75" customHeight="1" x14ac:dyDescent="0.2">
      <c r="A2" s="51"/>
      <c r="B2" s="52"/>
      <c r="C2" s="539" t="s">
        <v>594</v>
      </c>
      <c r="D2" s="539"/>
      <c r="E2" s="52"/>
    </row>
    <row r="3" spans="1:5" s="54" customFormat="1" ht="17.25" customHeight="1" x14ac:dyDescent="0.2">
      <c r="A3" s="51"/>
      <c r="B3" s="52"/>
      <c r="C3" s="511" t="s">
        <v>552</v>
      </c>
      <c r="D3" s="511"/>
      <c r="E3" s="52"/>
    </row>
    <row r="5" spans="1:5" s="72" customFormat="1" ht="84" customHeight="1" x14ac:dyDescent="0.25">
      <c r="A5" s="70"/>
      <c r="B5" s="533" t="s">
        <v>704</v>
      </c>
      <c r="C5" s="533"/>
      <c r="D5" s="533"/>
      <c r="E5" s="71"/>
    </row>
    <row r="7" spans="1:5" s="54" customFormat="1" x14ac:dyDescent="0.2">
      <c r="A7" s="51"/>
      <c r="B7" s="57"/>
      <c r="C7" s="57"/>
      <c r="D7" s="115" t="s">
        <v>330</v>
      </c>
      <c r="E7" s="52"/>
    </row>
    <row r="8" spans="1:5" s="60" customFormat="1" ht="36" customHeight="1" x14ac:dyDescent="0.25">
      <c r="A8" s="104" t="s">
        <v>186</v>
      </c>
      <c r="B8" s="104" t="s">
        <v>187</v>
      </c>
      <c r="C8" s="104" t="s">
        <v>329</v>
      </c>
      <c r="D8" s="104" t="s">
        <v>705</v>
      </c>
      <c r="E8" s="59"/>
    </row>
    <row r="9" spans="1:5" s="109" customFormat="1" ht="41.25" customHeight="1" x14ac:dyDescent="0.25">
      <c r="A9" s="105">
        <v>1</v>
      </c>
      <c r="B9" s="106" t="s">
        <v>189</v>
      </c>
      <c r="C9" s="107">
        <v>3468426</v>
      </c>
      <c r="D9" s="107">
        <v>2538032</v>
      </c>
      <c r="E9" s="108"/>
    </row>
    <row r="10" spans="1:5" s="109" customFormat="1" ht="41.25" customHeight="1" x14ac:dyDescent="0.25">
      <c r="A10" s="105">
        <v>2</v>
      </c>
      <c r="B10" s="106" t="s">
        <v>190</v>
      </c>
      <c r="C10" s="107">
        <v>1675563</v>
      </c>
      <c r="D10" s="107">
        <v>1133803</v>
      </c>
      <c r="E10" s="108"/>
    </row>
    <row r="11" spans="1:5" s="109" customFormat="1" ht="41.25" customHeight="1" x14ac:dyDescent="0.25">
      <c r="A11" s="105">
        <v>3</v>
      </c>
      <c r="B11" s="106" t="s">
        <v>191</v>
      </c>
      <c r="C11" s="107">
        <v>2270366</v>
      </c>
      <c r="D11" s="107">
        <v>1539426</v>
      </c>
      <c r="E11" s="108"/>
    </row>
    <row r="12" spans="1:5" s="109" customFormat="1" ht="41.25" customHeight="1" x14ac:dyDescent="0.25">
      <c r="A12" s="105">
        <v>4</v>
      </c>
      <c r="B12" s="106" t="s">
        <v>192</v>
      </c>
      <c r="C12" s="107">
        <v>1819829</v>
      </c>
      <c r="D12" s="107">
        <v>1210985</v>
      </c>
      <c r="E12" s="108"/>
    </row>
    <row r="13" spans="1:5" s="109" customFormat="1" ht="41.25" customHeight="1" x14ac:dyDescent="0.25">
      <c r="A13" s="105">
        <v>5</v>
      </c>
      <c r="B13" s="106" t="s">
        <v>193</v>
      </c>
      <c r="C13" s="107">
        <v>1658148</v>
      </c>
      <c r="D13" s="107">
        <v>1120902</v>
      </c>
      <c r="E13" s="108"/>
    </row>
    <row r="14" spans="1:5" s="109" customFormat="1" ht="41.25" customHeight="1" x14ac:dyDescent="0.25">
      <c r="A14" s="105">
        <v>6</v>
      </c>
      <c r="B14" s="106" t="s">
        <v>194</v>
      </c>
      <c r="C14" s="107">
        <v>1896668</v>
      </c>
      <c r="D14" s="107">
        <v>1295852</v>
      </c>
      <c r="E14" s="108"/>
    </row>
    <row r="15" spans="1:5" s="114" customFormat="1" ht="41.25" customHeight="1" x14ac:dyDescent="0.25">
      <c r="A15" s="110"/>
      <c r="B15" s="111" t="s">
        <v>10</v>
      </c>
      <c r="C15" s="112">
        <f>SUM(C9:C14)</f>
        <v>12789000</v>
      </c>
      <c r="D15" s="112">
        <f>SUM(D9:D14)</f>
        <v>8839000</v>
      </c>
      <c r="E15" s="113"/>
    </row>
  </sheetData>
  <mergeCells count="4">
    <mergeCell ref="C1:D1"/>
    <mergeCell ref="C2:D2"/>
    <mergeCell ref="C3:D3"/>
    <mergeCell ref="B5:D5"/>
  </mergeCells>
  <pageMargins left="0.9055118110236221" right="0.7086614173228347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54" customWidth="1"/>
    <col min="2" max="2" width="58.85546875" style="54" customWidth="1"/>
    <col min="3" max="4" width="20.42578125" style="54" customWidth="1"/>
    <col min="5"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540" t="s">
        <v>725</v>
      </c>
      <c r="D1" s="540"/>
      <c r="E1" s="52"/>
    </row>
    <row r="2" spans="1:5" ht="51.75" customHeight="1" x14ac:dyDescent="0.2">
      <c r="A2" s="51"/>
      <c r="B2" s="52"/>
      <c r="C2" s="539" t="s">
        <v>594</v>
      </c>
      <c r="D2" s="539"/>
      <c r="E2" s="52"/>
    </row>
    <row r="3" spans="1:5" x14ac:dyDescent="0.2">
      <c r="A3" s="51"/>
      <c r="B3" s="52"/>
      <c r="C3" s="511" t="s">
        <v>553</v>
      </c>
      <c r="D3" s="511"/>
      <c r="E3" s="52"/>
    </row>
    <row r="4" spans="1:5" x14ac:dyDescent="0.2">
      <c r="A4" s="51"/>
      <c r="B4" s="52"/>
      <c r="C4" s="56"/>
      <c r="D4" s="52"/>
      <c r="E4" s="52"/>
    </row>
    <row r="5" spans="1:5" s="72" customFormat="1" ht="102.75" customHeight="1" x14ac:dyDescent="0.25">
      <c r="A5" s="70"/>
      <c r="B5" s="533" t="s">
        <v>703</v>
      </c>
      <c r="C5" s="533"/>
      <c r="D5" s="533"/>
      <c r="E5" s="71"/>
    </row>
    <row r="6" spans="1:5" ht="15" x14ac:dyDescent="0.2">
      <c r="A6" s="51"/>
      <c r="B6" s="57"/>
      <c r="C6" s="57"/>
      <c r="D6" s="52" t="s">
        <v>330</v>
      </c>
      <c r="E6" s="52"/>
    </row>
    <row r="7" spans="1:5" s="60" customFormat="1" ht="27.75" customHeight="1" x14ac:dyDescent="0.25">
      <c r="A7" s="104" t="s">
        <v>186</v>
      </c>
      <c r="B7" s="104" t="s">
        <v>187</v>
      </c>
      <c r="C7" s="270" t="s">
        <v>329</v>
      </c>
      <c r="D7" s="270" t="s">
        <v>705</v>
      </c>
      <c r="E7" s="59"/>
    </row>
    <row r="8" spans="1:5" s="109" customFormat="1" ht="41.25" customHeight="1" x14ac:dyDescent="0.25">
      <c r="A8" s="105">
        <v>1</v>
      </c>
      <c r="B8" s="106" t="s">
        <v>189</v>
      </c>
      <c r="C8" s="107">
        <f>'10.3 Ком.15'!C9</f>
        <v>66780</v>
      </c>
      <c r="D8" s="107">
        <f>C8</f>
        <v>66780</v>
      </c>
      <c r="E8" s="108"/>
    </row>
    <row r="9" spans="1:5" s="109" customFormat="1" ht="41.25" customHeight="1" x14ac:dyDescent="0.25">
      <c r="A9" s="105">
        <v>2</v>
      </c>
      <c r="B9" s="106" t="s">
        <v>190</v>
      </c>
      <c r="C9" s="107">
        <f>'10.3 Ком.15'!C10</f>
        <v>6360</v>
      </c>
      <c r="D9" s="107">
        <f t="shared" ref="D9:D13" si="0">C9</f>
        <v>6360</v>
      </c>
      <c r="E9" s="108"/>
    </row>
    <row r="10" spans="1:5" s="109" customFormat="1" ht="41.25" customHeight="1" x14ac:dyDescent="0.25">
      <c r="A10" s="105">
        <v>3</v>
      </c>
      <c r="B10" s="106" t="s">
        <v>191</v>
      </c>
      <c r="C10" s="107">
        <f>'10.3 Ком.15'!C11</f>
        <v>3180</v>
      </c>
      <c r="D10" s="107">
        <f t="shared" si="0"/>
        <v>3180</v>
      </c>
      <c r="E10" s="108"/>
    </row>
    <row r="11" spans="1:5" s="109" customFormat="1" ht="41.25" customHeight="1" x14ac:dyDescent="0.25">
      <c r="A11" s="105">
        <v>4</v>
      </c>
      <c r="B11" s="106" t="s">
        <v>192</v>
      </c>
      <c r="C11" s="107">
        <f>'10.3 Ком.15'!C12</f>
        <v>9540</v>
      </c>
      <c r="D11" s="107">
        <f t="shared" si="0"/>
        <v>9540</v>
      </c>
      <c r="E11" s="108"/>
    </row>
    <row r="12" spans="1:5" s="109" customFormat="1" ht="41.25" customHeight="1" x14ac:dyDescent="0.25">
      <c r="A12" s="105">
        <v>5</v>
      </c>
      <c r="B12" s="106" t="s">
        <v>193</v>
      </c>
      <c r="C12" s="107">
        <f>'10.3 Ком.15'!C13</f>
        <v>3180</v>
      </c>
      <c r="D12" s="107">
        <f t="shared" si="0"/>
        <v>3180</v>
      </c>
      <c r="E12" s="108"/>
    </row>
    <row r="13" spans="1:5" s="109" customFormat="1" ht="41.25" customHeight="1" x14ac:dyDescent="0.25">
      <c r="A13" s="105">
        <v>6</v>
      </c>
      <c r="B13" s="106" t="s">
        <v>194</v>
      </c>
      <c r="C13" s="107">
        <f>'10.3 Ком.15'!C14</f>
        <v>6360</v>
      </c>
      <c r="D13" s="107">
        <f t="shared" si="0"/>
        <v>6360</v>
      </c>
      <c r="E13" s="108"/>
    </row>
    <row r="14" spans="1:5" s="114" customFormat="1" ht="41.25" customHeight="1" x14ac:dyDescent="0.25">
      <c r="A14" s="110"/>
      <c r="B14" s="111" t="s">
        <v>10</v>
      </c>
      <c r="C14" s="112">
        <f>SUM(C8:C13)</f>
        <v>95400</v>
      </c>
      <c r="D14" s="112">
        <f>SUM(D8:D13)</f>
        <v>95400</v>
      </c>
      <c r="E14" s="113"/>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6" sqref="C6"/>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66"/>
      <c r="B1" s="446" t="s">
        <v>549</v>
      </c>
      <c r="C1" s="446"/>
      <c r="D1" s="446"/>
    </row>
    <row r="2" spans="1:9" ht="78.75" customHeight="1" x14ac:dyDescent="0.25">
      <c r="A2" s="166"/>
      <c r="B2" s="447" t="s">
        <v>693</v>
      </c>
      <c r="C2" s="447"/>
      <c r="D2" s="447"/>
    </row>
    <row r="3" spans="1:9" ht="62.25" customHeight="1" x14ac:dyDescent="0.25">
      <c r="A3" s="448" t="s">
        <v>592</v>
      </c>
      <c r="B3" s="448"/>
      <c r="C3" s="448"/>
      <c r="D3" s="448"/>
    </row>
    <row r="4" spans="1:9" ht="46.5" customHeight="1" x14ac:dyDescent="0.25">
      <c r="A4" s="252" t="s">
        <v>417</v>
      </c>
      <c r="B4" s="252" t="s">
        <v>696</v>
      </c>
      <c r="C4" s="252" t="s">
        <v>418</v>
      </c>
      <c r="D4" s="252" t="s">
        <v>419</v>
      </c>
    </row>
    <row r="5" spans="1:9" ht="38.25" x14ac:dyDescent="0.25">
      <c r="A5" s="167" t="s">
        <v>420</v>
      </c>
      <c r="B5" s="168"/>
      <c r="C5" s="168"/>
      <c r="D5" s="168"/>
    </row>
    <row r="6" spans="1:9" ht="59.25" customHeight="1" x14ac:dyDescent="0.25">
      <c r="A6" s="169" t="s">
        <v>421</v>
      </c>
      <c r="B6" s="170">
        <v>1</v>
      </c>
      <c r="C6" s="171"/>
      <c r="D6" s="171"/>
      <c r="H6" t="s">
        <v>195</v>
      </c>
    </row>
    <row r="7" spans="1:9" ht="31.5" customHeight="1" x14ac:dyDescent="0.25">
      <c r="A7" s="169" t="s">
        <v>422</v>
      </c>
      <c r="B7" s="170">
        <v>1</v>
      </c>
      <c r="C7" s="171"/>
      <c r="D7" s="171"/>
    </row>
    <row r="8" spans="1:9" ht="31.5" customHeight="1" x14ac:dyDescent="0.25">
      <c r="A8" s="172" t="s">
        <v>423</v>
      </c>
      <c r="B8" s="170"/>
      <c r="C8" s="171"/>
      <c r="D8" s="171"/>
    </row>
    <row r="9" spans="1:9" ht="31.5" customHeight="1" x14ac:dyDescent="0.25">
      <c r="A9" s="173" t="s">
        <v>424</v>
      </c>
      <c r="B9" s="170">
        <v>1</v>
      </c>
      <c r="C9" s="171"/>
      <c r="D9" s="171"/>
    </row>
    <row r="10" spans="1:9" ht="31.5" customHeight="1" x14ac:dyDescent="0.25">
      <c r="A10" s="173" t="s">
        <v>425</v>
      </c>
      <c r="B10" s="170">
        <v>1</v>
      </c>
      <c r="C10" s="171"/>
      <c r="D10" s="171"/>
    </row>
    <row r="11" spans="1:9" ht="21" customHeight="1" x14ac:dyDescent="0.25">
      <c r="A11" s="172" t="s">
        <v>426</v>
      </c>
      <c r="B11" s="170"/>
      <c r="C11" s="171"/>
      <c r="D11" s="171"/>
    </row>
    <row r="12" spans="1:9" ht="27" customHeight="1" x14ac:dyDescent="0.25">
      <c r="A12" s="173" t="s">
        <v>427</v>
      </c>
      <c r="B12" s="170">
        <v>1</v>
      </c>
      <c r="C12" s="171"/>
      <c r="D12" s="171"/>
    </row>
    <row r="13" spans="1:9" ht="20.25" customHeight="1" x14ac:dyDescent="0.25">
      <c r="A13" s="174" t="s">
        <v>428</v>
      </c>
      <c r="B13" s="168"/>
      <c r="C13" s="168"/>
      <c r="D13" s="168"/>
    </row>
    <row r="14" spans="1:9" ht="54" customHeight="1" x14ac:dyDescent="0.25">
      <c r="A14" s="169" t="s">
        <v>429</v>
      </c>
      <c r="B14" s="170">
        <v>1</v>
      </c>
      <c r="C14" s="171"/>
      <c r="D14" s="171"/>
      <c r="I14" t="s">
        <v>195</v>
      </c>
    </row>
    <row r="15" spans="1:9" ht="42.75" customHeight="1" x14ac:dyDescent="0.25">
      <c r="A15" s="169" t="s">
        <v>430</v>
      </c>
      <c r="B15" s="170">
        <v>1</v>
      </c>
      <c r="C15" s="171"/>
      <c r="D15" s="171"/>
    </row>
    <row r="16" spans="1:9" ht="32.25" customHeight="1" x14ac:dyDescent="0.25">
      <c r="A16" s="173" t="s">
        <v>431</v>
      </c>
      <c r="B16" s="170">
        <v>1</v>
      </c>
      <c r="C16" s="171"/>
      <c r="D16" s="171"/>
    </row>
    <row r="17" spans="1:4" ht="58.5" customHeight="1" x14ac:dyDescent="0.25">
      <c r="A17" s="169" t="s">
        <v>432</v>
      </c>
      <c r="B17" s="170">
        <v>1</v>
      </c>
      <c r="C17" s="171"/>
      <c r="D17" s="171"/>
    </row>
    <row r="18" spans="1:4" x14ac:dyDescent="0.25">
      <c r="A18" s="174" t="s">
        <v>433</v>
      </c>
      <c r="B18" s="175"/>
      <c r="C18" s="168"/>
      <c r="D18" s="168"/>
    </row>
    <row r="19" spans="1:4" ht="30.75" customHeight="1" x14ac:dyDescent="0.25">
      <c r="A19" s="169" t="s">
        <v>434</v>
      </c>
      <c r="B19" s="170">
        <v>1</v>
      </c>
      <c r="C19" s="171"/>
      <c r="D19" s="171"/>
    </row>
    <row r="20" spans="1:4" ht="30.75" customHeight="1" x14ac:dyDescent="0.25">
      <c r="A20" s="169" t="s">
        <v>435</v>
      </c>
      <c r="B20" s="170">
        <v>1</v>
      </c>
      <c r="C20" s="171"/>
      <c r="D20" s="171"/>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I8" sqref="I8"/>
    </sheetView>
  </sheetViews>
  <sheetFormatPr defaultRowHeight="12.75" x14ac:dyDescent="0.2"/>
  <cols>
    <col min="1" max="1" width="4.140625" style="54" customWidth="1"/>
    <col min="2" max="2" width="52.5703125" style="54" customWidth="1"/>
    <col min="3" max="4" width="20.85546875" style="54" customWidth="1"/>
    <col min="5"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540" t="s">
        <v>725</v>
      </c>
      <c r="D1" s="540"/>
      <c r="E1" s="52"/>
    </row>
    <row r="2" spans="1:5" ht="51.75" customHeight="1" x14ac:dyDescent="0.2">
      <c r="A2" s="51"/>
      <c r="B2" s="52"/>
      <c r="C2" s="539" t="s">
        <v>594</v>
      </c>
      <c r="D2" s="539"/>
      <c r="E2" s="52"/>
    </row>
    <row r="3" spans="1:5" x14ac:dyDescent="0.2">
      <c r="A3" s="51"/>
      <c r="B3" s="52"/>
      <c r="C3" s="511" t="s">
        <v>554</v>
      </c>
      <c r="D3" s="511"/>
      <c r="E3" s="52"/>
    </row>
    <row r="4" spans="1:5" x14ac:dyDescent="0.2">
      <c r="A4" s="51"/>
      <c r="B4" s="52"/>
      <c r="C4" s="56"/>
      <c r="D4" s="52"/>
      <c r="E4" s="52"/>
    </row>
    <row r="5" spans="1:5" s="72" customFormat="1" ht="102.75" customHeight="1" x14ac:dyDescent="0.25">
      <c r="A5" s="70"/>
      <c r="B5" s="533" t="s">
        <v>702</v>
      </c>
      <c r="C5" s="533"/>
      <c r="D5" s="533"/>
      <c r="E5" s="71"/>
    </row>
    <row r="6" spans="1:5" ht="15" x14ac:dyDescent="0.2">
      <c r="A6" s="51"/>
      <c r="B6" s="57"/>
      <c r="C6" s="57"/>
      <c r="D6" s="52" t="s">
        <v>330</v>
      </c>
      <c r="E6" s="52"/>
    </row>
    <row r="7" spans="1:5" s="60" customFormat="1" ht="41.25" customHeight="1" x14ac:dyDescent="0.25">
      <c r="A7" s="104" t="s">
        <v>186</v>
      </c>
      <c r="B7" s="104" t="s">
        <v>187</v>
      </c>
      <c r="C7" s="270" t="s">
        <v>329</v>
      </c>
      <c r="D7" s="270" t="s">
        <v>705</v>
      </c>
      <c r="E7" s="59"/>
    </row>
    <row r="8" spans="1:5" s="109" customFormat="1" ht="41.25" customHeight="1" x14ac:dyDescent="0.25">
      <c r="A8" s="105">
        <v>1</v>
      </c>
      <c r="B8" s="106" t="s">
        <v>189</v>
      </c>
      <c r="C8" s="107">
        <v>434142</v>
      </c>
      <c r="D8" s="107">
        <v>414947</v>
      </c>
      <c r="E8" s="108"/>
    </row>
    <row r="9" spans="1:5" s="109" customFormat="1" ht="41.25" customHeight="1" x14ac:dyDescent="0.25">
      <c r="A9" s="105">
        <v>2</v>
      </c>
      <c r="B9" s="106" t="s">
        <v>190</v>
      </c>
      <c r="C9" s="107">
        <v>57886</v>
      </c>
      <c r="D9" s="107">
        <v>55326</v>
      </c>
      <c r="E9" s="108"/>
    </row>
    <row r="10" spans="1:5" s="109" customFormat="1" ht="41.25" customHeight="1" x14ac:dyDescent="0.25">
      <c r="A10" s="105">
        <v>3</v>
      </c>
      <c r="B10" s="106" t="s">
        <v>191</v>
      </c>
      <c r="C10" s="107">
        <v>57886</v>
      </c>
      <c r="D10" s="107">
        <v>55326</v>
      </c>
      <c r="E10" s="108"/>
    </row>
    <row r="11" spans="1:5" s="109" customFormat="1" ht="41.25" customHeight="1" x14ac:dyDescent="0.25">
      <c r="A11" s="105">
        <v>4</v>
      </c>
      <c r="B11" s="106" t="s">
        <v>192</v>
      </c>
      <c r="C11" s="107">
        <v>144713</v>
      </c>
      <c r="D11" s="107">
        <v>138316</v>
      </c>
      <c r="E11" s="108"/>
    </row>
    <row r="12" spans="1:5" s="109" customFormat="1" ht="41.25" customHeight="1" x14ac:dyDescent="0.25">
      <c r="A12" s="105">
        <v>5</v>
      </c>
      <c r="B12" s="106" t="s">
        <v>193</v>
      </c>
      <c r="C12" s="107">
        <v>57886</v>
      </c>
      <c r="D12" s="107">
        <v>55326</v>
      </c>
      <c r="E12" s="108"/>
    </row>
    <row r="13" spans="1:5" s="109" customFormat="1" ht="41.25" customHeight="1" x14ac:dyDescent="0.25">
      <c r="A13" s="105">
        <v>6</v>
      </c>
      <c r="B13" s="106" t="s">
        <v>194</v>
      </c>
      <c r="C13" s="107">
        <v>57886</v>
      </c>
      <c r="D13" s="107">
        <v>55326</v>
      </c>
      <c r="E13" s="108"/>
    </row>
    <row r="14" spans="1:5" s="114" customFormat="1" ht="41.25" customHeight="1" x14ac:dyDescent="0.25">
      <c r="A14" s="110"/>
      <c r="B14" s="111" t="s">
        <v>10</v>
      </c>
      <c r="C14" s="112">
        <f>SUM(C8:C13)</f>
        <v>810399</v>
      </c>
      <c r="D14" s="112">
        <f>SUM(D8:D13)</f>
        <v>774567</v>
      </c>
      <c r="E14" s="113"/>
    </row>
  </sheetData>
  <mergeCells count="4">
    <mergeCell ref="C2:D2"/>
    <mergeCell ref="C1:D1"/>
    <mergeCell ref="B5:D5"/>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RowHeight="15" x14ac:dyDescent="0.25"/>
  <cols>
    <col min="1" max="1" width="6.5703125" customWidth="1"/>
    <col min="2" max="2" width="57.7109375" customWidth="1"/>
    <col min="3" max="4" width="16.85546875" customWidth="1"/>
  </cols>
  <sheetData>
    <row r="1" spans="1:13" s="150" customFormat="1" ht="22.5" customHeight="1" x14ac:dyDescent="0.2">
      <c r="C1" s="521" t="s">
        <v>753</v>
      </c>
      <c r="D1" s="521"/>
    </row>
    <row r="2" spans="1:13" s="150" customFormat="1" ht="59.25" customHeight="1" x14ac:dyDescent="0.2">
      <c r="C2" s="539" t="s">
        <v>594</v>
      </c>
      <c r="D2" s="539"/>
    </row>
    <row r="3" spans="1:13" s="150" customFormat="1" ht="11.25" x14ac:dyDescent="0.2">
      <c r="C3" s="511" t="s">
        <v>555</v>
      </c>
      <c r="D3" s="511"/>
    </row>
    <row r="4" spans="1:13" s="152" customFormat="1" ht="135" customHeight="1" x14ac:dyDescent="0.25">
      <c r="A4" s="153"/>
      <c r="B4" s="541" t="s">
        <v>701</v>
      </c>
      <c r="C4" s="541"/>
      <c r="D4" s="541"/>
      <c r="E4" s="154"/>
      <c r="F4" s="154"/>
      <c r="G4" s="154"/>
      <c r="H4" s="154"/>
      <c r="I4" s="154"/>
      <c r="J4" s="154"/>
      <c r="K4" s="155"/>
      <c r="L4" s="155"/>
      <c r="M4" s="155"/>
    </row>
    <row r="5" spans="1:13" s="152" customFormat="1" ht="36" customHeight="1" x14ac:dyDescent="0.25">
      <c r="A5" s="153"/>
      <c r="B5" s="156"/>
      <c r="C5" s="156"/>
      <c r="D5" s="156"/>
      <c r="E5" s="156"/>
      <c r="F5" s="156"/>
      <c r="G5" s="156"/>
      <c r="H5" s="156"/>
      <c r="I5" s="156"/>
      <c r="J5" s="157"/>
      <c r="K5" s="155"/>
      <c r="L5" s="155"/>
      <c r="M5" s="155"/>
    </row>
    <row r="6" spans="1:13" s="60" customFormat="1" ht="41.25" customHeight="1" x14ac:dyDescent="0.25">
      <c r="A6" s="270" t="s">
        <v>186</v>
      </c>
      <c r="B6" s="288" t="s">
        <v>187</v>
      </c>
      <c r="C6" s="270" t="s">
        <v>329</v>
      </c>
      <c r="D6" s="270" t="s">
        <v>705</v>
      </c>
      <c r="E6" s="59"/>
    </row>
    <row r="7" spans="1:13" s="152" customFormat="1" ht="30.75" customHeight="1" x14ac:dyDescent="0.2">
      <c r="A7" s="61">
        <v>1</v>
      </c>
      <c r="B7" s="62" t="s">
        <v>189</v>
      </c>
      <c r="C7" s="63">
        <v>200</v>
      </c>
      <c r="D7" s="63">
        <v>200</v>
      </c>
      <c r="E7" s="155"/>
    </row>
    <row r="8" spans="1:13" s="69" customFormat="1" ht="30.75" customHeight="1" x14ac:dyDescent="0.25">
      <c r="A8" s="65"/>
      <c r="B8" s="66" t="s">
        <v>10</v>
      </c>
      <c r="C8" s="67">
        <f>SUM(C7:C7)</f>
        <v>200</v>
      </c>
      <c r="D8" s="67">
        <f>SUM(D7:D7)</f>
        <v>200</v>
      </c>
      <c r="E8" s="68"/>
    </row>
    <row r="9" spans="1:13" s="152" customFormat="1" ht="15.75" x14ac:dyDescent="0.25">
      <c r="A9" s="158"/>
      <c r="B9" s="158"/>
      <c r="C9" s="159"/>
      <c r="D9" s="159"/>
      <c r="E9" s="159"/>
      <c r="F9" s="159"/>
      <c r="G9" s="159"/>
      <c r="H9" s="159"/>
      <c r="I9" s="159"/>
      <c r="J9" s="155"/>
      <c r="K9" s="155"/>
      <c r="L9" s="155"/>
      <c r="M9" s="155"/>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5"/>
  <sheetViews>
    <sheetView tabSelected="1" workbookViewId="0">
      <selection activeCell="G14" sqref="G14"/>
    </sheetView>
  </sheetViews>
  <sheetFormatPr defaultRowHeight="12.75" x14ac:dyDescent="0.25"/>
  <cols>
    <col min="1" max="1" width="26.140625" style="202" customWidth="1"/>
    <col min="2" max="2" width="36.42578125" style="202" customWidth="1"/>
    <col min="3" max="3" width="20.140625" style="202" customWidth="1"/>
    <col min="4" max="5" width="16.140625" style="202" hidden="1" customWidth="1"/>
    <col min="6" max="6" width="17.140625" style="202" customWidth="1"/>
    <col min="7" max="236" width="9.140625" style="202"/>
    <col min="237" max="237" width="26" style="202" customWidth="1"/>
    <col min="238" max="238" width="17.140625" style="202" customWidth="1"/>
    <col min="239" max="239" width="47.42578125" style="202" customWidth="1"/>
    <col min="240" max="240" width="15.5703125" style="202" customWidth="1"/>
    <col min="241" max="241" width="12.7109375" style="202" customWidth="1"/>
    <col min="242" max="492" width="9.140625" style="202"/>
    <col min="493" max="493" width="26" style="202" customWidth="1"/>
    <col min="494" max="494" width="17.140625" style="202" customWidth="1"/>
    <col min="495" max="495" width="47.42578125" style="202" customWidth="1"/>
    <col min="496" max="496" width="15.5703125" style="202" customWidth="1"/>
    <col min="497" max="497" width="12.7109375" style="202" customWidth="1"/>
    <col min="498" max="748" width="9.140625" style="202"/>
    <col min="749" max="749" width="26" style="202" customWidth="1"/>
    <col min="750" max="750" width="17.140625" style="202" customWidth="1"/>
    <col min="751" max="751" width="47.42578125" style="202" customWidth="1"/>
    <col min="752" max="752" width="15.5703125" style="202" customWidth="1"/>
    <col min="753" max="753" width="12.7109375" style="202" customWidth="1"/>
    <col min="754" max="1004" width="9.140625" style="202"/>
    <col min="1005" max="1005" width="26" style="202" customWidth="1"/>
    <col min="1006" max="1006" width="17.140625" style="202" customWidth="1"/>
    <col min="1007" max="1007" width="47.42578125" style="202" customWidth="1"/>
    <col min="1008" max="1008" width="15.5703125" style="202" customWidth="1"/>
    <col min="1009" max="1009" width="12.7109375" style="202" customWidth="1"/>
    <col min="1010" max="1260" width="9.140625" style="202"/>
    <col min="1261" max="1261" width="26" style="202" customWidth="1"/>
    <col min="1262" max="1262" width="17.140625" style="202" customWidth="1"/>
    <col min="1263" max="1263" width="47.42578125" style="202" customWidth="1"/>
    <col min="1264" max="1264" width="15.5703125" style="202" customWidth="1"/>
    <col min="1265" max="1265" width="12.7109375" style="202" customWidth="1"/>
    <col min="1266" max="1516" width="9.140625" style="202"/>
    <col min="1517" max="1517" width="26" style="202" customWidth="1"/>
    <col min="1518" max="1518" width="17.140625" style="202" customWidth="1"/>
    <col min="1519" max="1519" width="47.42578125" style="202" customWidth="1"/>
    <col min="1520" max="1520" width="15.5703125" style="202" customWidth="1"/>
    <col min="1521" max="1521" width="12.7109375" style="202" customWidth="1"/>
    <col min="1522" max="1772" width="9.140625" style="202"/>
    <col min="1773" max="1773" width="26" style="202" customWidth="1"/>
    <col min="1774" max="1774" width="17.140625" style="202" customWidth="1"/>
    <col min="1775" max="1775" width="47.42578125" style="202" customWidth="1"/>
    <col min="1776" max="1776" width="15.5703125" style="202" customWidth="1"/>
    <col min="1777" max="1777" width="12.7109375" style="202" customWidth="1"/>
    <col min="1778" max="2028" width="9.140625" style="202"/>
    <col min="2029" max="2029" width="26" style="202" customWidth="1"/>
    <col min="2030" max="2030" width="17.140625" style="202" customWidth="1"/>
    <col min="2031" max="2031" width="47.42578125" style="202" customWidth="1"/>
    <col min="2032" max="2032" width="15.5703125" style="202" customWidth="1"/>
    <col min="2033" max="2033" width="12.7109375" style="202" customWidth="1"/>
    <col min="2034" max="2284" width="9.140625" style="202"/>
    <col min="2285" max="2285" width="26" style="202" customWidth="1"/>
    <col min="2286" max="2286" width="17.140625" style="202" customWidth="1"/>
    <col min="2287" max="2287" width="47.42578125" style="202" customWidth="1"/>
    <col min="2288" max="2288" width="15.5703125" style="202" customWidth="1"/>
    <col min="2289" max="2289" width="12.7109375" style="202" customWidth="1"/>
    <col min="2290" max="2540" width="9.140625" style="202"/>
    <col min="2541" max="2541" width="26" style="202" customWidth="1"/>
    <col min="2542" max="2542" width="17.140625" style="202" customWidth="1"/>
    <col min="2543" max="2543" width="47.42578125" style="202" customWidth="1"/>
    <col min="2544" max="2544" width="15.5703125" style="202" customWidth="1"/>
    <col min="2545" max="2545" width="12.7109375" style="202" customWidth="1"/>
    <col min="2546" max="2796" width="9.140625" style="202"/>
    <col min="2797" max="2797" width="26" style="202" customWidth="1"/>
    <col min="2798" max="2798" width="17.140625" style="202" customWidth="1"/>
    <col min="2799" max="2799" width="47.42578125" style="202" customWidth="1"/>
    <col min="2800" max="2800" width="15.5703125" style="202" customWidth="1"/>
    <col min="2801" max="2801" width="12.7109375" style="202" customWidth="1"/>
    <col min="2802" max="3052" width="9.140625" style="202"/>
    <col min="3053" max="3053" width="26" style="202" customWidth="1"/>
    <col min="3054" max="3054" width="17.140625" style="202" customWidth="1"/>
    <col min="3055" max="3055" width="47.42578125" style="202" customWidth="1"/>
    <col min="3056" max="3056" width="15.5703125" style="202" customWidth="1"/>
    <col min="3057" max="3057" width="12.7109375" style="202" customWidth="1"/>
    <col min="3058" max="3308" width="9.140625" style="202"/>
    <col min="3309" max="3309" width="26" style="202" customWidth="1"/>
    <col min="3310" max="3310" width="17.140625" style="202" customWidth="1"/>
    <col min="3311" max="3311" width="47.42578125" style="202" customWidth="1"/>
    <col min="3312" max="3312" width="15.5703125" style="202" customWidth="1"/>
    <col min="3313" max="3313" width="12.7109375" style="202" customWidth="1"/>
    <col min="3314" max="3564" width="9.140625" style="202"/>
    <col min="3565" max="3565" width="26" style="202" customWidth="1"/>
    <col min="3566" max="3566" width="17.140625" style="202" customWidth="1"/>
    <col min="3567" max="3567" width="47.42578125" style="202" customWidth="1"/>
    <col min="3568" max="3568" width="15.5703125" style="202" customWidth="1"/>
    <col min="3569" max="3569" width="12.7109375" style="202" customWidth="1"/>
    <col min="3570" max="3820" width="9.140625" style="202"/>
    <col min="3821" max="3821" width="26" style="202" customWidth="1"/>
    <col min="3822" max="3822" width="17.140625" style="202" customWidth="1"/>
    <col min="3823" max="3823" width="47.42578125" style="202" customWidth="1"/>
    <col min="3824" max="3824" width="15.5703125" style="202" customWidth="1"/>
    <col min="3825" max="3825" width="12.7109375" style="202" customWidth="1"/>
    <col min="3826" max="4076" width="9.140625" style="202"/>
    <col min="4077" max="4077" width="26" style="202" customWidth="1"/>
    <col min="4078" max="4078" width="17.140625" style="202" customWidth="1"/>
    <col min="4079" max="4079" width="47.42578125" style="202" customWidth="1"/>
    <col min="4080" max="4080" width="15.5703125" style="202" customWidth="1"/>
    <col min="4081" max="4081" width="12.7109375" style="202" customWidth="1"/>
    <col min="4082" max="4332" width="9.140625" style="202"/>
    <col min="4333" max="4333" width="26" style="202" customWidth="1"/>
    <col min="4334" max="4334" width="17.140625" style="202" customWidth="1"/>
    <col min="4335" max="4335" width="47.42578125" style="202" customWidth="1"/>
    <col min="4336" max="4336" width="15.5703125" style="202" customWidth="1"/>
    <col min="4337" max="4337" width="12.7109375" style="202" customWidth="1"/>
    <col min="4338" max="4588" width="9.140625" style="202"/>
    <col min="4589" max="4589" width="26" style="202" customWidth="1"/>
    <col min="4590" max="4590" width="17.140625" style="202" customWidth="1"/>
    <col min="4591" max="4591" width="47.42578125" style="202" customWidth="1"/>
    <col min="4592" max="4592" width="15.5703125" style="202" customWidth="1"/>
    <col min="4593" max="4593" width="12.7109375" style="202" customWidth="1"/>
    <col min="4594" max="4844" width="9.140625" style="202"/>
    <col min="4845" max="4845" width="26" style="202" customWidth="1"/>
    <col min="4846" max="4846" width="17.140625" style="202" customWidth="1"/>
    <col min="4847" max="4847" width="47.42578125" style="202" customWidth="1"/>
    <col min="4848" max="4848" width="15.5703125" style="202" customWidth="1"/>
    <col min="4849" max="4849" width="12.7109375" style="202" customWidth="1"/>
    <col min="4850" max="5100" width="9.140625" style="202"/>
    <col min="5101" max="5101" width="26" style="202" customWidth="1"/>
    <col min="5102" max="5102" width="17.140625" style="202" customWidth="1"/>
    <col min="5103" max="5103" width="47.42578125" style="202" customWidth="1"/>
    <col min="5104" max="5104" width="15.5703125" style="202" customWidth="1"/>
    <col min="5105" max="5105" width="12.7109375" style="202" customWidth="1"/>
    <col min="5106" max="5356" width="9.140625" style="202"/>
    <col min="5357" max="5357" width="26" style="202" customWidth="1"/>
    <col min="5358" max="5358" width="17.140625" style="202" customWidth="1"/>
    <col min="5359" max="5359" width="47.42578125" style="202" customWidth="1"/>
    <col min="5360" max="5360" width="15.5703125" style="202" customWidth="1"/>
    <col min="5361" max="5361" width="12.7109375" style="202" customWidth="1"/>
    <col min="5362" max="5612" width="9.140625" style="202"/>
    <col min="5613" max="5613" width="26" style="202" customWidth="1"/>
    <col min="5614" max="5614" width="17.140625" style="202" customWidth="1"/>
    <col min="5615" max="5615" width="47.42578125" style="202" customWidth="1"/>
    <col min="5616" max="5616" width="15.5703125" style="202" customWidth="1"/>
    <col min="5617" max="5617" width="12.7109375" style="202" customWidth="1"/>
    <col min="5618" max="5868" width="9.140625" style="202"/>
    <col min="5869" max="5869" width="26" style="202" customWidth="1"/>
    <col min="5870" max="5870" width="17.140625" style="202" customWidth="1"/>
    <col min="5871" max="5871" width="47.42578125" style="202" customWidth="1"/>
    <col min="5872" max="5872" width="15.5703125" style="202" customWidth="1"/>
    <col min="5873" max="5873" width="12.7109375" style="202" customWidth="1"/>
    <col min="5874" max="6124" width="9.140625" style="202"/>
    <col min="6125" max="6125" width="26" style="202" customWidth="1"/>
    <col min="6126" max="6126" width="17.140625" style="202" customWidth="1"/>
    <col min="6127" max="6127" width="47.42578125" style="202" customWidth="1"/>
    <col min="6128" max="6128" width="15.5703125" style="202" customWidth="1"/>
    <col min="6129" max="6129" width="12.7109375" style="202" customWidth="1"/>
    <col min="6130" max="6380" width="9.140625" style="202"/>
    <col min="6381" max="6381" width="26" style="202" customWidth="1"/>
    <col min="6382" max="6382" width="17.140625" style="202" customWidth="1"/>
    <col min="6383" max="6383" width="47.42578125" style="202" customWidth="1"/>
    <col min="6384" max="6384" width="15.5703125" style="202" customWidth="1"/>
    <col min="6385" max="6385" width="12.7109375" style="202" customWidth="1"/>
    <col min="6386" max="6636" width="9.140625" style="202"/>
    <col min="6637" max="6637" width="26" style="202" customWidth="1"/>
    <col min="6638" max="6638" width="17.140625" style="202" customWidth="1"/>
    <col min="6639" max="6639" width="47.42578125" style="202" customWidth="1"/>
    <col min="6640" max="6640" width="15.5703125" style="202" customWidth="1"/>
    <col min="6641" max="6641" width="12.7109375" style="202" customWidth="1"/>
    <col min="6642" max="6892" width="9.140625" style="202"/>
    <col min="6893" max="6893" width="26" style="202" customWidth="1"/>
    <col min="6894" max="6894" width="17.140625" style="202" customWidth="1"/>
    <col min="6895" max="6895" width="47.42578125" style="202" customWidth="1"/>
    <col min="6896" max="6896" width="15.5703125" style="202" customWidth="1"/>
    <col min="6897" max="6897" width="12.7109375" style="202" customWidth="1"/>
    <col min="6898" max="7148" width="9.140625" style="202"/>
    <col min="7149" max="7149" width="26" style="202" customWidth="1"/>
    <col min="7150" max="7150" width="17.140625" style="202" customWidth="1"/>
    <col min="7151" max="7151" width="47.42578125" style="202" customWidth="1"/>
    <col min="7152" max="7152" width="15.5703125" style="202" customWidth="1"/>
    <col min="7153" max="7153" width="12.7109375" style="202" customWidth="1"/>
    <col min="7154" max="7404" width="9.140625" style="202"/>
    <col min="7405" max="7405" width="26" style="202" customWidth="1"/>
    <col min="7406" max="7406" width="17.140625" style="202" customWidth="1"/>
    <col min="7407" max="7407" width="47.42578125" style="202" customWidth="1"/>
    <col min="7408" max="7408" width="15.5703125" style="202" customWidth="1"/>
    <col min="7409" max="7409" width="12.7109375" style="202" customWidth="1"/>
    <col min="7410" max="7660" width="9.140625" style="202"/>
    <col min="7661" max="7661" width="26" style="202" customWidth="1"/>
    <col min="7662" max="7662" width="17.140625" style="202" customWidth="1"/>
    <col min="7663" max="7663" width="47.42578125" style="202" customWidth="1"/>
    <col min="7664" max="7664" width="15.5703125" style="202" customWidth="1"/>
    <col min="7665" max="7665" width="12.7109375" style="202" customWidth="1"/>
    <col min="7666" max="7916" width="9.140625" style="202"/>
    <col min="7917" max="7917" width="26" style="202" customWidth="1"/>
    <col min="7918" max="7918" width="17.140625" style="202" customWidth="1"/>
    <col min="7919" max="7919" width="47.42578125" style="202" customWidth="1"/>
    <col min="7920" max="7920" width="15.5703125" style="202" customWidth="1"/>
    <col min="7921" max="7921" width="12.7109375" style="202" customWidth="1"/>
    <col min="7922" max="8172" width="9.140625" style="202"/>
    <col min="8173" max="8173" width="26" style="202" customWidth="1"/>
    <col min="8174" max="8174" width="17.140625" style="202" customWidth="1"/>
    <col min="8175" max="8175" width="47.42578125" style="202" customWidth="1"/>
    <col min="8176" max="8176" width="15.5703125" style="202" customWidth="1"/>
    <col min="8177" max="8177" width="12.7109375" style="202" customWidth="1"/>
    <col min="8178" max="8428" width="9.140625" style="202"/>
    <col min="8429" max="8429" width="26" style="202" customWidth="1"/>
    <col min="8430" max="8430" width="17.140625" style="202" customWidth="1"/>
    <col min="8431" max="8431" width="47.42578125" style="202" customWidth="1"/>
    <col min="8432" max="8432" width="15.5703125" style="202" customWidth="1"/>
    <col min="8433" max="8433" width="12.7109375" style="202" customWidth="1"/>
    <col min="8434" max="8684" width="9.140625" style="202"/>
    <col min="8685" max="8685" width="26" style="202" customWidth="1"/>
    <col min="8686" max="8686" width="17.140625" style="202" customWidth="1"/>
    <col min="8687" max="8687" width="47.42578125" style="202" customWidth="1"/>
    <col min="8688" max="8688" width="15.5703125" style="202" customWidth="1"/>
    <col min="8689" max="8689" width="12.7109375" style="202" customWidth="1"/>
    <col min="8690" max="8940" width="9.140625" style="202"/>
    <col min="8941" max="8941" width="26" style="202" customWidth="1"/>
    <col min="8942" max="8942" width="17.140625" style="202" customWidth="1"/>
    <col min="8943" max="8943" width="47.42578125" style="202" customWidth="1"/>
    <col min="8944" max="8944" width="15.5703125" style="202" customWidth="1"/>
    <col min="8945" max="8945" width="12.7109375" style="202" customWidth="1"/>
    <col min="8946" max="9196" width="9.140625" style="202"/>
    <col min="9197" max="9197" width="26" style="202" customWidth="1"/>
    <col min="9198" max="9198" width="17.140625" style="202" customWidth="1"/>
    <col min="9199" max="9199" width="47.42578125" style="202" customWidth="1"/>
    <col min="9200" max="9200" width="15.5703125" style="202" customWidth="1"/>
    <col min="9201" max="9201" width="12.7109375" style="202" customWidth="1"/>
    <col min="9202" max="9452" width="9.140625" style="202"/>
    <col min="9453" max="9453" width="26" style="202" customWidth="1"/>
    <col min="9454" max="9454" width="17.140625" style="202" customWidth="1"/>
    <col min="9455" max="9455" width="47.42578125" style="202" customWidth="1"/>
    <col min="9456" max="9456" width="15.5703125" style="202" customWidth="1"/>
    <col min="9457" max="9457" width="12.7109375" style="202" customWidth="1"/>
    <col min="9458" max="9708" width="9.140625" style="202"/>
    <col min="9709" max="9709" width="26" style="202" customWidth="1"/>
    <col min="9710" max="9710" width="17.140625" style="202" customWidth="1"/>
    <col min="9711" max="9711" width="47.42578125" style="202" customWidth="1"/>
    <col min="9712" max="9712" width="15.5703125" style="202" customWidth="1"/>
    <col min="9713" max="9713" width="12.7109375" style="202" customWidth="1"/>
    <col min="9714" max="9964" width="9.140625" style="202"/>
    <col min="9965" max="9965" width="26" style="202" customWidth="1"/>
    <col min="9966" max="9966" width="17.140625" style="202" customWidth="1"/>
    <col min="9967" max="9967" width="47.42578125" style="202" customWidth="1"/>
    <col min="9968" max="9968" width="15.5703125" style="202" customWidth="1"/>
    <col min="9969" max="9969" width="12.7109375" style="202" customWidth="1"/>
    <col min="9970" max="10220" width="9.140625" style="202"/>
    <col min="10221" max="10221" width="26" style="202" customWidth="1"/>
    <col min="10222" max="10222" width="17.140625" style="202" customWidth="1"/>
    <col min="10223" max="10223" width="47.42578125" style="202" customWidth="1"/>
    <col min="10224" max="10224" width="15.5703125" style="202" customWidth="1"/>
    <col min="10225" max="10225" width="12.7109375" style="202" customWidth="1"/>
    <col min="10226" max="10476" width="9.140625" style="202"/>
    <col min="10477" max="10477" width="26" style="202" customWidth="1"/>
    <col min="10478" max="10478" width="17.140625" style="202" customWidth="1"/>
    <col min="10479" max="10479" width="47.42578125" style="202" customWidth="1"/>
    <col min="10480" max="10480" width="15.5703125" style="202" customWidth="1"/>
    <col min="10481" max="10481" width="12.7109375" style="202" customWidth="1"/>
    <col min="10482" max="10732" width="9.140625" style="202"/>
    <col min="10733" max="10733" width="26" style="202" customWidth="1"/>
    <col min="10734" max="10734" width="17.140625" style="202" customWidth="1"/>
    <col min="10735" max="10735" width="47.42578125" style="202" customWidth="1"/>
    <col min="10736" max="10736" width="15.5703125" style="202" customWidth="1"/>
    <col min="10737" max="10737" width="12.7109375" style="202" customWidth="1"/>
    <col min="10738" max="10988" width="9.140625" style="202"/>
    <col min="10989" max="10989" width="26" style="202" customWidth="1"/>
    <col min="10990" max="10990" width="17.140625" style="202" customWidth="1"/>
    <col min="10991" max="10991" width="47.42578125" style="202" customWidth="1"/>
    <col min="10992" max="10992" width="15.5703125" style="202" customWidth="1"/>
    <col min="10993" max="10993" width="12.7109375" style="202" customWidth="1"/>
    <col min="10994" max="11244" width="9.140625" style="202"/>
    <col min="11245" max="11245" width="26" style="202" customWidth="1"/>
    <col min="11246" max="11246" width="17.140625" style="202" customWidth="1"/>
    <col min="11247" max="11247" width="47.42578125" style="202" customWidth="1"/>
    <col min="11248" max="11248" width="15.5703125" style="202" customWidth="1"/>
    <col min="11249" max="11249" width="12.7109375" style="202" customWidth="1"/>
    <col min="11250" max="11500" width="9.140625" style="202"/>
    <col min="11501" max="11501" width="26" style="202" customWidth="1"/>
    <col min="11502" max="11502" width="17.140625" style="202" customWidth="1"/>
    <col min="11503" max="11503" width="47.42578125" style="202" customWidth="1"/>
    <col min="11504" max="11504" width="15.5703125" style="202" customWidth="1"/>
    <col min="11505" max="11505" width="12.7109375" style="202" customWidth="1"/>
    <col min="11506" max="11756" width="9.140625" style="202"/>
    <col min="11757" max="11757" width="26" style="202" customWidth="1"/>
    <col min="11758" max="11758" width="17.140625" style="202" customWidth="1"/>
    <col min="11759" max="11759" width="47.42578125" style="202" customWidth="1"/>
    <col min="11760" max="11760" width="15.5703125" style="202" customWidth="1"/>
    <col min="11761" max="11761" width="12.7109375" style="202" customWidth="1"/>
    <col min="11762" max="12012" width="9.140625" style="202"/>
    <col min="12013" max="12013" width="26" style="202" customWidth="1"/>
    <col min="12014" max="12014" width="17.140625" style="202" customWidth="1"/>
    <col min="12015" max="12015" width="47.42578125" style="202" customWidth="1"/>
    <col min="12016" max="12016" width="15.5703125" style="202" customWidth="1"/>
    <col min="12017" max="12017" width="12.7109375" style="202" customWidth="1"/>
    <col min="12018" max="12268" width="9.140625" style="202"/>
    <col min="12269" max="12269" width="26" style="202" customWidth="1"/>
    <col min="12270" max="12270" width="17.140625" style="202" customWidth="1"/>
    <col min="12271" max="12271" width="47.42578125" style="202" customWidth="1"/>
    <col min="12272" max="12272" width="15.5703125" style="202" customWidth="1"/>
    <col min="12273" max="12273" width="12.7109375" style="202" customWidth="1"/>
    <col min="12274" max="12524" width="9.140625" style="202"/>
    <col min="12525" max="12525" width="26" style="202" customWidth="1"/>
    <col min="12526" max="12526" width="17.140625" style="202" customWidth="1"/>
    <col min="12527" max="12527" width="47.42578125" style="202" customWidth="1"/>
    <col min="12528" max="12528" width="15.5703125" style="202" customWidth="1"/>
    <col min="12529" max="12529" width="12.7109375" style="202" customWidth="1"/>
    <col min="12530" max="12780" width="9.140625" style="202"/>
    <col min="12781" max="12781" width="26" style="202" customWidth="1"/>
    <col min="12782" max="12782" width="17.140625" style="202" customWidth="1"/>
    <col min="12783" max="12783" width="47.42578125" style="202" customWidth="1"/>
    <col min="12784" max="12784" width="15.5703125" style="202" customWidth="1"/>
    <col min="12785" max="12785" width="12.7109375" style="202" customWidth="1"/>
    <col min="12786" max="13036" width="9.140625" style="202"/>
    <col min="13037" max="13037" width="26" style="202" customWidth="1"/>
    <col min="13038" max="13038" width="17.140625" style="202" customWidth="1"/>
    <col min="13039" max="13039" width="47.42578125" style="202" customWidth="1"/>
    <col min="13040" max="13040" width="15.5703125" style="202" customWidth="1"/>
    <col min="13041" max="13041" width="12.7109375" style="202" customWidth="1"/>
    <col min="13042" max="13292" width="9.140625" style="202"/>
    <col min="13293" max="13293" width="26" style="202" customWidth="1"/>
    <col min="13294" max="13294" width="17.140625" style="202" customWidth="1"/>
    <col min="13295" max="13295" width="47.42578125" style="202" customWidth="1"/>
    <col min="13296" max="13296" width="15.5703125" style="202" customWidth="1"/>
    <col min="13297" max="13297" width="12.7109375" style="202" customWidth="1"/>
    <col min="13298" max="13548" width="9.140625" style="202"/>
    <col min="13549" max="13549" width="26" style="202" customWidth="1"/>
    <col min="13550" max="13550" width="17.140625" style="202" customWidth="1"/>
    <col min="13551" max="13551" width="47.42578125" style="202" customWidth="1"/>
    <col min="13552" max="13552" width="15.5703125" style="202" customWidth="1"/>
    <col min="13553" max="13553" width="12.7109375" style="202" customWidth="1"/>
    <col min="13554" max="13804" width="9.140625" style="202"/>
    <col min="13805" max="13805" width="26" style="202" customWidth="1"/>
    <col min="13806" max="13806" width="17.140625" style="202" customWidth="1"/>
    <col min="13807" max="13807" width="47.42578125" style="202" customWidth="1"/>
    <col min="13808" max="13808" width="15.5703125" style="202" customWidth="1"/>
    <col min="13809" max="13809" width="12.7109375" style="202" customWidth="1"/>
    <col min="13810" max="14060" width="9.140625" style="202"/>
    <col min="14061" max="14061" width="26" style="202" customWidth="1"/>
    <col min="14062" max="14062" width="17.140625" style="202" customWidth="1"/>
    <col min="14063" max="14063" width="47.42578125" style="202" customWidth="1"/>
    <col min="14064" max="14064" width="15.5703125" style="202" customWidth="1"/>
    <col min="14065" max="14065" width="12.7109375" style="202" customWidth="1"/>
    <col min="14066" max="14316" width="9.140625" style="202"/>
    <col min="14317" max="14317" width="26" style="202" customWidth="1"/>
    <col min="14318" max="14318" width="17.140625" style="202" customWidth="1"/>
    <col min="14319" max="14319" width="47.42578125" style="202" customWidth="1"/>
    <col min="14320" max="14320" width="15.5703125" style="202" customWidth="1"/>
    <col min="14321" max="14321" width="12.7109375" style="202" customWidth="1"/>
    <col min="14322" max="14572" width="9.140625" style="202"/>
    <col min="14573" max="14573" width="26" style="202" customWidth="1"/>
    <col min="14574" max="14574" width="17.140625" style="202" customWidth="1"/>
    <col min="14575" max="14575" width="47.42578125" style="202" customWidth="1"/>
    <col min="14576" max="14576" width="15.5703125" style="202" customWidth="1"/>
    <col min="14577" max="14577" width="12.7109375" style="202" customWidth="1"/>
    <col min="14578" max="14828" width="9.140625" style="202"/>
    <col min="14829" max="14829" width="26" style="202" customWidth="1"/>
    <col min="14830" max="14830" width="17.140625" style="202" customWidth="1"/>
    <col min="14831" max="14831" width="47.42578125" style="202" customWidth="1"/>
    <col min="14832" max="14832" width="15.5703125" style="202" customWidth="1"/>
    <col min="14833" max="14833" width="12.7109375" style="202" customWidth="1"/>
    <col min="14834" max="15084" width="9.140625" style="202"/>
    <col min="15085" max="15085" width="26" style="202" customWidth="1"/>
    <col min="15086" max="15086" width="17.140625" style="202" customWidth="1"/>
    <col min="15087" max="15087" width="47.42578125" style="202" customWidth="1"/>
    <col min="15088" max="15088" width="15.5703125" style="202" customWidth="1"/>
    <col min="15089" max="15089" width="12.7109375" style="202" customWidth="1"/>
    <col min="15090" max="15340" width="9.140625" style="202"/>
    <col min="15341" max="15341" width="26" style="202" customWidth="1"/>
    <col min="15342" max="15342" width="17.140625" style="202" customWidth="1"/>
    <col min="15343" max="15343" width="47.42578125" style="202" customWidth="1"/>
    <col min="15344" max="15344" width="15.5703125" style="202" customWidth="1"/>
    <col min="15345" max="15345" width="12.7109375" style="202" customWidth="1"/>
    <col min="15346" max="15596" width="9.140625" style="202"/>
    <col min="15597" max="15597" width="26" style="202" customWidth="1"/>
    <col min="15598" max="15598" width="17.140625" style="202" customWidth="1"/>
    <col min="15599" max="15599" width="47.42578125" style="202" customWidth="1"/>
    <col min="15600" max="15600" width="15.5703125" style="202" customWidth="1"/>
    <col min="15601" max="15601" width="12.7109375" style="202" customWidth="1"/>
    <col min="15602" max="15852" width="9.140625" style="202"/>
    <col min="15853" max="15853" width="26" style="202" customWidth="1"/>
    <col min="15854" max="15854" width="17.140625" style="202" customWidth="1"/>
    <col min="15855" max="15855" width="47.42578125" style="202" customWidth="1"/>
    <col min="15856" max="15856" width="15.5703125" style="202" customWidth="1"/>
    <col min="15857" max="15857" width="12.7109375" style="202" customWidth="1"/>
    <col min="15858" max="16108" width="9.140625" style="202"/>
    <col min="16109" max="16109" width="26" style="202" customWidth="1"/>
    <col min="16110" max="16110" width="17.140625" style="202" customWidth="1"/>
    <col min="16111" max="16111" width="47.42578125" style="202" customWidth="1"/>
    <col min="16112" max="16112" width="15.5703125" style="202" customWidth="1"/>
    <col min="16113" max="16113" width="12.7109375" style="202" customWidth="1"/>
    <col min="16114" max="16384" width="9.140625" style="202"/>
  </cols>
  <sheetData>
    <row r="1" spans="1:6" s="121" customFormat="1" ht="18" customHeight="1" x14ac:dyDescent="0.25">
      <c r="A1" s="201"/>
      <c r="C1" s="542" t="s">
        <v>525</v>
      </c>
      <c r="D1" s="542"/>
      <c r="E1" s="542"/>
      <c r="F1" s="542"/>
    </row>
    <row r="2" spans="1:6" s="121" customFormat="1" ht="62.25" customHeight="1" x14ac:dyDescent="0.25">
      <c r="A2" s="201"/>
      <c r="C2" s="511" t="s">
        <v>594</v>
      </c>
      <c r="D2" s="511"/>
      <c r="E2" s="511"/>
      <c r="F2" s="511"/>
    </row>
    <row r="3" spans="1:6" s="203" customFormat="1" ht="43.5" customHeight="1" x14ac:dyDescent="0.2">
      <c r="A3" s="545" t="s">
        <v>707</v>
      </c>
      <c r="B3" s="545"/>
      <c r="C3" s="545"/>
      <c r="D3" s="545"/>
      <c r="E3" s="545"/>
      <c r="F3" s="545"/>
    </row>
    <row r="4" spans="1:6" s="203" customFormat="1" ht="20.25" customHeight="1" x14ac:dyDescent="0.2">
      <c r="A4" s="204"/>
      <c r="D4" s="205" t="s">
        <v>564</v>
      </c>
    </row>
    <row r="5" spans="1:6" s="228" customFormat="1" ht="26.25" customHeight="1" x14ac:dyDescent="0.25">
      <c r="A5" s="227" t="s">
        <v>526</v>
      </c>
      <c r="B5" s="516" t="s">
        <v>527</v>
      </c>
      <c r="C5" s="516"/>
      <c r="D5" s="227" t="s">
        <v>547</v>
      </c>
      <c r="E5" s="420" t="s">
        <v>797</v>
      </c>
      <c r="F5" s="420" t="s">
        <v>547</v>
      </c>
    </row>
    <row r="6" spans="1:6" ht="29.25" customHeight="1" x14ac:dyDescent="0.25">
      <c r="A6" s="120" t="s">
        <v>528</v>
      </c>
      <c r="B6" s="543" t="s">
        <v>529</v>
      </c>
      <c r="C6" s="543"/>
      <c r="D6" s="206">
        <f>D7+D11</f>
        <v>0</v>
      </c>
      <c r="E6" s="206">
        <f t="shared" ref="E6:F6" si="0">E7+E11</f>
        <v>3702506</v>
      </c>
      <c r="F6" s="206">
        <f t="shared" si="0"/>
        <v>3702506</v>
      </c>
    </row>
    <row r="7" spans="1:6" s="203" customFormat="1" ht="19.5" customHeight="1" x14ac:dyDescent="0.2">
      <c r="A7" s="120" t="s">
        <v>530</v>
      </c>
      <c r="B7" s="543" t="s">
        <v>531</v>
      </c>
      <c r="C7" s="543"/>
      <c r="D7" s="206">
        <f>D8</f>
        <v>-234246433</v>
      </c>
      <c r="E7" s="206">
        <f t="shared" ref="E7:F9" si="1">E8</f>
        <v>-4802500</v>
      </c>
      <c r="F7" s="206">
        <f t="shared" si="1"/>
        <v>-239048933</v>
      </c>
    </row>
    <row r="8" spans="1:6" s="203" customFormat="1" ht="19.5" customHeight="1" x14ac:dyDescent="0.2">
      <c r="A8" s="120" t="s">
        <v>532</v>
      </c>
      <c r="B8" s="543" t="s">
        <v>533</v>
      </c>
      <c r="C8" s="543"/>
      <c r="D8" s="206">
        <f>D9</f>
        <v>-234246433</v>
      </c>
      <c r="E8" s="206">
        <f t="shared" si="1"/>
        <v>-4802500</v>
      </c>
      <c r="F8" s="206">
        <f t="shared" si="1"/>
        <v>-239048933</v>
      </c>
    </row>
    <row r="9" spans="1:6" s="203" customFormat="1" ht="19.5" customHeight="1" x14ac:dyDescent="0.2">
      <c r="A9" s="120" t="s">
        <v>534</v>
      </c>
      <c r="B9" s="543" t="s">
        <v>535</v>
      </c>
      <c r="C9" s="543"/>
      <c r="D9" s="206">
        <f>D10</f>
        <v>-234246433</v>
      </c>
      <c r="E9" s="206">
        <f t="shared" si="1"/>
        <v>-4802500</v>
      </c>
      <c r="F9" s="206">
        <f t="shared" si="1"/>
        <v>-239048933</v>
      </c>
    </row>
    <row r="10" spans="1:6" s="203" customFormat="1" ht="29.25" customHeight="1" x14ac:dyDescent="0.2">
      <c r="A10" s="120" t="s">
        <v>536</v>
      </c>
      <c r="B10" s="543" t="s">
        <v>537</v>
      </c>
      <c r="C10" s="543"/>
      <c r="D10" s="206">
        <f>-' Дох.15'!C114</f>
        <v>-234246433</v>
      </c>
      <c r="E10" s="206">
        <f>-' Дох.15'!F114</f>
        <v>-4802500</v>
      </c>
      <c r="F10" s="206">
        <f>-' Дох.15'!G114</f>
        <v>-239048933</v>
      </c>
    </row>
    <row r="11" spans="1:6" s="203" customFormat="1" ht="17.25" customHeight="1" x14ac:dyDescent="0.2">
      <c r="A11" s="120" t="s">
        <v>538</v>
      </c>
      <c r="B11" s="543" t="s">
        <v>539</v>
      </c>
      <c r="C11" s="543"/>
      <c r="D11" s="206">
        <f>D12</f>
        <v>234246433</v>
      </c>
      <c r="E11" s="206">
        <f t="shared" ref="E11:F13" si="2">E12</f>
        <v>8505006</v>
      </c>
      <c r="F11" s="206">
        <f t="shared" si="2"/>
        <v>242751439</v>
      </c>
    </row>
    <row r="12" spans="1:6" s="203" customFormat="1" ht="17.25" customHeight="1" x14ac:dyDescent="0.2">
      <c r="A12" s="120" t="s">
        <v>540</v>
      </c>
      <c r="B12" s="543" t="s">
        <v>541</v>
      </c>
      <c r="C12" s="543"/>
      <c r="D12" s="206">
        <f>D13</f>
        <v>234246433</v>
      </c>
      <c r="E12" s="206">
        <f t="shared" si="2"/>
        <v>8505006</v>
      </c>
      <c r="F12" s="206">
        <f t="shared" si="2"/>
        <v>242751439</v>
      </c>
    </row>
    <row r="13" spans="1:6" s="203" customFormat="1" ht="17.25" customHeight="1" x14ac:dyDescent="0.2">
      <c r="A13" s="120" t="s">
        <v>542</v>
      </c>
      <c r="B13" s="543" t="s">
        <v>543</v>
      </c>
      <c r="C13" s="543"/>
      <c r="D13" s="206">
        <f>D14</f>
        <v>234246433</v>
      </c>
      <c r="E13" s="206">
        <f t="shared" si="2"/>
        <v>8505006</v>
      </c>
      <c r="F13" s="206">
        <f t="shared" si="2"/>
        <v>242751439</v>
      </c>
    </row>
    <row r="14" spans="1:6" s="203" customFormat="1" ht="29.25" customHeight="1" x14ac:dyDescent="0.2">
      <c r="A14" s="120" t="s">
        <v>544</v>
      </c>
      <c r="B14" s="543" t="s">
        <v>545</v>
      </c>
      <c r="C14" s="543"/>
      <c r="D14" s="206">
        <f>'6 Вед15'!J335</f>
        <v>234246433</v>
      </c>
      <c r="E14" s="206">
        <f>'6 Вед15'!K335</f>
        <v>8505006</v>
      </c>
      <c r="F14" s="206">
        <f>'6 Вед15'!L335</f>
        <v>242751439</v>
      </c>
    </row>
    <row r="15" spans="1:6" s="209" customFormat="1" ht="42" customHeight="1" x14ac:dyDescent="0.25">
      <c r="A15" s="207"/>
      <c r="B15" s="544" t="s">
        <v>546</v>
      </c>
      <c r="C15" s="544"/>
      <c r="D15" s="208">
        <f>D6</f>
        <v>0</v>
      </c>
      <c r="E15" s="208">
        <f t="shared" ref="E15:F15" si="3">E6</f>
        <v>3702506</v>
      </c>
      <c r="F15" s="208">
        <f t="shared" si="3"/>
        <v>3702506</v>
      </c>
    </row>
    <row r="17" spans="3:4" x14ac:dyDescent="0.25">
      <c r="D17" s="210"/>
    </row>
    <row r="18" spans="3:4" x14ac:dyDescent="0.25">
      <c r="D18" s="210"/>
    </row>
    <row r="19" spans="3:4" x14ac:dyDescent="0.25">
      <c r="D19" s="210"/>
    </row>
    <row r="21" spans="3:4" x14ac:dyDescent="0.25">
      <c r="C21" s="211"/>
      <c r="D21" s="211"/>
    </row>
    <row r="25" spans="3:4" x14ac:dyDescent="0.25">
      <c r="C25" s="212"/>
      <c r="D25" s="212"/>
    </row>
  </sheetData>
  <mergeCells count="14">
    <mergeCell ref="C1:F1"/>
    <mergeCell ref="B14:C14"/>
    <mergeCell ref="B15:C15"/>
    <mergeCell ref="B6:C6"/>
    <mergeCell ref="B7:C7"/>
    <mergeCell ref="B8:C8"/>
    <mergeCell ref="B9:C9"/>
    <mergeCell ref="B10:C10"/>
    <mergeCell ref="B11:C11"/>
    <mergeCell ref="B5:C5"/>
    <mergeCell ref="B12:C12"/>
    <mergeCell ref="B13:C13"/>
    <mergeCell ref="A3:F3"/>
    <mergeCell ref="C2:F2"/>
  </mergeCells>
  <pageMargins left="1.1023622047244095" right="0.51181102362204722" top="0.35433070866141736" bottom="0.7480314960629921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I8" sqref="I8"/>
    </sheetView>
  </sheetViews>
  <sheetFormatPr defaultRowHeight="12.75" x14ac:dyDescent="0.25"/>
  <cols>
    <col min="1" max="1" width="26.140625" style="202" customWidth="1"/>
    <col min="2" max="2" width="25.42578125" style="202" customWidth="1"/>
    <col min="3" max="3" width="13" style="202" customWidth="1"/>
    <col min="4" max="4" width="19.42578125" style="202" customWidth="1"/>
    <col min="5" max="5" width="18.5703125" style="202" customWidth="1"/>
    <col min="6" max="240" width="9.140625" style="202"/>
    <col min="241" max="241" width="26" style="202" customWidth="1"/>
    <col min="242" max="242" width="17.140625" style="202" customWidth="1"/>
    <col min="243" max="243" width="47.42578125" style="202" customWidth="1"/>
    <col min="244" max="244" width="15.5703125" style="202" customWidth="1"/>
    <col min="245" max="245" width="12.7109375" style="202" customWidth="1"/>
    <col min="246" max="496" width="9.140625" style="202"/>
    <col min="497" max="497" width="26" style="202" customWidth="1"/>
    <col min="498" max="498" width="17.140625" style="202" customWidth="1"/>
    <col min="499" max="499" width="47.42578125" style="202" customWidth="1"/>
    <col min="500" max="500" width="15.5703125" style="202" customWidth="1"/>
    <col min="501" max="501" width="12.7109375" style="202" customWidth="1"/>
    <col min="502" max="752" width="9.140625" style="202"/>
    <col min="753" max="753" width="26" style="202" customWidth="1"/>
    <col min="754" max="754" width="17.140625" style="202" customWidth="1"/>
    <col min="755" max="755" width="47.42578125" style="202" customWidth="1"/>
    <col min="756" max="756" width="15.5703125" style="202" customWidth="1"/>
    <col min="757" max="757" width="12.7109375" style="202" customWidth="1"/>
    <col min="758" max="1008" width="9.140625" style="202"/>
    <col min="1009" max="1009" width="26" style="202" customWidth="1"/>
    <col min="1010" max="1010" width="17.140625" style="202" customWidth="1"/>
    <col min="1011" max="1011" width="47.42578125" style="202" customWidth="1"/>
    <col min="1012" max="1012" width="15.5703125" style="202" customWidth="1"/>
    <col min="1013" max="1013" width="12.7109375" style="202" customWidth="1"/>
    <col min="1014" max="1264" width="9.140625" style="202"/>
    <col min="1265" max="1265" width="26" style="202" customWidth="1"/>
    <col min="1266" max="1266" width="17.140625" style="202" customWidth="1"/>
    <col min="1267" max="1267" width="47.42578125" style="202" customWidth="1"/>
    <col min="1268" max="1268" width="15.5703125" style="202" customWidth="1"/>
    <col min="1269" max="1269" width="12.7109375" style="202" customWidth="1"/>
    <col min="1270" max="1520" width="9.140625" style="202"/>
    <col min="1521" max="1521" width="26" style="202" customWidth="1"/>
    <col min="1522" max="1522" width="17.140625" style="202" customWidth="1"/>
    <col min="1523" max="1523" width="47.42578125" style="202" customWidth="1"/>
    <col min="1524" max="1524" width="15.5703125" style="202" customWidth="1"/>
    <col min="1525" max="1525" width="12.7109375" style="202" customWidth="1"/>
    <col min="1526" max="1776" width="9.140625" style="202"/>
    <col min="1777" max="1777" width="26" style="202" customWidth="1"/>
    <col min="1778" max="1778" width="17.140625" style="202" customWidth="1"/>
    <col min="1779" max="1779" width="47.42578125" style="202" customWidth="1"/>
    <col min="1780" max="1780" width="15.5703125" style="202" customWidth="1"/>
    <col min="1781" max="1781" width="12.7109375" style="202" customWidth="1"/>
    <col min="1782" max="2032" width="9.140625" style="202"/>
    <col min="2033" max="2033" width="26" style="202" customWidth="1"/>
    <col min="2034" max="2034" width="17.140625" style="202" customWidth="1"/>
    <col min="2035" max="2035" width="47.42578125" style="202" customWidth="1"/>
    <col min="2036" max="2036" width="15.5703125" style="202" customWidth="1"/>
    <col min="2037" max="2037" width="12.7109375" style="202" customWidth="1"/>
    <col min="2038" max="2288" width="9.140625" style="202"/>
    <col min="2289" max="2289" width="26" style="202" customWidth="1"/>
    <col min="2290" max="2290" width="17.140625" style="202" customWidth="1"/>
    <col min="2291" max="2291" width="47.42578125" style="202" customWidth="1"/>
    <col min="2292" max="2292" width="15.5703125" style="202" customWidth="1"/>
    <col min="2293" max="2293" width="12.7109375" style="202" customWidth="1"/>
    <col min="2294" max="2544" width="9.140625" style="202"/>
    <col min="2545" max="2545" width="26" style="202" customWidth="1"/>
    <col min="2546" max="2546" width="17.140625" style="202" customWidth="1"/>
    <col min="2547" max="2547" width="47.42578125" style="202" customWidth="1"/>
    <col min="2548" max="2548" width="15.5703125" style="202" customWidth="1"/>
    <col min="2549" max="2549" width="12.7109375" style="202" customWidth="1"/>
    <col min="2550" max="2800" width="9.140625" style="202"/>
    <col min="2801" max="2801" width="26" style="202" customWidth="1"/>
    <col min="2802" max="2802" width="17.140625" style="202" customWidth="1"/>
    <col min="2803" max="2803" width="47.42578125" style="202" customWidth="1"/>
    <col min="2804" max="2804" width="15.5703125" style="202" customWidth="1"/>
    <col min="2805" max="2805" width="12.7109375" style="202" customWidth="1"/>
    <col min="2806" max="3056" width="9.140625" style="202"/>
    <col min="3057" max="3057" width="26" style="202" customWidth="1"/>
    <col min="3058" max="3058" width="17.140625" style="202" customWidth="1"/>
    <col min="3059" max="3059" width="47.42578125" style="202" customWidth="1"/>
    <col min="3060" max="3060" width="15.5703125" style="202" customWidth="1"/>
    <col min="3061" max="3061" width="12.7109375" style="202" customWidth="1"/>
    <col min="3062" max="3312" width="9.140625" style="202"/>
    <col min="3313" max="3313" width="26" style="202" customWidth="1"/>
    <col min="3314" max="3314" width="17.140625" style="202" customWidth="1"/>
    <col min="3315" max="3315" width="47.42578125" style="202" customWidth="1"/>
    <col min="3316" max="3316" width="15.5703125" style="202" customWidth="1"/>
    <col min="3317" max="3317" width="12.7109375" style="202" customWidth="1"/>
    <col min="3318" max="3568" width="9.140625" style="202"/>
    <col min="3569" max="3569" width="26" style="202" customWidth="1"/>
    <col min="3570" max="3570" width="17.140625" style="202" customWidth="1"/>
    <col min="3571" max="3571" width="47.42578125" style="202" customWidth="1"/>
    <col min="3572" max="3572" width="15.5703125" style="202" customWidth="1"/>
    <col min="3573" max="3573" width="12.7109375" style="202" customWidth="1"/>
    <col min="3574" max="3824" width="9.140625" style="202"/>
    <col min="3825" max="3825" width="26" style="202" customWidth="1"/>
    <col min="3826" max="3826" width="17.140625" style="202" customWidth="1"/>
    <col min="3827" max="3827" width="47.42578125" style="202" customWidth="1"/>
    <col min="3828" max="3828" width="15.5703125" style="202" customWidth="1"/>
    <col min="3829" max="3829" width="12.7109375" style="202" customWidth="1"/>
    <col min="3830" max="4080" width="9.140625" style="202"/>
    <col min="4081" max="4081" width="26" style="202" customWidth="1"/>
    <col min="4082" max="4082" width="17.140625" style="202" customWidth="1"/>
    <col min="4083" max="4083" width="47.42578125" style="202" customWidth="1"/>
    <col min="4084" max="4084" width="15.5703125" style="202" customWidth="1"/>
    <col min="4085" max="4085" width="12.7109375" style="202" customWidth="1"/>
    <col min="4086" max="4336" width="9.140625" style="202"/>
    <col min="4337" max="4337" width="26" style="202" customWidth="1"/>
    <col min="4338" max="4338" width="17.140625" style="202" customWidth="1"/>
    <col min="4339" max="4339" width="47.42578125" style="202" customWidth="1"/>
    <col min="4340" max="4340" width="15.5703125" style="202" customWidth="1"/>
    <col min="4341" max="4341" width="12.7109375" style="202" customWidth="1"/>
    <col min="4342" max="4592" width="9.140625" style="202"/>
    <col min="4593" max="4593" width="26" style="202" customWidth="1"/>
    <col min="4594" max="4594" width="17.140625" style="202" customWidth="1"/>
    <col min="4595" max="4595" width="47.42578125" style="202" customWidth="1"/>
    <col min="4596" max="4596" width="15.5703125" style="202" customWidth="1"/>
    <col min="4597" max="4597" width="12.7109375" style="202" customWidth="1"/>
    <col min="4598" max="4848" width="9.140625" style="202"/>
    <col min="4849" max="4849" width="26" style="202" customWidth="1"/>
    <col min="4850" max="4850" width="17.140625" style="202" customWidth="1"/>
    <col min="4851" max="4851" width="47.42578125" style="202" customWidth="1"/>
    <col min="4852" max="4852" width="15.5703125" style="202" customWidth="1"/>
    <col min="4853" max="4853" width="12.7109375" style="202" customWidth="1"/>
    <col min="4854" max="5104" width="9.140625" style="202"/>
    <col min="5105" max="5105" width="26" style="202" customWidth="1"/>
    <col min="5106" max="5106" width="17.140625" style="202" customWidth="1"/>
    <col min="5107" max="5107" width="47.42578125" style="202" customWidth="1"/>
    <col min="5108" max="5108" width="15.5703125" style="202" customWidth="1"/>
    <col min="5109" max="5109" width="12.7109375" style="202" customWidth="1"/>
    <col min="5110" max="5360" width="9.140625" style="202"/>
    <col min="5361" max="5361" width="26" style="202" customWidth="1"/>
    <col min="5362" max="5362" width="17.140625" style="202" customWidth="1"/>
    <col min="5363" max="5363" width="47.42578125" style="202" customWidth="1"/>
    <col min="5364" max="5364" width="15.5703125" style="202" customWidth="1"/>
    <col min="5365" max="5365" width="12.7109375" style="202" customWidth="1"/>
    <col min="5366" max="5616" width="9.140625" style="202"/>
    <col min="5617" max="5617" width="26" style="202" customWidth="1"/>
    <col min="5618" max="5618" width="17.140625" style="202" customWidth="1"/>
    <col min="5619" max="5619" width="47.42578125" style="202" customWidth="1"/>
    <col min="5620" max="5620" width="15.5703125" style="202" customWidth="1"/>
    <col min="5621" max="5621" width="12.7109375" style="202" customWidth="1"/>
    <col min="5622" max="5872" width="9.140625" style="202"/>
    <col min="5873" max="5873" width="26" style="202" customWidth="1"/>
    <col min="5874" max="5874" width="17.140625" style="202" customWidth="1"/>
    <col min="5875" max="5875" width="47.42578125" style="202" customWidth="1"/>
    <col min="5876" max="5876" width="15.5703125" style="202" customWidth="1"/>
    <col min="5877" max="5877" width="12.7109375" style="202" customWidth="1"/>
    <col min="5878" max="6128" width="9.140625" style="202"/>
    <col min="6129" max="6129" width="26" style="202" customWidth="1"/>
    <col min="6130" max="6130" width="17.140625" style="202" customWidth="1"/>
    <col min="6131" max="6131" width="47.42578125" style="202" customWidth="1"/>
    <col min="6132" max="6132" width="15.5703125" style="202" customWidth="1"/>
    <col min="6133" max="6133" width="12.7109375" style="202" customWidth="1"/>
    <col min="6134" max="6384" width="9.140625" style="202"/>
    <col min="6385" max="6385" width="26" style="202" customWidth="1"/>
    <col min="6386" max="6386" width="17.140625" style="202" customWidth="1"/>
    <col min="6387" max="6387" width="47.42578125" style="202" customWidth="1"/>
    <col min="6388" max="6388" width="15.5703125" style="202" customWidth="1"/>
    <col min="6389" max="6389" width="12.7109375" style="202" customWidth="1"/>
    <col min="6390" max="6640" width="9.140625" style="202"/>
    <col min="6641" max="6641" width="26" style="202" customWidth="1"/>
    <col min="6642" max="6642" width="17.140625" style="202" customWidth="1"/>
    <col min="6643" max="6643" width="47.42578125" style="202" customWidth="1"/>
    <col min="6644" max="6644" width="15.5703125" style="202" customWidth="1"/>
    <col min="6645" max="6645" width="12.7109375" style="202" customWidth="1"/>
    <col min="6646" max="6896" width="9.140625" style="202"/>
    <col min="6897" max="6897" width="26" style="202" customWidth="1"/>
    <col min="6898" max="6898" width="17.140625" style="202" customWidth="1"/>
    <col min="6899" max="6899" width="47.42578125" style="202" customWidth="1"/>
    <col min="6900" max="6900" width="15.5703125" style="202" customWidth="1"/>
    <col min="6901" max="6901" width="12.7109375" style="202" customWidth="1"/>
    <col min="6902" max="7152" width="9.140625" style="202"/>
    <col min="7153" max="7153" width="26" style="202" customWidth="1"/>
    <col min="7154" max="7154" width="17.140625" style="202" customWidth="1"/>
    <col min="7155" max="7155" width="47.42578125" style="202" customWidth="1"/>
    <col min="7156" max="7156" width="15.5703125" style="202" customWidth="1"/>
    <col min="7157" max="7157" width="12.7109375" style="202" customWidth="1"/>
    <col min="7158" max="7408" width="9.140625" style="202"/>
    <col min="7409" max="7409" width="26" style="202" customWidth="1"/>
    <col min="7410" max="7410" width="17.140625" style="202" customWidth="1"/>
    <col min="7411" max="7411" width="47.42578125" style="202" customWidth="1"/>
    <col min="7412" max="7412" width="15.5703125" style="202" customWidth="1"/>
    <col min="7413" max="7413" width="12.7109375" style="202" customWidth="1"/>
    <col min="7414" max="7664" width="9.140625" style="202"/>
    <col min="7665" max="7665" width="26" style="202" customWidth="1"/>
    <col min="7666" max="7666" width="17.140625" style="202" customWidth="1"/>
    <col min="7667" max="7667" width="47.42578125" style="202" customWidth="1"/>
    <col min="7668" max="7668" width="15.5703125" style="202" customWidth="1"/>
    <col min="7669" max="7669" width="12.7109375" style="202" customWidth="1"/>
    <col min="7670" max="7920" width="9.140625" style="202"/>
    <col min="7921" max="7921" width="26" style="202" customWidth="1"/>
    <col min="7922" max="7922" width="17.140625" style="202" customWidth="1"/>
    <col min="7923" max="7923" width="47.42578125" style="202" customWidth="1"/>
    <col min="7924" max="7924" width="15.5703125" style="202" customWidth="1"/>
    <col min="7925" max="7925" width="12.7109375" style="202" customWidth="1"/>
    <col min="7926" max="8176" width="9.140625" style="202"/>
    <col min="8177" max="8177" width="26" style="202" customWidth="1"/>
    <col min="8178" max="8178" width="17.140625" style="202" customWidth="1"/>
    <col min="8179" max="8179" width="47.42578125" style="202" customWidth="1"/>
    <col min="8180" max="8180" width="15.5703125" style="202" customWidth="1"/>
    <col min="8181" max="8181" width="12.7109375" style="202" customWidth="1"/>
    <col min="8182" max="8432" width="9.140625" style="202"/>
    <col min="8433" max="8433" width="26" style="202" customWidth="1"/>
    <col min="8434" max="8434" width="17.140625" style="202" customWidth="1"/>
    <col min="8435" max="8435" width="47.42578125" style="202" customWidth="1"/>
    <col min="8436" max="8436" width="15.5703125" style="202" customWidth="1"/>
    <col min="8437" max="8437" width="12.7109375" style="202" customWidth="1"/>
    <col min="8438" max="8688" width="9.140625" style="202"/>
    <col min="8689" max="8689" width="26" style="202" customWidth="1"/>
    <col min="8690" max="8690" width="17.140625" style="202" customWidth="1"/>
    <col min="8691" max="8691" width="47.42578125" style="202" customWidth="1"/>
    <col min="8692" max="8692" width="15.5703125" style="202" customWidth="1"/>
    <col min="8693" max="8693" width="12.7109375" style="202" customWidth="1"/>
    <col min="8694" max="8944" width="9.140625" style="202"/>
    <col min="8945" max="8945" width="26" style="202" customWidth="1"/>
    <col min="8946" max="8946" width="17.140625" style="202" customWidth="1"/>
    <col min="8947" max="8947" width="47.42578125" style="202" customWidth="1"/>
    <col min="8948" max="8948" width="15.5703125" style="202" customWidth="1"/>
    <col min="8949" max="8949" width="12.7109375" style="202" customWidth="1"/>
    <col min="8950" max="9200" width="9.140625" style="202"/>
    <col min="9201" max="9201" width="26" style="202" customWidth="1"/>
    <col min="9202" max="9202" width="17.140625" style="202" customWidth="1"/>
    <col min="9203" max="9203" width="47.42578125" style="202" customWidth="1"/>
    <col min="9204" max="9204" width="15.5703125" style="202" customWidth="1"/>
    <col min="9205" max="9205" width="12.7109375" style="202" customWidth="1"/>
    <col min="9206" max="9456" width="9.140625" style="202"/>
    <col min="9457" max="9457" width="26" style="202" customWidth="1"/>
    <col min="9458" max="9458" width="17.140625" style="202" customWidth="1"/>
    <col min="9459" max="9459" width="47.42578125" style="202" customWidth="1"/>
    <col min="9460" max="9460" width="15.5703125" style="202" customWidth="1"/>
    <col min="9461" max="9461" width="12.7109375" style="202" customWidth="1"/>
    <col min="9462" max="9712" width="9.140625" style="202"/>
    <col min="9713" max="9713" width="26" style="202" customWidth="1"/>
    <col min="9714" max="9714" width="17.140625" style="202" customWidth="1"/>
    <col min="9715" max="9715" width="47.42578125" style="202" customWidth="1"/>
    <col min="9716" max="9716" width="15.5703125" style="202" customWidth="1"/>
    <col min="9717" max="9717" width="12.7109375" style="202" customWidth="1"/>
    <col min="9718" max="9968" width="9.140625" style="202"/>
    <col min="9969" max="9969" width="26" style="202" customWidth="1"/>
    <col min="9970" max="9970" width="17.140625" style="202" customWidth="1"/>
    <col min="9971" max="9971" width="47.42578125" style="202" customWidth="1"/>
    <col min="9972" max="9972" width="15.5703125" style="202" customWidth="1"/>
    <col min="9973" max="9973" width="12.7109375" style="202" customWidth="1"/>
    <col min="9974" max="10224" width="9.140625" style="202"/>
    <col min="10225" max="10225" width="26" style="202" customWidth="1"/>
    <col min="10226" max="10226" width="17.140625" style="202" customWidth="1"/>
    <col min="10227" max="10227" width="47.42578125" style="202" customWidth="1"/>
    <col min="10228" max="10228" width="15.5703125" style="202" customWidth="1"/>
    <col min="10229" max="10229" width="12.7109375" style="202" customWidth="1"/>
    <col min="10230" max="10480" width="9.140625" style="202"/>
    <col min="10481" max="10481" width="26" style="202" customWidth="1"/>
    <col min="10482" max="10482" width="17.140625" style="202" customWidth="1"/>
    <col min="10483" max="10483" width="47.42578125" style="202" customWidth="1"/>
    <col min="10484" max="10484" width="15.5703125" style="202" customWidth="1"/>
    <col min="10485" max="10485" width="12.7109375" style="202" customWidth="1"/>
    <col min="10486" max="10736" width="9.140625" style="202"/>
    <col min="10737" max="10737" width="26" style="202" customWidth="1"/>
    <col min="10738" max="10738" width="17.140625" style="202" customWidth="1"/>
    <col min="10739" max="10739" width="47.42578125" style="202" customWidth="1"/>
    <col min="10740" max="10740" width="15.5703125" style="202" customWidth="1"/>
    <col min="10741" max="10741" width="12.7109375" style="202" customWidth="1"/>
    <col min="10742" max="10992" width="9.140625" style="202"/>
    <col min="10993" max="10993" width="26" style="202" customWidth="1"/>
    <col min="10994" max="10994" width="17.140625" style="202" customWidth="1"/>
    <col min="10995" max="10995" width="47.42578125" style="202" customWidth="1"/>
    <col min="10996" max="10996" width="15.5703125" style="202" customWidth="1"/>
    <col min="10997" max="10997" width="12.7109375" style="202" customWidth="1"/>
    <col min="10998" max="11248" width="9.140625" style="202"/>
    <col min="11249" max="11249" width="26" style="202" customWidth="1"/>
    <col min="11250" max="11250" width="17.140625" style="202" customWidth="1"/>
    <col min="11251" max="11251" width="47.42578125" style="202" customWidth="1"/>
    <col min="11252" max="11252" width="15.5703125" style="202" customWidth="1"/>
    <col min="11253" max="11253" width="12.7109375" style="202" customWidth="1"/>
    <col min="11254" max="11504" width="9.140625" style="202"/>
    <col min="11505" max="11505" width="26" style="202" customWidth="1"/>
    <col min="11506" max="11506" width="17.140625" style="202" customWidth="1"/>
    <col min="11507" max="11507" width="47.42578125" style="202" customWidth="1"/>
    <col min="11508" max="11508" width="15.5703125" style="202" customWidth="1"/>
    <col min="11509" max="11509" width="12.7109375" style="202" customWidth="1"/>
    <col min="11510" max="11760" width="9.140625" style="202"/>
    <col min="11761" max="11761" width="26" style="202" customWidth="1"/>
    <col min="11762" max="11762" width="17.140625" style="202" customWidth="1"/>
    <col min="11763" max="11763" width="47.42578125" style="202" customWidth="1"/>
    <col min="11764" max="11764" width="15.5703125" style="202" customWidth="1"/>
    <col min="11765" max="11765" width="12.7109375" style="202" customWidth="1"/>
    <col min="11766" max="12016" width="9.140625" style="202"/>
    <col min="12017" max="12017" width="26" style="202" customWidth="1"/>
    <col min="12018" max="12018" width="17.140625" style="202" customWidth="1"/>
    <col min="12019" max="12019" width="47.42578125" style="202" customWidth="1"/>
    <col min="12020" max="12020" width="15.5703125" style="202" customWidth="1"/>
    <col min="12021" max="12021" width="12.7109375" style="202" customWidth="1"/>
    <col min="12022" max="12272" width="9.140625" style="202"/>
    <col min="12273" max="12273" width="26" style="202" customWidth="1"/>
    <col min="12274" max="12274" width="17.140625" style="202" customWidth="1"/>
    <col min="12275" max="12275" width="47.42578125" style="202" customWidth="1"/>
    <col min="12276" max="12276" width="15.5703125" style="202" customWidth="1"/>
    <col min="12277" max="12277" width="12.7109375" style="202" customWidth="1"/>
    <col min="12278" max="12528" width="9.140625" style="202"/>
    <col min="12529" max="12529" width="26" style="202" customWidth="1"/>
    <col min="12530" max="12530" width="17.140625" style="202" customWidth="1"/>
    <col min="12531" max="12531" width="47.42578125" style="202" customWidth="1"/>
    <col min="12532" max="12532" width="15.5703125" style="202" customWidth="1"/>
    <col min="12533" max="12533" width="12.7109375" style="202" customWidth="1"/>
    <col min="12534" max="12784" width="9.140625" style="202"/>
    <col min="12785" max="12785" width="26" style="202" customWidth="1"/>
    <col min="12786" max="12786" width="17.140625" style="202" customWidth="1"/>
    <col min="12787" max="12787" width="47.42578125" style="202" customWidth="1"/>
    <col min="12788" max="12788" width="15.5703125" style="202" customWidth="1"/>
    <col min="12789" max="12789" width="12.7109375" style="202" customWidth="1"/>
    <col min="12790" max="13040" width="9.140625" style="202"/>
    <col min="13041" max="13041" width="26" style="202" customWidth="1"/>
    <col min="13042" max="13042" width="17.140625" style="202" customWidth="1"/>
    <col min="13043" max="13043" width="47.42578125" style="202" customWidth="1"/>
    <col min="13044" max="13044" width="15.5703125" style="202" customWidth="1"/>
    <col min="13045" max="13045" width="12.7109375" style="202" customWidth="1"/>
    <col min="13046" max="13296" width="9.140625" style="202"/>
    <col min="13297" max="13297" width="26" style="202" customWidth="1"/>
    <col min="13298" max="13298" width="17.140625" style="202" customWidth="1"/>
    <col min="13299" max="13299" width="47.42578125" style="202" customWidth="1"/>
    <col min="13300" max="13300" width="15.5703125" style="202" customWidth="1"/>
    <col min="13301" max="13301" width="12.7109375" style="202" customWidth="1"/>
    <col min="13302" max="13552" width="9.140625" style="202"/>
    <col min="13553" max="13553" width="26" style="202" customWidth="1"/>
    <col min="13554" max="13554" width="17.140625" style="202" customWidth="1"/>
    <col min="13555" max="13555" width="47.42578125" style="202" customWidth="1"/>
    <col min="13556" max="13556" width="15.5703125" style="202" customWidth="1"/>
    <col min="13557" max="13557" width="12.7109375" style="202" customWidth="1"/>
    <col min="13558" max="13808" width="9.140625" style="202"/>
    <col min="13809" max="13809" width="26" style="202" customWidth="1"/>
    <col min="13810" max="13810" width="17.140625" style="202" customWidth="1"/>
    <col min="13811" max="13811" width="47.42578125" style="202" customWidth="1"/>
    <col min="13812" max="13812" width="15.5703125" style="202" customWidth="1"/>
    <col min="13813" max="13813" width="12.7109375" style="202" customWidth="1"/>
    <col min="13814" max="14064" width="9.140625" style="202"/>
    <col min="14065" max="14065" width="26" style="202" customWidth="1"/>
    <col min="14066" max="14066" width="17.140625" style="202" customWidth="1"/>
    <col min="14067" max="14067" width="47.42578125" style="202" customWidth="1"/>
    <col min="14068" max="14068" width="15.5703125" style="202" customWidth="1"/>
    <col min="14069" max="14069" width="12.7109375" style="202" customWidth="1"/>
    <col min="14070" max="14320" width="9.140625" style="202"/>
    <col min="14321" max="14321" width="26" style="202" customWidth="1"/>
    <col min="14322" max="14322" width="17.140625" style="202" customWidth="1"/>
    <col min="14323" max="14323" width="47.42578125" style="202" customWidth="1"/>
    <col min="14324" max="14324" width="15.5703125" style="202" customWidth="1"/>
    <col min="14325" max="14325" width="12.7109375" style="202" customWidth="1"/>
    <col min="14326" max="14576" width="9.140625" style="202"/>
    <col min="14577" max="14577" width="26" style="202" customWidth="1"/>
    <col min="14578" max="14578" width="17.140625" style="202" customWidth="1"/>
    <col min="14579" max="14579" width="47.42578125" style="202" customWidth="1"/>
    <col min="14580" max="14580" width="15.5703125" style="202" customWidth="1"/>
    <col min="14581" max="14581" width="12.7109375" style="202" customWidth="1"/>
    <col min="14582" max="14832" width="9.140625" style="202"/>
    <col min="14833" max="14833" width="26" style="202" customWidth="1"/>
    <col min="14834" max="14834" width="17.140625" style="202" customWidth="1"/>
    <col min="14835" max="14835" width="47.42578125" style="202" customWidth="1"/>
    <col min="14836" max="14836" width="15.5703125" style="202" customWidth="1"/>
    <col min="14837" max="14837" width="12.7109375" style="202" customWidth="1"/>
    <col min="14838" max="15088" width="9.140625" style="202"/>
    <col min="15089" max="15089" width="26" style="202" customWidth="1"/>
    <col min="15090" max="15090" width="17.140625" style="202" customWidth="1"/>
    <col min="15091" max="15091" width="47.42578125" style="202" customWidth="1"/>
    <col min="15092" max="15092" width="15.5703125" style="202" customWidth="1"/>
    <col min="15093" max="15093" width="12.7109375" style="202" customWidth="1"/>
    <col min="15094" max="15344" width="9.140625" style="202"/>
    <col min="15345" max="15345" width="26" style="202" customWidth="1"/>
    <col min="15346" max="15346" width="17.140625" style="202" customWidth="1"/>
    <col min="15347" max="15347" width="47.42578125" style="202" customWidth="1"/>
    <col min="15348" max="15348" width="15.5703125" style="202" customWidth="1"/>
    <col min="15349" max="15349" width="12.7109375" style="202" customWidth="1"/>
    <col min="15350" max="15600" width="9.140625" style="202"/>
    <col min="15601" max="15601" width="26" style="202" customWidth="1"/>
    <col min="15602" max="15602" width="17.140625" style="202" customWidth="1"/>
    <col min="15603" max="15603" width="47.42578125" style="202" customWidth="1"/>
    <col min="15604" max="15604" width="15.5703125" style="202" customWidth="1"/>
    <col min="15605" max="15605" width="12.7109375" style="202" customWidth="1"/>
    <col min="15606" max="15856" width="9.140625" style="202"/>
    <col min="15857" max="15857" width="26" style="202" customWidth="1"/>
    <col min="15858" max="15858" width="17.140625" style="202" customWidth="1"/>
    <col min="15859" max="15859" width="47.42578125" style="202" customWidth="1"/>
    <col min="15860" max="15860" width="15.5703125" style="202" customWidth="1"/>
    <col min="15861" max="15861" width="12.7109375" style="202" customWidth="1"/>
    <col min="15862" max="16112" width="9.140625" style="202"/>
    <col min="16113" max="16113" width="26" style="202" customWidth="1"/>
    <col min="16114" max="16114" width="17.140625" style="202" customWidth="1"/>
    <col min="16115" max="16115" width="47.42578125" style="202" customWidth="1"/>
    <col min="16116" max="16116" width="15.5703125" style="202" customWidth="1"/>
    <col min="16117" max="16117" width="12.7109375" style="202" customWidth="1"/>
    <col min="16118" max="16384" width="9.140625" style="202"/>
  </cols>
  <sheetData>
    <row r="1" spans="1:5" s="121" customFormat="1" ht="18" customHeight="1" x14ac:dyDescent="0.25">
      <c r="A1" s="201"/>
      <c r="C1" s="542" t="s">
        <v>556</v>
      </c>
      <c r="D1" s="542"/>
    </row>
    <row r="2" spans="1:5" s="121" customFormat="1" ht="60" customHeight="1" x14ac:dyDescent="0.25">
      <c r="A2" s="201"/>
      <c r="C2" s="511" t="s">
        <v>593</v>
      </c>
      <c r="D2" s="511"/>
      <c r="E2" s="511"/>
    </row>
    <row r="3" spans="1:5" s="203" customFormat="1" ht="67.5" customHeight="1" x14ac:dyDescent="0.2">
      <c r="A3" s="545" t="s">
        <v>728</v>
      </c>
      <c r="B3" s="545"/>
      <c r="C3" s="545"/>
      <c r="D3" s="545"/>
      <c r="E3" s="545"/>
    </row>
    <row r="4" spans="1:5" s="203" customFormat="1" x14ac:dyDescent="0.2">
      <c r="A4" s="204"/>
      <c r="D4" s="205" t="s">
        <v>564</v>
      </c>
    </row>
    <row r="5" spans="1:5" s="122" customFormat="1" ht="26.25" customHeight="1" x14ac:dyDescent="0.25">
      <c r="A5" s="160" t="s">
        <v>526</v>
      </c>
      <c r="B5" s="516" t="s">
        <v>527</v>
      </c>
      <c r="C5" s="516"/>
      <c r="D5" s="160" t="s">
        <v>548</v>
      </c>
      <c r="E5" s="160" t="s">
        <v>706</v>
      </c>
    </row>
    <row r="6" spans="1:5" ht="42" customHeight="1" x14ac:dyDescent="0.25">
      <c r="A6" s="120" t="s">
        <v>528</v>
      </c>
      <c r="B6" s="543" t="s">
        <v>529</v>
      </c>
      <c r="C6" s="543"/>
      <c r="D6" s="206">
        <f>D7+D11</f>
        <v>3702506</v>
      </c>
      <c r="E6" s="206">
        <f>E7+E11</f>
        <v>3702506</v>
      </c>
    </row>
    <row r="7" spans="1:5" s="203" customFormat="1" ht="42" customHeight="1" x14ac:dyDescent="0.2">
      <c r="A7" s="120" t="s">
        <v>530</v>
      </c>
      <c r="B7" s="543" t="s">
        <v>531</v>
      </c>
      <c r="C7" s="543"/>
      <c r="D7" s="206">
        <f t="shared" ref="D7:E9" si="0">D8</f>
        <v>-4802500</v>
      </c>
      <c r="E7" s="206">
        <f t="shared" si="0"/>
        <v>-239048933</v>
      </c>
    </row>
    <row r="8" spans="1:5" s="203" customFormat="1" ht="42" customHeight="1" x14ac:dyDescent="0.2">
      <c r="A8" s="120" t="s">
        <v>532</v>
      </c>
      <c r="B8" s="543" t="s">
        <v>533</v>
      </c>
      <c r="C8" s="543"/>
      <c r="D8" s="206">
        <f t="shared" si="0"/>
        <v>-4802500</v>
      </c>
      <c r="E8" s="206">
        <f t="shared" si="0"/>
        <v>-239048933</v>
      </c>
    </row>
    <row r="9" spans="1:5" s="203" customFormat="1" ht="42" customHeight="1" x14ac:dyDescent="0.2">
      <c r="A9" s="120" t="s">
        <v>534</v>
      </c>
      <c r="B9" s="543" t="s">
        <v>535</v>
      </c>
      <c r="C9" s="543"/>
      <c r="D9" s="206">
        <f t="shared" si="0"/>
        <v>-4802500</v>
      </c>
      <c r="E9" s="206">
        <f t="shared" si="0"/>
        <v>-239048933</v>
      </c>
    </row>
    <row r="10" spans="1:5" s="203" customFormat="1" ht="42" customHeight="1" x14ac:dyDescent="0.2">
      <c r="A10" s="120" t="s">
        <v>536</v>
      </c>
      <c r="B10" s="543" t="s">
        <v>537</v>
      </c>
      <c r="C10" s="543"/>
      <c r="D10" s="206">
        <f>-' Дох.15'!F114</f>
        <v>-4802500</v>
      </c>
      <c r="E10" s="206">
        <f>-' Дох.15'!G114</f>
        <v>-239048933</v>
      </c>
    </row>
    <row r="11" spans="1:5" s="203" customFormat="1" ht="42" customHeight="1" x14ac:dyDescent="0.2">
      <c r="A11" s="120" t="s">
        <v>538</v>
      </c>
      <c r="B11" s="543" t="s">
        <v>539</v>
      </c>
      <c r="C11" s="543"/>
      <c r="D11" s="206">
        <f t="shared" ref="D11:E13" si="1">D12</f>
        <v>8505006</v>
      </c>
      <c r="E11" s="206">
        <f t="shared" si="1"/>
        <v>242751439</v>
      </c>
    </row>
    <row r="12" spans="1:5" s="203" customFormat="1" ht="42" customHeight="1" x14ac:dyDescent="0.2">
      <c r="A12" s="120" t="s">
        <v>540</v>
      </c>
      <c r="B12" s="543" t="s">
        <v>541</v>
      </c>
      <c r="C12" s="543"/>
      <c r="D12" s="206">
        <f t="shared" si="1"/>
        <v>8505006</v>
      </c>
      <c r="E12" s="206">
        <f t="shared" si="1"/>
        <v>242751439</v>
      </c>
    </row>
    <row r="13" spans="1:5" s="203" customFormat="1" ht="42" customHeight="1" x14ac:dyDescent="0.2">
      <c r="A13" s="120" t="s">
        <v>542</v>
      </c>
      <c r="B13" s="543" t="s">
        <v>543</v>
      </c>
      <c r="C13" s="543"/>
      <c r="D13" s="206">
        <f t="shared" si="1"/>
        <v>8505006</v>
      </c>
      <c r="E13" s="206">
        <f t="shared" si="1"/>
        <v>242751439</v>
      </c>
    </row>
    <row r="14" spans="1:5" s="203" customFormat="1" ht="42" customHeight="1" x14ac:dyDescent="0.2">
      <c r="A14" s="120" t="s">
        <v>544</v>
      </c>
      <c r="B14" s="543" t="s">
        <v>545</v>
      </c>
      <c r="C14" s="543"/>
      <c r="D14" s="206">
        <f>'6 Вед15'!K335</f>
        <v>8505006</v>
      </c>
      <c r="E14" s="206">
        <f>'6 Вед15'!L335</f>
        <v>242751439</v>
      </c>
    </row>
    <row r="15" spans="1:5" s="209" customFormat="1" ht="42" customHeight="1" x14ac:dyDescent="0.25">
      <c r="A15" s="207"/>
      <c r="B15" s="544" t="s">
        <v>546</v>
      </c>
      <c r="C15" s="544"/>
      <c r="D15" s="208">
        <f>D6</f>
        <v>3702506</v>
      </c>
      <c r="E15" s="208">
        <f>E6</f>
        <v>3702506</v>
      </c>
    </row>
    <row r="16" spans="1:5" x14ac:dyDescent="0.25">
      <c r="C16" s="202" t="s">
        <v>195</v>
      </c>
    </row>
    <row r="17" spans="3:4" x14ac:dyDescent="0.25">
      <c r="D17" s="210"/>
    </row>
    <row r="18" spans="3:4" x14ac:dyDescent="0.25">
      <c r="D18" s="210"/>
    </row>
    <row r="19" spans="3:4" x14ac:dyDescent="0.25">
      <c r="D19" s="210"/>
    </row>
    <row r="21" spans="3:4" x14ac:dyDescent="0.25">
      <c r="C21" s="211"/>
      <c r="D21" s="211"/>
    </row>
    <row r="25" spans="3:4" x14ac:dyDescent="0.25">
      <c r="C25" s="212"/>
      <c r="D25" s="212"/>
    </row>
  </sheetData>
  <mergeCells count="14">
    <mergeCell ref="C1:D1"/>
    <mergeCell ref="B5:C5"/>
    <mergeCell ref="B6:C6"/>
    <mergeCell ref="B7:C7"/>
    <mergeCell ref="B14:C14"/>
    <mergeCell ref="B15:C15"/>
    <mergeCell ref="A3:E3"/>
    <mergeCell ref="C2:E2"/>
    <mergeCell ref="B8:C8"/>
    <mergeCell ref="B9:C9"/>
    <mergeCell ref="B10:C10"/>
    <mergeCell ref="B11:C11"/>
    <mergeCell ref="B12:C12"/>
    <mergeCell ref="B13:C13"/>
  </mergeCells>
  <pageMargins left="0.9055118110236221"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F47" sqref="F47"/>
    </sheetView>
  </sheetViews>
  <sheetFormatPr defaultRowHeight="12.75" x14ac:dyDescent="0.2"/>
  <cols>
    <col min="1" max="1" width="8.5703125" style="182" customWidth="1"/>
    <col min="2" max="2" width="9.140625" style="182"/>
    <col min="3" max="3" width="14" style="182" customWidth="1"/>
    <col min="4" max="4" width="72" style="162" customWidth="1"/>
    <col min="5" max="255" width="9.140625" style="162"/>
    <col min="256" max="256" width="9" style="162" customWidth="1"/>
    <col min="257" max="257" width="9.140625" style="162"/>
    <col min="258" max="258" width="12.28515625" style="162" customWidth="1"/>
    <col min="259" max="259" width="55.5703125" style="162" customWidth="1"/>
    <col min="260" max="511" width="9.140625" style="162"/>
    <col min="512" max="512" width="9" style="162" customWidth="1"/>
    <col min="513" max="513" width="9.140625" style="162"/>
    <col min="514" max="514" width="12.28515625" style="162" customWidth="1"/>
    <col min="515" max="515" width="55.5703125" style="162" customWidth="1"/>
    <col min="516" max="767" width="9.140625" style="162"/>
    <col min="768" max="768" width="9" style="162" customWidth="1"/>
    <col min="769" max="769" width="9.140625" style="162"/>
    <col min="770" max="770" width="12.28515625" style="162" customWidth="1"/>
    <col min="771" max="771" width="55.5703125" style="162" customWidth="1"/>
    <col min="772" max="1023" width="9.140625" style="162"/>
    <col min="1024" max="1024" width="9" style="162" customWidth="1"/>
    <col min="1025" max="1025" width="9.140625" style="162"/>
    <col min="1026" max="1026" width="12.28515625" style="162" customWidth="1"/>
    <col min="1027" max="1027" width="55.5703125" style="162" customWidth="1"/>
    <col min="1028" max="1279" width="9.140625" style="162"/>
    <col min="1280" max="1280" width="9" style="162" customWidth="1"/>
    <col min="1281" max="1281" width="9.140625" style="162"/>
    <col min="1282" max="1282" width="12.28515625" style="162" customWidth="1"/>
    <col min="1283" max="1283" width="55.5703125" style="162" customWidth="1"/>
    <col min="1284" max="1535" width="9.140625" style="162"/>
    <col min="1536" max="1536" width="9" style="162" customWidth="1"/>
    <col min="1537" max="1537" width="9.140625" style="162"/>
    <col min="1538" max="1538" width="12.28515625" style="162" customWidth="1"/>
    <col min="1539" max="1539" width="55.5703125" style="162" customWidth="1"/>
    <col min="1540" max="1791" width="9.140625" style="162"/>
    <col min="1792" max="1792" width="9" style="162" customWidth="1"/>
    <col min="1793" max="1793" width="9.140625" style="162"/>
    <col min="1794" max="1794" width="12.28515625" style="162" customWidth="1"/>
    <col min="1795" max="1795" width="55.5703125" style="162" customWidth="1"/>
    <col min="1796" max="2047" width="9.140625" style="162"/>
    <col min="2048" max="2048" width="9" style="162" customWidth="1"/>
    <col min="2049" max="2049" width="9.140625" style="162"/>
    <col min="2050" max="2050" width="12.28515625" style="162" customWidth="1"/>
    <col min="2051" max="2051" width="55.5703125" style="162" customWidth="1"/>
    <col min="2052" max="2303" width="9.140625" style="162"/>
    <col min="2304" max="2304" width="9" style="162" customWidth="1"/>
    <col min="2305" max="2305" width="9.140625" style="162"/>
    <col min="2306" max="2306" width="12.28515625" style="162" customWidth="1"/>
    <col min="2307" max="2307" width="55.5703125" style="162" customWidth="1"/>
    <col min="2308" max="2559" width="9.140625" style="162"/>
    <col min="2560" max="2560" width="9" style="162" customWidth="1"/>
    <col min="2561" max="2561" width="9.140625" style="162"/>
    <col min="2562" max="2562" width="12.28515625" style="162" customWidth="1"/>
    <col min="2563" max="2563" width="55.5703125" style="162" customWidth="1"/>
    <col min="2564" max="2815" width="9.140625" style="162"/>
    <col min="2816" max="2816" width="9" style="162" customWidth="1"/>
    <col min="2817" max="2817" width="9.140625" style="162"/>
    <col min="2818" max="2818" width="12.28515625" style="162" customWidth="1"/>
    <col min="2819" max="2819" width="55.5703125" style="162" customWidth="1"/>
    <col min="2820" max="3071" width="9.140625" style="162"/>
    <col min="3072" max="3072" width="9" style="162" customWidth="1"/>
    <col min="3073" max="3073" width="9.140625" style="162"/>
    <col min="3074" max="3074" width="12.28515625" style="162" customWidth="1"/>
    <col min="3075" max="3075" width="55.5703125" style="162" customWidth="1"/>
    <col min="3076" max="3327" width="9.140625" style="162"/>
    <col min="3328" max="3328" width="9" style="162" customWidth="1"/>
    <col min="3329" max="3329" width="9.140625" style="162"/>
    <col min="3330" max="3330" width="12.28515625" style="162" customWidth="1"/>
    <col min="3331" max="3331" width="55.5703125" style="162" customWidth="1"/>
    <col min="3332" max="3583" width="9.140625" style="162"/>
    <col min="3584" max="3584" width="9" style="162" customWidth="1"/>
    <col min="3585" max="3585" width="9.140625" style="162"/>
    <col min="3586" max="3586" width="12.28515625" style="162" customWidth="1"/>
    <col min="3587" max="3587" width="55.5703125" style="162" customWidth="1"/>
    <col min="3588" max="3839" width="9.140625" style="162"/>
    <col min="3840" max="3840" width="9" style="162" customWidth="1"/>
    <col min="3841" max="3841" width="9.140625" style="162"/>
    <col min="3842" max="3842" width="12.28515625" style="162" customWidth="1"/>
    <col min="3843" max="3843" width="55.5703125" style="162" customWidth="1"/>
    <col min="3844" max="4095" width="9.140625" style="162"/>
    <col min="4096" max="4096" width="9" style="162" customWidth="1"/>
    <col min="4097" max="4097" width="9.140625" style="162"/>
    <col min="4098" max="4098" width="12.28515625" style="162" customWidth="1"/>
    <col min="4099" max="4099" width="55.5703125" style="162" customWidth="1"/>
    <col min="4100" max="4351" width="9.140625" style="162"/>
    <col min="4352" max="4352" width="9" style="162" customWidth="1"/>
    <col min="4353" max="4353" width="9.140625" style="162"/>
    <col min="4354" max="4354" width="12.28515625" style="162" customWidth="1"/>
    <col min="4355" max="4355" width="55.5703125" style="162" customWidth="1"/>
    <col min="4356" max="4607" width="9.140625" style="162"/>
    <col min="4608" max="4608" width="9" style="162" customWidth="1"/>
    <col min="4609" max="4609" width="9.140625" style="162"/>
    <col min="4610" max="4610" width="12.28515625" style="162" customWidth="1"/>
    <col min="4611" max="4611" width="55.5703125" style="162" customWidth="1"/>
    <col min="4612" max="4863" width="9.140625" style="162"/>
    <col min="4864" max="4864" width="9" style="162" customWidth="1"/>
    <col min="4865" max="4865" width="9.140625" style="162"/>
    <col min="4866" max="4866" width="12.28515625" style="162" customWidth="1"/>
    <col min="4867" max="4867" width="55.5703125" style="162" customWidth="1"/>
    <col min="4868" max="5119" width="9.140625" style="162"/>
    <col min="5120" max="5120" width="9" style="162" customWidth="1"/>
    <col min="5121" max="5121" width="9.140625" style="162"/>
    <col min="5122" max="5122" width="12.28515625" style="162" customWidth="1"/>
    <col min="5123" max="5123" width="55.5703125" style="162" customWidth="1"/>
    <col min="5124" max="5375" width="9.140625" style="162"/>
    <col min="5376" max="5376" width="9" style="162" customWidth="1"/>
    <col min="5377" max="5377" width="9.140625" style="162"/>
    <col min="5378" max="5378" width="12.28515625" style="162" customWidth="1"/>
    <col min="5379" max="5379" width="55.5703125" style="162" customWidth="1"/>
    <col min="5380" max="5631" width="9.140625" style="162"/>
    <col min="5632" max="5632" width="9" style="162" customWidth="1"/>
    <col min="5633" max="5633" width="9.140625" style="162"/>
    <col min="5634" max="5634" width="12.28515625" style="162" customWidth="1"/>
    <col min="5635" max="5635" width="55.5703125" style="162" customWidth="1"/>
    <col min="5636" max="5887" width="9.140625" style="162"/>
    <col min="5888" max="5888" width="9" style="162" customWidth="1"/>
    <col min="5889" max="5889" width="9.140625" style="162"/>
    <col min="5890" max="5890" width="12.28515625" style="162" customWidth="1"/>
    <col min="5891" max="5891" width="55.5703125" style="162" customWidth="1"/>
    <col min="5892" max="6143" width="9.140625" style="162"/>
    <col min="6144" max="6144" width="9" style="162" customWidth="1"/>
    <col min="6145" max="6145" width="9.140625" style="162"/>
    <col min="6146" max="6146" width="12.28515625" style="162" customWidth="1"/>
    <col min="6147" max="6147" width="55.5703125" style="162" customWidth="1"/>
    <col min="6148" max="6399" width="9.140625" style="162"/>
    <col min="6400" max="6400" width="9" style="162" customWidth="1"/>
    <col min="6401" max="6401" width="9.140625" style="162"/>
    <col min="6402" max="6402" width="12.28515625" style="162" customWidth="1"/>
    <col min="6403" max="6403" width="55.5703125" style="162" customWidth="1"/>
    <col min="6404" max="6655" width="9.140625" style="162"/>
    <col min="6656" max="6656" width="9" style="162" customWidth="1"/>
    <col min="6657" max="6657" width="9.140625" style="162"/>
    <col min="6658" max="6658" width="12.28515625" style="162" customWidth="1"/>
    <col min="6659" max="6659" width="55.5703125" style="162" customWidth="1"/>
    <col min="6660" max="6911" width="9.140625" style="162"/>
    <col min="6912" max="6912" width="9" style="162" customWidth="1"/>
    <col min="6913" max="6913" width="9.140625" style="162"/>
    <col min="6914" max="6914" width="12.28515625" style="162" customWidth="1"/>
    <col min="6915" max="6915" width="55.5703125" style="162" customWidth="1"/>
    <col min="6916" max="7167" width="9.140625" style="162"/>
    <col min="7168" max="7168" width="9" style="162" customWidth="1"/>
    <col min="7169" max="7169" width="9.140625" style="162"/>
    <col min="7170" max="7170" width="12.28515625" style="162" customWidth="1"/>
    <col min="7171" max="7171" width="55.5703125" style="162" customWidth="1"/>
    <col min="7172" max="7423" width="9.140625" style="162"/>
    <col min="7424" max="7424" width="9" style="162" customWidth="1"/>
    <col min="7425" max="7425" width="9.140625" style="162"/>
    <col min="7426" max="7426" width="12.28515625" style="162" customWidth="1"/>
    <col min="7427" max="7427" width="55.5703125" style="162" customWidth="1"/>
    <col min="7428" max="7679" width="9.140625" style="162"/>
    <col min="7680" max="7680" width="9" style="162" customWidth="1"/>
    <col min="7681" max="7681" width="9.140625" style="162"/>
    <col min="7682" max="7682" width="12.28515625" style="162" customWidth="1"/>
    <col min="7683" max="7683" width="55.5703125" style="162" customWidth="1"/>
    <col min="7684" max="7935" width="9.140625" style="162"/>
    <col min="7936" max="7936" width="9" style="162" customWidth="1"/>
    <col min="7937" max="7937" width="9.140625" style="162"/>
    <col min="7938" max="7938" width="12.28515625" style="162" customWidth="1"/>
    <col min="7939" max="7939" width="55.5703125" style="162" customWidth="1"/>
    <col min="7940" max="8191" width="9.140625" style="162"/>
    <col min="8192" max="8192" width="9" style="162" customWidth="1"/>
    <col min="8193" max="8193" width="9.140625" style="162"/>
    <col min="8194" max="8194" width="12.28515625" style="162" customWidth="1"/>
    <col min="8195" max="8195" width="55.5703125" style="162" customWidth="1"/>
    <col min="8196" max="8447" width="9.140625" style="162"/>
    <col min="8448" max="8448" width="9" style="162" customWidth="1"/>
    <col min="8449" max="8449" width="9.140625" style="162"/>
    <col min="8450" max="8450" width="12.28515625" style="162" customWidth="1"/>
    <col min="8451" max="8451" width="55.5703125" style="162" customWidth="1"/>
    <col min="8452" max="8703" width="9.140625" style="162"/>
    <col min="8704" max="8704" width="9" style="162" customWidth="1"/>
    <col min="8705" max="8705" width="9.140625" style="162"/>
    <col min="8706" max="8706" width="12.28515625" style="162" customWidth="1"/>
    <col min="8707" max="8707" width="55.5703125" style="162" customWidth="1"/>
    <col min="8708" max="8959" width="9.140625" style="162"/>
    <col min="8960" max="8960" width="9" style="162" customWidth="1"/>
    <col min="8961" max="8961" width="9.140625" style="162"/>
    <col min="8962" max="8962" width="12.28515625" style="162" customWidth="1"/>
    <col min="8963" max="8963" width="55.5703125" style="162" customWidth="1"/>
    <col min="8964" max="9215" width="9.140625" style="162"/>
    <col min="9216" max="9216" width="9" style="162" customWidth="1"/>
    <col min="9217" max="9217" width="9.140625" style="162"/>
    <col min="9218" max="9218" width="12.28515625" style="162" customWidth="1"/>
    <col min="9219" max="9219" width="55.5703125" style="162" customWidth="1"/>
    <col min="9220" max="9471" width="9.140625" style="162"/>
    <col min="9472" max="9472" width="9" style="162" customWidth="1"/>
    <col min="9473" max="9473" width="9.140625" style="162"/>
    <col min="9474" max="9474" width="12.28515625" style="162" customWidth="1"/>
    <col min="9475" max="9475" width="55.5703125" style="162" customWidth="1"/>
    <col min="9476" max="9727" width="9.140625" style="162"/>
    <col min="9728" max="9728" width="9" style="162" customWidth="1"/>
    <col min="9729" max="9729" width="9.140625" style="162"/>
    <col min="9730" max="9730" width="12.28515625" style="162" customWidth="1"/>
    <col min="9731" max="9731" width="55.5703125" style="162" customWidth="1"/>
    <col min="9732" max="9983" width="9.140625" style="162"/>
    <col min="9984" max="9984" width="9" style="162" customWidth="1"/>
    <col min="9985" max="9985" width="9.140625" style="162"/>
    <col min="9986" max="9986" width="12.28515625" style="162" customWidth="1"/>
    <col min="9987" max="9987" width="55.5703125" style="162" customWidth="1"/>
    <col min="9988" max="10239" width="9.140625" style="162"/>
    <col min="10240" max="10240" width="9" style="162" customWidth="1"/>
    <col min="10241" max="10241" width="9.140625" style="162"/>
    <col min="10242" max="10242" width="12.28515625" style="162" customWidth="1"/>
    <col min="10243" max="10243" width="55.5703125" style="162" customWidth="1"/>
    <col min="10244" max="10495" width="9.140625" style="162"/>
    <col min="10496" max="10496" width="9" style="162" customWidth="1"/>
    <col min="10497" max="10497" width="9.140625" style="162"/>
    <col min="10498" max="10498" width="12.28515625" style="162" customWidth="1"/>
    <col min="10499" max="10499" width="55.5703125" style="162" customWidth="1"/>
    <col min="10500" max="10751" width="9.140625" style="162"/>
    <col min="10752" max="10752" width="9" style="162" customWidth="1"/>
    <col min="10753" max="10753" width="9.140625" style="162"/>
    <col min="10754" max="10754" width="12.28515625" style="162" customWidth="1"/>
    <col min="10755" max="10755" width="55.5703125" style="162" customWidth="1"/>
    <col min="10756" max="11007" width="9.140625" style="162"/>
    <col min="11008" max="11008" width="9" style="162" customWidth="1"/>
    <col min="11009" max="11009" width="9.140625" style="162"/>
    <col min="11010" max="11010" width="12.28515625" style="162" customWidth="1"/>
    <col min="11011" max="11011" width="55.5703125" style="162" customWidth="1"/>
    <col min="11012" max="11263" width="9.140625" style="162"/>
    <col min="11264" max="11264" width="9" style="162" customWidth="1"/>
    <col min="11265" max="11265" width="9.140625" style="162"/>
    <col min="11266" max="11266" width="12.28515625" style="162" customWidth="1"/>
    <col min="11267" max="11267" width="55.5703125" style="162" customWidth="1"/>
    <col min="11268" max="11519" width="9.140625" style="162"/>
    <col min="11520" max="11520" width="9" style="162" customWidth="1"/>
    <col min="11521" max="11521" width="9.140625" style="162"/>
    <col min="11522" max="11522" width="12.28515625" style="162" customWidth="1"/>
    <col min="11523" max="11523" width="55.5703125" style="162" customWidth="1"/>
    <col min="11524" max="11775" width="9.140625" style="162"/>
    <col min="11776" max="11776" width="9" style="162" customWidth="1"/>
    <col min="11777" max="11777" width="9.140625" style="162"/>
    <col min="11778" max="11778" width="12.28515625" style="162" customWidth="1"/>
    <col min="11779" max="11779" width="55.5703125" style="162" customWidth="1"/>
    <col min="11780" max="12031" width="9.140625" style="162"/>
    <col min="12032" max="12032" width="9" style="162" customWidth="1"/>
    <col min="12033" max="12033" width="9.140625" style="162"/>
    <col min="12034" max="12034" width="12.28515625" style="162" customWidth="1"/>
    <col min="12035" max="12035" width="55.5703125" style="162" customWidth="1"/>
    <col min="12036" max="12287" width="9.140625" style="162"/>
    <col min="12288" max="12288" width="9" style="162" customWidth="1"/>
    <col min="12289" max="12289" width="9.140625" style="162"/>
    <col min="12290" max="12290" width="12.28515625" style="162" customWidth="1"/>
    <col min="12291" max="12291" width="55.5703125" style="162" customWidth="1"/>
    <col min="12292" max="12543" width="9.140625" style="162"/>
    <col min="12544" max="12544" width="9" style="162" customWidth="1"/>
    <col min="12545" max="12545" width="9.140625" style="162"/>
    <col min="12546" max="12546" width="12.28515625" style="162" customWidth="1"/>
    <col min="12547" max="12547" width="55.5703125" style="162" customWidth="1"/>
    <col min="12548" max="12799" width="9.140625" style="162"/>
    <col min="12800" max="12800" width="9" style="162" customWidth="1"/>
    <col min="12801" max="12801" width="9.140625" style="162"/>
    <col min="12802" max="12802" width="12.28515625" style="162" customWidth="1"/>
    <col min="12803" max="12803" width="55.5703125" style="162" customWidth="1"/>
    <col min="12804" max="13055" width="9.140625" style="162"/>
    <col min="13056" max="13056" width="9" style="162" customWidth="1"/>
    <col min="13057" max="13057" width="9.140625" style="162"/>
    <col min="13058" max="13058" width="12.28515625" style="162" customWidth="1"/>
    <col min="13059" max="13059" width="55.5703125" style="162" customWidth="1"/>
    <col min="13060" max="13311" width="9.140625" style="162"/>
    <col min="13312" max="13312" width="9" style="162" customWidth="1"/>
    <col min="13313" max="13313" width="9.140625" style="162"/>
    <col min="13314" max="13314" width="12.28515625" style="162" customWidth="1"/>
    <col min="13315" max="13315" width="55.5703125" style="162" customWidth="1"/>
    <col min="13316" max="13567" width="9.140625" style="162"/>
    <col min="13568" max="13568" width="9" style="162" customWidth="1"/>
    <col min="13569" max="13569" width="9.140625" style="162"/>
    <col min="13570" max="13570" width="12.28515625" style="162" customWidth="1"/>
    <col min="13571" max="13571" width="55.5703125" style="162" customWidth="1"/>
    <col min="13572" max="13823" width="9.140625" style="162"/>
    <col min="13824" max="13824" width="9" style="162" customWidth="1"/>
    <col min="13825" max="13825" width="9.140625" style="162"/>
    <col min="13826" max="13826" width="12.28515625" style="162" customWidth="1"/>
    <col min="13827" max="13827" width="55.5703125" style="162" customWidth="1"/>
    <col min="13828" max="14079" width="9.140625" style="162"/>
    <col min="14080" max="14080" width="9" style="162" customWidth="1"/>
    <col min="14081" max="14081" width="9.140625" style="162"/>
    <col min="14082" max="14082" width="12.28515625" style="162" customWidth="1"/>
    <col min="14083" max="14083" width="55.5703125" style="162" customWidth="1"/>
    <col min="14084" max="14335" width="9.140625" style="162"/>
    <col min="14336" max="14336" width="9" style="162" customWidth="1"/>
    <col min="14337" max="14337" width="9.140625" style="162"/>
    <col min="14338" max="14338" width="12.28515625" style="162" customWidth="1"/>
    <col min="14339" max="14339" width="55.5703125" style="162" customWidth="1"/>
    <col min="14340" max="14591" width="9.140625" style="162"/>
    <col min="14592" max="14592" width="9" style="162" customWidth="1"/>
    <col min="14593" max="14593" width="9.140625" style="162"/>
    <col min="14594" max="14594" width="12.28515625" style="162" customWidth="1"/>
    <col min="14595" max="14595" width="55.5703125" style="162" customWidth="1"/>
    <col min="14596" max="14847" width="9.140625" style="162"/>
    <col min="14848" max="14848" width="9" style="162" customWidth="1"/>
    <col min="14849" max="14849" width="9.140625" style="162"/>
    <col min="14850" max="14850" width="12.28515625" style="162" customWidth="1"/>
    <col min="14851" max="14851" width="55.5703125" style="162" customWidth="1"/>
    <col min="14852" max="15103" width="9.140625" style="162"/>
    <col min="15104" max="15104" width="9" style="162" customWidth="1"/>
    <col min="15105" max="15105" width="9.140625" style="162"/>
    <col min="15106" max="15106" width="12.28515625" style="162" customWidth="1"/>
    <col min="15107" max="15107" width="55.5703125" style="162" customWidth="1"/>
    <col min="15108" max="15359" width="9.140625" style="162"/>
    <col min="15360" max="15360" width="9" style="162" customWidth="1"/>
    <col min="15361" max="15361" width="9.140625" style="162"/>
    <col min="15362" max="15362" width="12.28515625" style="162" customWidth="1"/>
    <col min="15363" max="15363" width="55.5703125" style="162" customWidth="1"/>
    <col min="15364" max="15615" width="9.140625" style="162"/>
    <col min="15616" max="15616" width="9" style="162" customWidth="1"/>
    <col min="15617" max="15617" width="9.140625" style="162"/>
    <col min="15618" max="15618" width="12.28515625" style="162" customWidth="1"/>
    <col min="15619" max="15619" width="55.5703125" style="162" customWidth="1"/>
    <col min="15620" max="15871" width="9.140625" style="162"/>
    <col min="15872" max="15872" width="9" style="162" customWidth="1"/>
    <col min="15873" max="15873" width="9.140625" style="162"/>
    <col min="15874" max="15874" width="12.28515625" style="162" customWidth="1"/>
    <col min="15875" max="15875" width="55.5703125" style="162" customWidth="1"/>
    <col min="15876" max="16127" width="9.140625" style="162"/>
    <col min="16128" max="16128" width="9" style="162" customWidth="1"/>
    <col min="16129" max="16129" width="9.140625" style="162"/>
    <col min="16130" max="16130" width="12.28515625" style="162" customWidth="1"/>
    <col min="16131" max="16131" width="55.5703125" style="162" customWidth="1"/>
    <col min="16132" max="16384" width="9.140625" style="162"/>
  </cols>
  <sheetData>
    <row r="1" spans="1:6" x14ac:dyDescent="0.2">
      <c r="A1" s="60"/>
      <c r="B1" s="60"/>
      <c r="C1" s="60"/>
      <c r="D1" s="176" t="s">
        <v>550</v>
      </c>
    </row>
    <row r="2" spans="1:6" ht="51" customHeight="1" x14ac:dyDescent="0.2">
      <c r="A2" s="60"/>
      <c r="B2" s="60"/>
      <c r="C2" s="60"/>
      <c r="D2" s="181" t="s">
        <v>693</v>
      </c>
      <c r="E2" s="184"/>
    </row>
    <row r="3" spans="1:6" ht="31.5" customHeight="1" x14ac:dyDescent="0.2">
      <c r="A3" s="450" t="s">
        <v>441</v>
      </c>
      <c r="B3" s="450"/>
      <c r="C3" s="450"/>
      <c r="D3" s="450"/>
    </row>
    <row r="4" spans="1:6" x14ac:dyDescent="0.2">
      <c r="A4" s="60"/>
      <c r="B4" s="60"/>
      <c r="C4" s="60"/>
      <c r="D4" s="179"/>
    </row>
    <row r="5" spans="1:6" ht="30" customHeight="1" x14ac:dyDescent="0.2">
      <c r="A5" s="449" t="s">
        <v>327</v>
      </c>
      <c r="B5" s="449"/>
      <c r="C5" s="449"/>
      <c r="D5" s="451" t="s">
        <v>442</v>
      </c>
    </row>
    <row r="6" spans="1:6" ht="39.75" customHeight="1" x14ac:dyDescent="0.2">
      <c r="A6" s="180" t="s">
        <v>416</v>
      </c>
      <c r="B6" s="449" t="s">
        <v>695</v>
      </c>
      <c r="C6" s="449"/>
      <c r="D6" s="452"/>
      <c r="F6" s="162" t="s">
        <v>195</v>
      </c>
    </row>
    <row r="7" spans="1:6" ht="19.5" customHeight="1" x14ac:dyDescent="0.2">
      <c r="A7" s="453" t="s">
        <v>16</v>
      </c>
      <c r="B7" s="454"/>
      <c r="C7" s="454"/>
      <c r="D7" s="455"/>
    </row>
    <row r="8" spans="1:6" s="181" customFormat="1" ht="25.5" customHeight="1" x14ac:dyDescent="0.25">
      <c r="A8" s="252">
        <v>851</v>
      </c>
      <c r="B8" s="449" t="s">
        <v>443</v>
      </c>
      <c r="C8" s="449"/>
      <c r="D8" s="271" t="s">
        <v>444</v>
      </c>
    </row>
    <row r="9" spans="1:6" s="181" customFormat="1" ht="25.5" customHeight="1" x14ac:dyDescent="0.25">
      <c r="A9" s="252">
        <v>851</v>
      </c>
      <c r="B9" s="449" t="s">
        <v>445</v>
      </c>
      <c r="C9" s="449"/>
      <c r="D9" s="271" t="s">
        <v>444</v>
      </c>
    </row>
    <row r="10" spans="1:6" s="181" customFormat="1" ht="51" x14ac:dyDescent="0.25">
      <c r="A10" s="252">
        <v>851</v>
      </c>
      <c r="B10" s="449" t="s">
        <v>446</v>
      </c>
      <c r="C10" s="449"/>
      <c r="D10" s="271" t="s">
        <v>447</v>
      </c>
    </row>
    <row r="11" spans="1:6" s="181" customFormat="1" ht="51" x14ac:dyDescent="0.25">
      <c r="A11" s="252">
        <v>851</v>
      </c>
      <c r="B11" s="449" t="s">
        <v>448</v>
      </c>
      <c r="C11" s="449"/>
      <c r="D11" s="271" t="s">
        <v>449</v>
      </c>
    </row>
    <row r="12" spans="1:6" s="181" customFormat="1" ht="41.25" customHeight="1" x14ac:dyDescent="0.25">
      <c r="A12" s="252">
        <v>851</v>
      </c>
      <c r="B12" s="449" t="s">
        <v>450</v>
      </c>
      <c r="C12" s="449"/>
      <c r="D12" s="271" t="s">
        <v>451</v>
      </c>
    </row>
    <row r="13" spans="1:6" s="181" customFormat="1" ht="38.25" x14ac:dyDescent="0.25">
      <c r="A13" s="252">
        <v>851</v>
      </c>
      <c r="B13" s="449" t="s">
        <v>452</v>
      </c>
      <c r="C13" s="449"/>
      <c r="D13" s="271" t="s">
        <v>453</v>
      </c>
    </row>
    <row r="14" spans="1:6" s="181" customFormat="1" ht="51" x14ac:dyDescent="0.25">
      <c r="A14" s="252">
        <v>851</v>
      </c>
      <c r="B14" s="449" t="s">
        <v>454</v>
      </c>
      <c r="C14" s="449"/>
      <c r="D14" s="271" t="s">
        <v>455</v>
      </c>
    </row>
    <row r="15" spans="1:6" s="181" customFormat="1" ht="25.5" customHeight="1" x14ac:dyDescent="0.25">
      <c r="A15" s="252">
        <v>851</v>
      </c>
      <c r="B15" s="449" t="s">
        <v>456</v>
      </c>
      <c r="C15" s="449"/>
      <c r="D15" s="271" t="s">
        <v>457</v>
      </c>
    </row>
    <row r="16" spans="1:6" s="181" customFormat="1" ht="15.75" customHeight="1" x14ac:dyDescent="0.25">
      <c r="A16" s="252">
        <v>851</v>
      </c>
      <c r="B16" s="456" t="s">
        <v>458</v>
      </c>
      <c r="C16" s="457"/>
      <c r="D16" s="271" t="s">
        <v>459</v>
      </c>
    </row>
    <row r="17" spans="1:10" s="181" customFormat="1" ht="53.25" customHeight="1" x14ac:dyDescent="0.25">
      <c r="A17" s="252">
        <v>851</v>
      </c>
      <c r="B17" s="449" t="s">
        <v>460</v>
      </c>
      <c r="C17" s="449"/>
      <c r="D17" s="271" t="s">
        <v>461</v>
      </c>
    </row>
    <row r="18" spans="1:10" s="181" customFormat="1" ht="63.75" x14ac:dyDescent="0.25">
      <c r="A18" s="252">
        <v>851</v>
      </c>
      <c r="B18" s="449" t="s">
        <v>462</v>
      </c>
      <c r="C18" s="449"/>
      <c r="D18" s="271" t="s">
        <v>463</v>
      </c>
    </row>
    <row r="19" spans="1:10" s="181" customFormat="1" ht="63.75" x14ac:dyDescent="0.25">
      <c r="A19" s="252">
        <v>851</v>
      </c>
      <c r="B19" s="449" t="s">
        <v>464</v>
      </c>
      <c r="C19" s="449"/>
      <c r="D19" s="271" t="s">
        <v>465</v>
      </c>
    </row>
    <row r="20" spans="1:10" s="181" customFormat="1" ht="63.75" x14ac:dyDescent="0.25">
      <c r="A20" s="252">
        <v>851</v>
      </c>
      <c r="B20" s="449" t="s">
        <v>466</v>
      </c>
      <c r="C20" s="449"/>
      <c r="D20" s="271" t="s">
        <v>467</v>
      </c>
    </row>
    <row r="21" spans="1:10" s="181" customFormat="1" ht="25.5" customHeight="1" x14ac:dyDescent="0.25">
      <c r="A21" s="253">
        <v>851</v>
      </c>
      <c r="B21" s="458" t="s">
        <v>468</v>
      </c>
      <c r="C21" s="458"/>
      <c r="D21" s="169" t="s">
        <v>469</v>
      </c>
    </row>
    <row r="22" spans="1:10" s="181" customFormat="1" ht="25.5" customHeight="1" x14ac:dyDescent="0.25">
      <c r="A22" s="253">
        <v>851</v>
      </c>
      <c r="B22" s="459" t="s">
        <v>470</v>
      </c>
      <c r="C22" s="460"/>
      <c r="D22" s="169" t="s">
        <v>471</v>
      </c>
    </row>
    <row r="23" spans="1:10" s="181" customFormat="1" ht="25.5" customHeight="1" x14ac:dyDescent="0.25">
      <c r="A23" s="252">
        <v>851</v>
      </c>
      <c r="B23" s="449" t="s">
        <v>472</v>
      </c>
      <c r="C23" s="449"/>
      <c r="D23" s="271" t="s">
        <v>473</v>
      </c>
    </row>
    <row r="24" spans="1:10" s="181" customFormat="1" ht="51" x14ac:dyDescent="0.25">
      <c r="A24" s="302">
        <v>851</v>
      </c>
      <c r="B24" s="449" t="s">
        <v>474</v>
      </c>
      <c r="C24" s="449"/>
      <c r="D24" s="312" t="s">
        <v>475</v>
      </c>
    </row>
    <row r="25" spans="1:10" s="181" customFormat="1" ht="38.25" x14ac:dyDescent="0.25">
      <c r="A25" s="302">
        <v>851</v>
      </c>
      <c r="B25" s="449" t="s">
        <v>476</v>
      </c>
      <c r="C25" s="449"/>
      <c r="D25" s="312" t="s">
        <v>477</v>
      </c>
    </row>
    <row r="26" spans="1:10" s="181" customFormat="1" ht="38.25" x14ac:dyDescent="0.25">
      <c r="A26" s="252">
        <v>851</v>
      </c>
      <c r="B26" s="456" t="s">
        <v>478</v>
      </c>
      <c r="C26" s="457"/>
      <c r="D26" s="271" t="s">
        <v>515</v>
      </c>
      <c r="G26" s="181" t="s">
        <v>195</v>
      </c>
    </row>
    <row r="27" spans="1:10" s="181" customFormat="1" ht="25.5" customHeight="1" x14ac:dyDescent="0.25">
      <c r="A27" s="252">
        <v>851</v>
      </c>
      <c r="B27" s="449" t="s">
        <v>388</v>
      </c>
      <c r="C27" s="449"/>
      <c r="D27" s="271" t="s">
        <v>479</v>
      </c>
    </row>
    <row r="28" spans="1:10" s="181" customFormat="1" ht="15" customHeight="1" x14ac:dyDescent="0.25">
      <c r="A28" s="252">
        <v>851</v>
      </c>
      <c r="B28" s="458" t="s">
        <v>480</v>
      </c>
      <c r="C28" s="458"/>
      <c r="D28" s="271" t="s">
        <v>481</v>
      </c>
    </row>
    <row r="29" spans="1:10" s="181" customFormat="1" ht="16.5" customHeight="1" x14ac:dyDescent="0.25">
      <c r="A29" s="252">
        <v>851</v>
      </c>
      <c r="B29" s="458" t="s">
        <v>482</v>
      </c>
      <c r="C29" s="458"/>
      <c r="D29" s="271" t="s">
        <v>483</v>
      </c>
    </row>
    <row r="30" spans="1:10" s="181" customFormat="1" ht="18.75" customHeight="1" x14ac:dyDescent="0.25">
      <c r="A30" s="453" t="s">
        <v>156</v>
      </c>
      <c r="B30" s="461"/>
      <c r="C30" s="461"/>
      <c r="D30" s="461"/>
      <c r="J30" s="181" t="s">
        <v>195</v>
      </c>
    </row>
    <row r="31" spans="1:10" s="181" customFormat="1" ht="15.75" customHeight="1" x14ac:dyDescent="0.25">
      <c r="A31" s="252">
        <v>853</v>
      </c>
      <c r="B31" s="458" t="s">
        <v>458</v>
      </c>
      <c r="C31" s="458"/>
      <c r="D31" s="180" t="s">
        <v>257</v>
      </c>
    </row>
    <row r="32" spans="1:10" s="181" customFormat="1" ht="15.75" customHeight="1" x14ac:dyDescent="0.25">
      <c r="A32" s="252">
        <v>853</v>
      </c>
      <c r="B32" s="458" t="s">
        <v>480</v>
      </c>
      <c r="C32" s="458"/>
      <c r="D32" s="271" t="s">
        <v>481</v>
      </c>
    </row>
    <row r="33" spans="1:8" s="181" customFormat="1" ht="15.75" customHeight="1" x14ac:dyDescent="0.25">
      <c r="A33" s="252">
        <v>853</v>
      </c>
      <c r="B33" s="458" t="s">
        <v>482</v>
      </c>
      <c r="C33" s="458"/>
      <c r="D33" s="271" t="s">
        <v>483</v>
      </c>
    </row>
    <row r="34" spans="1:8" s="181" customFormat="1" ht="25.5" customHeight="1" x14ac:dyDescent="0.25">
      <c r="A34" s="252">
        <v>853</v>
      </c>
      <c r="B34" s="458" t="s">
        <v>283</v>
      </c>
      <c r="C34" s="458"/>
      <c r="D34" s="169" t="s">
        <v>284</v>
      </c>
    </row>
    <row r="35" spans="1:8" s="181" customFormat="1" ht="25.5" customHeight="1" x14ac:dyDescent="0.25">
      <c r="A35" s="252">
        <v>853</v>
      </c>
      <c r="B35" s="458" t="s">
        <v>287</v>
      </c>
      <c r="C35" s="458"/>
      <c r="D35" s="169" t="s">
        <v>288</v>
      </c>
    </row>
    <row r="36" spans="1:8" s="181" customFormat="1" ht="15.75" customHeight="1" x14ac:dyDescent="0.25">
      <c r="A36" s="252">
        <v>853</v>
      </c>
      <c r="B36" s="458" t="s">
        <v>484</v>
      </c>
      <c r="C36" s="462"/>
      <c r="D36" s="169" t="s">
        <v>485</v>
      </c>
    </row>
    <row r="37" spans="1:8" s="181" customFormat="1" ht="25.5" customHeight="1" x14ac:dyDescent="0.25">
      <c r="A37" s="252">
        <v>853</v>
      </c>
      <c r="B37" s="458" t="s">
        <v>486</v>
      </c>
      <c r="C37" s="449"/>
      <c r="D37" s="169" t="s">
        <v>487</v>
      </c>
    </row>
    <row r="38" spans="1:8" s="181" customFormat="1" ht="25.5" customHeight="1" x14ac:dyDescent="0.25">
      <c r="A38" s="252">
        <v>853</v>
      </c>
      <c r="B38" s="458" t="s">
        <v>488</v>
      </c>
      <c r="C38" s="449"/>
      <c r="D38" s="169" t="s">
        <v>489</v>
      </c>
    </row>
    <row r="39" spans="1:8" s="181" customFormat="1" ht="26.25" customHeight="1" x14ac:dyDescent="0.25">
      <c r="A39" s="252">
        <v>853</v>
      </c>
      <c r="B39" s="458" t="s">
        <v>490</v>
      </c>
      <c r="C39" s="449"/>
      <c r="D39" s="169" t="s">
        <v>491</v>
      </c>
    </row>
    <row r="40" spans="1:8" s="181" customFormat="1" ht="25.5" customHeight="1" x14ac:dyDescent="0.25">
      <c r="A40" s="252">
        <v>853</v>
      </c>
      <c r="B40" s="458" t="s">
        <v>492</v>
      </c>
      <c r="C40" s="458"/>
      <c r="D40" s="169" t="s">
        <v>493</v>
      </c>
      <c r="H40" s="181" t="s">
        <v>195</v>
      </c>
    </row>
    <row r="41" spans="1:8" s="181" customFormat="1" ht="18" customHeight="1" x14ac:dyDescent="0.25">
      <c r="A41" s="252">
        <v>853</v>
      </c>
      <c r="B41" s="458" t="s">
        <v>494</v>
      </c>
      <c r="C41" s="458"/>
      <c r="D41" s="271" t="s">
        <v>495</v>
      </c>
      <c r="F41" s="181" t="s">
        <v>195</v>
      </c>
    </row>
    <row r="42" spans="1:8" s="181" customFormat="1" ht="26.25" customHeight="1" x14ac:dyDescent="0.25">
      <c r="A42" s="252">
        <v>853</v>
      </c>
      <c r="B42" s="458" t="s">
        <v>496</v>
      </c>
      <c r="C42" s="458"/>
      <c r="D42" s="169" t="s">
        <v>497</v>
      </c>
    </row>
    <row r="43" spans="1:8" s="181" customFormat="1" ht="40.5" customHeight="1" x14ac:dyDescent="0.25">
      <c r="A43" s="183">
        <v>853</v>
      </c>
      <c r="B43" s="458" t="s">
        <v>498</v>
      </c>
      <c r="C43" s="458"/>
      <c r="D43" s="169" t="s">
        <v>499</v>
      </c>
    </row>
    <row r="44" spans="1:8" s="181" customFormat="1" ht="25.5" x14ac:dyDescent="0.25">
      <c r="A44" s="252">
        <v>853</v>
      </c>
      <c r="B44" s="458" t="s">
        <v>293</v>
      </c>
      <c r="C44" s="458"/>
      <c r="D44" s="271" t="s">
        <v>294</v>
      </c>
    </row>
    <row r="45" spans="1:8" s="181" customFormat="1" ht="37.5" customHeight="1" x14ac:dyDescent="0.25">
      <c r="A45" s="252">
        <v>853</v>
      </c>
      <c r="B45" s="458" t="s">
        <v>297</v>
      </c>
      <c r="C45" s="458"/>
      <c r="D45" s="271" t="s">
        <v>298</v>
      </c>
    </row>
    <row r="46" spans="1:8" s="181" customFormat="1" ht="25.5" x14ac:dyDescent="0.25">
      <c r="A46" s="252">
        <v>853</v>
      </c>
      <c r="B46" s="458" t="s">
        <v>301</v>
      </c>
      <c r="C46" s="458"/>
      <c r="D46" s="271" t="s">
        <v>302</v>
      </c>
      <c r="E46" s="181" t="s">
        <v>195</v>
      </c>
    </row>
    <row r="47" spans="1:8" s="181" customFormat="1" ht="51" customHeight="1" x14ac:dyDescent="0.25">
      <c r="A47" s="252">
        <v>853</v>
      </c>
      <c r="B47" s="458" t="s">
        <v>314</v>
      </c>
      <c r="C47" s="458"/>
      <c r="D47" s="271" t="s">
        <v>500</v>
      </c>
    </row>
    <row r="48" spans="1:8" s="181" customFormat="1" ht="39.75" customHeight="1" x14ac:dyDescent="0.25">
      <c r="A48" s="252">
        <v>853</v>
      </c>
      <c r="B48" s="458" t="s">
        <v>317</v>
      </c>
      <c r="C48" s="458"/>
      <c r="D48" s="271" t="s">
        <v>751</v>
      </c>
    </row>
    <row r="49" spans="1:9" s="181" customFormat="1" x14ac:dyDescent="0.25">
      <c r="A49" s="252">
        <v>853</v>
      </c>
      <c r="B49" s="458" t="s">
        <v>318</v>
      </c>
      <c r="C49" s="458"/>
      <c r="D49" s="271" t="s">
        <v>319</v>
      </c>
      <c r="I49" s="181" t="s">
        <v>195</v>
      </c>
    </row>
    <row r="50" spans="1:9" s="181" customFormat="1" ht="39.75" customHeight="1" x14ac:dyDescent="0.25">
      <c r="A50" s="252">
        <v>853</v>
      </c>
      <c r="B50" s="458" t="s">
        <v>324</v>
      </c>
      <c r="C50" s="458"/>
      <c r="D50" s="271" t="s">
        <v>325</v>
      </c>
    </row>
    <row r="51" spans="1:9" s="181" customFormat="1" ht="25.5" x14ac:dyDescent="0.25">
      <c r="A51" s="252">
        <v>853</v>
      </c>
      <c r="B51" s="458" t="s">
        <v>501</v>
      </c>
      <c r="C51" s="458"/>
      <c r="D51" s="271" t="s">
        <v>502</v>
      </c>
      <c r="E51" s="181" t="s">
        <v>195</v>
      </c>
    </row>
    <row r="52" spans="1:9" s="181" customFormat="1" ht="64.5" customHeight="1" x14ac:dyDescent="0.25">
      <c r="A52" s="252">
        <v>853</v>
      </c>
      <c r="B52" s="458" t="s">
        <v>503</v>
      </c>
      <c r="C52" s="458"/>
      <c r="D52" s="271" t="s">
        <v>504</v>
      </c>
    </row>
    <row r="53" spans="1:9" s="181" customFormat="1" ht="39" customHeight="1" x14ac:dyDescent="0.25">
      <c r="A53" s="253">
        <v>853</v>
      </c>
      <c r="B53" s="462" t="s">
        <v>505</v>
      </c>
      <c r="C53" s="462"/>
      <c r="D53" s="271" t="s">
        <v>506</v>
      </c>
      <c r="H53" s="181" t="s">
        <v>195</v>
      </c>
    </row>
    <row r="54" spans="1:9" s="181" customFormat="1" ht="38.25" x14ac:dyDescent="0.25">
      <c r="A54" s="253">
        <v>853</v>
      </c>
      <c r="B54" s="462" t="s">
        <v>507</v>
      </c>
      <c r="C54" s="462"/>
      <c r="D54" s="271" t="s">
        <v>508</v>
      </c>
    </row>
    <row r="55" spans="1:9" ht="25.5" customHeight="1" x14ac:dyDescent="0.2"/>
  </sheetData>
  <mergeCells count="52">
    <mergeCell ref="B51:C51"/>
    <mergeCell ref="B52:C52"/>
    <mergeCell ref="B53:C53"/>
    <mergeCell ref="B54:C54"/>
    <mergeCell ref="B50:C50"/>
    <mergeCell ref="B47:C47"/>
    <mergeCell ref="B48:C48"/>
    <mergeCell ref="B39:C39"/>
    <mergeCell ref="B40:C40"/>
    <mergeCell ref="B41:C41"/>
    <mergeCell ref="B42:C42"/>
    <mergeCell ref="B43:C43"/>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26:C26"/>
    <mergeCell ref="B15:C15"/>
    <mergeCell ref="B16:C16"/>
    <mergeCell ref="B17:C17"/>
    <mergeCell ref="B18:C18"/>
    <mergeCell ref="B19:C19"/>
    <mergeCell ref="B20:C20"/>
    <mergeCell ref="B21:C21"/>
    <mergeCell ref="B22:C22"/>
    <mergeCell ref="B23:C23"/>
    <mergeCell ref="B24:C24"/>
    <mergeCell ref="B25:C25"/>
    <mergeCell ref="B14:C14"/>
    <mergeCell ref="A3:D3"/>
    <mergeCell ref="A5:C5"/>
    <mergeCell ref="D5:D6"/>
    <mergeCell ref="B6:C6"/>
    <mergeCell ref="A7:D7"/>
    <mergeCell ref="B8:C8"/>
    <mergeCell ref="B9:C9"/>
    <mergeCell ref="B10:C10"/>
    <mergeCell ref="B11:C11"/>
    <mergeCell ref="B12:C12"/>
    <mergeCell ref="B13:C13"/>
  </mergeCells>
  <pageMargins left="0.70866141732283472"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82" customWidth="1"/>
    <col min="2" max="2" width="9.140625" style="182"/>
    <col min="3" max="3" width="12.7109375" style="182" customWidth="1"/>
    <col min="4" max="4" width="69.42578125" style="162" customWidth="1"/>
    <col min="5" max="255" width="9.140625" style="162"/>
    <col min="256" max="256" width="9" style="162" customWidth="1"/>
    <col min="257" max="257" width="9.140625" style="162"/>
    <col min="258" max="258" width="12.28515625" style="162" customWidth="1"/>
    <col min="259" max="259" width="55.5703125" style="162" customWidth="1"/>
    <col min="260" max="511" width="9.140625" style="162"/>
    <col min="512" max="512" width="9" style="162" customWidth="1"/>
    <col min="513" max="513" width="9.140625" style="162"/>
    <col min="514" max="514" width="12.28515625" style="162" customWidth="1"/>
    <col min="515" max="515" width="55.5703125" style="162" customWidth="1"/>
    <col min="516" max="767" width="9.140625" style="162"/>
    <col min="768" max="768" width="9" style="162" customWidth="1"/>
    <col min="769" max="769" width="9.140625" style="162"/>
    <col min="770" max="770" width="12.28515625" style="162" customWidth="1"/>
    <col min="771" max="771" width="55.5703125" style="162" customWidth="1"/>
    <col min="772" max="1023" width="9.140625" style="162"/>
    <col min="1024" max="1024" width="9" style="162" customWidth="1"/>
    <col min="1025" max="1025" width="9.140625" style="162"/>
    <col min="1026" max="1026" width="12.28515625" style="162" customWidth="1"/>
    <col min="1027" max="1027" width="55.5703125" style="162" customWidth="1"/>
    <col min="1028" max="1279" width="9.140625" style="162"/>
    <col min="1280" max="1280" width="9" style="162" customWidth="1"/>
    <col min="1281" max="1281" width="9.140625" style="162"/>
    <col min="1282" max="1282" width="12.28515625" style="162" customWidth="1"/>
    <col min="1283" max="1283" width="55.5703125" style="162" customWidth="1"/>
    <col min="1284" max="1535" width="9.140625" style="162"/>
    <col min="1536" max="1536" width="9" style="162" customWidth="1"/>
    <col min="1537" max="1537" width="9.140625" style="162"/>
    <col min="1538" max="1538" width="12.28515625" style="162" customWidth="1"/>
    <col min="1539" max="1539" width="55.5703125" style="162" customWidth="1"/>
    <col min="1540" max="1791" width="9.140625" style="162"/>
    <col min="1792" max="1792" width="9" style="162" customWidth="1"/>
    <col min="1793" max="1793" width="9.140625" style="162"/>
    <col min="1794" max="1794" width="12.28515625" style="162" customWidth="1"/>
    <col min="1795" max="1795" width="55.5703125" style="162" customWidth="1"/>
    <col min="1796" max="2047" width="9.140625" style="162"/>
    <col min="2048" max="2048" width="9" style="162" customWidth="1"/>
    <col min="2049" max="2049" width="9.140625" style="162"/>
    <col min="2050" max="2050" width="12.28515625" style="162" customWidth="1"/>
    <col min="2051" max="2051" width="55.5703125" style="162" customWidth="1"/>
    <col min="2052" max="2303" width="9.140625" style="162"/>
    <col min="2304" max="2304" width="9" style="162" customWidth="1"/>
    <col min="2305" max="2305" width="9.140625" style="162"/>
    <col min="2306" max="2306" width="12.28515625" style="162" customWidth="1"/>
    <col min="2307" max="2307" width="55.5703125" style="162" customWidth="1"/>
    <col min="2308" max="2559" width="9.140625" style="162"/>
    <col min="2560" max="2560" width="9" style="162" customWidth="1"/>
    <col min="2561" max="2561" width="9.140625" style="162"/>
    <col min="2562" max="2562" width="12.28515625" style="162" customWidth="1"/>
    <col min="2563" max="2563" width="55.5703125" style="162" customWidth="1"/>
    <col min="2564" max="2815" width="9.140625" style="162"/>
    <col min="2816" max="2816" width="9" style="162" customWidth="1"/>
    <col min="2817" max="2817" width="9.140625" style="162"/>
    <col min="2818" max="2818" width="12.28515625" style="162" customWidth="1"/>
    <col min="2819" max="2819" width="55.5703125" style="162" customWidth="1"/>
    <col min="2820" max="3071" width="9.140625" style="162"/>
    <col min="3072" max="3072" width="9" style="162" customWidth="1"/>
    <col min="3073" max="3073" width="9.140625" style="162"/>
    <col min="3074" max="3074" width="12.28515625" style="162" customWidth="1"/>
    <col min="3075" max="3075" width="55.5703125" style="162" customWidth="1"/>
    <col min="3076" max="3327" width="9.140625" style="162"/>
    <col min="3328" max="3328" width="9" style="162" customWidth="1"/>
    <col min="3329" max="3329" width="9.140625" style="162"/>
    <col min="3330" max="3330" width="12.28515625" style="162" customWidth="1"/>
    <col min="3331" max="3331" width="55.5703125" style="162" customWidth="1"/>
    <col min="3332" max="3583" width="9.140625" style="162"/>
    <col min="3584" max="3584" width="9" style="162" customWidth="1"/>
    <col min="3585" max="3585" width="9.140625" style="162"/>
    <col min="3586" max="3586" width="12.28515625" style="162" customWidth="1"/>
    <col min="3587" max="3587" width="55.5703125" style="162" customWidth="1"/>
    <col min="3588" max="3839" width="9.140625" style="162"/>
    <col min="3840" max="3840" width="9" style="162" customWidth="1"/>
    <col min="3841" max="3841" width="9.140625" style="162"/>
    <col min="3842" max="3842" width="12.28515625" style="162" customWidth="1"/>
    <col min="3843" max="3843" width="55.5703125" style="162" customWidth="1"/>
    <col min="3844" max="4095" width="9.140625" style="162"/>
    <col min="4096" max="4096" width="9" style="162" customWidth="1"/>
    <col min="4097" max="4097" width="9.140625" style="162"/>
    <col min="4098" max="4098" width="12.28515625" style="162" customWidth="1"/>
    <col min="4099" max="4099" width="55.5703125" style="162" customWidth="1"/>
    <col min="4100" max="4351" width="9.140625" style="162"/>
    <col min="4352" max="4352" width="9" style="162" customWidth="1"/>
    <col min="4353" max="4353" width="9.140625" style="162"/>
    <col min="4354" max="4354" width="12.28515625" style="162" customWidth="1"/>
    <col min="4355" max="4355" width="55.5703125" style="162" customWidth="1"/>
    <col min="4356" max="4607" width="9.140625" style="162"/>
    <col min="4608" max="4608" width="9" style="162" customWidth="1"/>
    <col min="4609" max="4609" width="9.140625" style="162"/>
    <col min="4610" max="4610" width="12.28515625" style="162" customWidth="1"/>
    <col min="4611" max="4611" width="55.5703125" style="162" customWidth="1"/>
    <col min="4612" max="4863" width="9.140625" style="162"/>
    <col min="4864" max="4864" width="9" style="162" customWidth="1"/>
    <col min="4865" max="4865" width="9.140625" style="162"/>
    <col min="4866" max="4866" width="12.28515625" style="162" customWidth="1"/>
    <col min="4867" max="4867" width="55.5703125" style="162" customWidth="1"/>
    <col min="4868" max="5119" width="9.140625" style="162"/>
    <col min="5120" max="5120" width="9" style="162" customWidth="1"/>
    <col min="5121" max="5121" width="9.140625" style="162"/>
    <col min="5122" max="5122" width="12.28515625" style="162" customWidth="1"/>
    <col min="5123" max="5123" width="55.5703125" style="162" customWidth="1"/>
    <col min="5124" max="5375" width="9.140625" style="162"/>
    <col min="5376" max="5376" width="9" style="162" customWidth="1"/>
    <col min="5377" max="5377" width="9.140625" style="162"/>
    <col min="5378" max="5378" width="12.28515625" style="162" customWidth="1"/>
    <col min="5379" max="5379" width="55.5703125" style="162" customWidth="1"/>
    <col min="5380" max="5631" width="9.140625" style="162"/>
    <col min="5632" max="5632" width="9" style="162" customWidth="1"/>
    <col min="5633" max="5633" width="9.140625" style="162"/>
    <col min="5634" max="5634" width="12.28515625" style="162" customWidth="1"/>
    <col min="5635" max="5635" width="55.5703125" style="162" customWidth="1"/>
    <col min="5636" max="5887" width="9.140625" style="162"/>
    <col min="5888" max="5888" width="9" style="162" customWidth="1"/>
    <col min="5889" max="5889" width="9.140625" style="162"/>
    <col min="5890" max="5890" width="12.28515625" style="162" customWidth="1"/>
    <col min="5891" max="5891" width="55.5703125" style="162" customWidth="1"/>
    <col min="5892" max="6143" width="9.140625" style="162"/>
    <col min="6144" max="6144" width="9" style="162" customWidth="1"/>
    <col min="6145" max="6145" width="9.140625" style="162"/>
    <col min="6146" max="6146" width="12.28515625" style="162" customWidth="1"/>
    <col min="6147" max="6147" width="55.5703125" style="162" customWidth="1"/>
    <col min="6148" max="6399" width="9.140625" style="162"/>
    <col min="6400" max="6400" width="9" style="162" customWidth="1"/>
    <col min="6401" max="6401" width="9.140625" style="162"/>
    <col min="6402" max="6402" width="12.28515625" style="162" customWidth="1"/>
    <col min="6403" max="6403" width="55.5703125" style="162" customWidth="1"/>
    <col min="6404" max="6655" width="9.140625" style="162"/>
    <col min="6656" max="6656" width="9" style="162" customWidth="1"/>
    <col min="6657" max="6657" width="9.140625" style="162"/>
    <col min="6658" max="6658" width="12.28515625" style="162" customWidth="1"/>
    <col min="6659" max="6659" width="55.5703125" style="162" customWidth="1"/>
    <col min="6660" max="6911" width="9.140625" style="162"/>
    <col min="6912" max="6912" width="9" style="162" customWidth="1"/>
    <col min="6913" max="6913" width="9.140625" style="162"/>
    <col min="6914" max="6914" width="12.28515625" style="162" customWidth="1"/>
    <col min="6915" max="6915" width="55.5703125" style="162" customWidth="1"/>
    <col min="6916" max="7167" width="9.140625" style="162"/>
    <col min="7168" max="7168" width="9" style="162" customWidth="1"/>
    <col min="7169" max="7169" width="9.140625" style="162"/>
    <col min="7170" max="7170" width="12.28515625" style="162" customWidth="1"/>
    <col min="7171" max="7171" width="55.5703125" style="162" customWidth="1"/>
    <col min="7172" max="7423" width="9.140625" style="162"/>
    <col min="7424" max="7424" width="9" style="162" customWidth="1"/>
    <col min="7425" max="7425" width="9.140625" style="162"/>
    <col min="7426" max="7426" width="12.28515625" style="162" customWidth="1"/>
    <col min="7427" max="7427" width="55.5703125" style="162" customWidth="1"/>
    <col min="7428" max="7679" width="9.140625" style="162"/>
    <col min="7680" max="7680" width="9" style="162" customWidth="1"/>
    <col min="7681" max="7681" width="9.140625" style="162"/>
    <col min="7682" max="7682" width="12.28515625" style="162" customWidth="1"/>
    <col min="7683" max="7683" width="55.5703125" style="162" customWidth="1"/>
    <col min="7684" max="7935" width="9.140625" style="162"/>
    <col min="7936" max="7936" width="9" style="162" customWidth="1"/>
    <col min="7937" max="7937" width="9.140625" style="162"/>
    <col min="7938" max="7938" width="12.28515625" style="162" customWidth="1"/>
    <col min="7939" max="7939" width="55.5703125" style="162" customWidth="1"/>
    <col min="7940" max="8191" width="9.140625" style="162"/>
    <col min="8192" max="8192" width="9" style="162" customWidth="1"/>
    <col min="8193" max="8193" width="9.140625" style="162"/>
    <col min="8194" max="8194" width="12.28515625" style="162" customWidth="1"/>
    <col min="8195" max="8195" width="55.5703125" style="162" customWidth="1"/>
    <col min="8196" max="8447" width="9.140625" style="162"/>
    <col min="8448" max="8448" width="9" style="162" customWidth="1"/>
    <col min="8449" max="8449" width="9.140625" style="162"/>
    <col min="8450" max="8450" width="12.28515625" style="162" customWidth="1"/>
    <col min="8451" max="8451" width="55.5703125" style="162" customWidth="1"/>
    <col min="8452" max="8703" width="9.140625" style="162"/>
    <col min="8704" max="8704" width="9" style="162" customWidth="1"/>
    <col min="8705" max="8705" width="9.140625" style="162"/>
    <col min="8706" max="8706" width="12.28515625" style="162" customWidth="1"/>
    <col min="8707" max="8707" width="55.5703125" style="162" customWidth="1"/>
    <col min="8708" max="8959" width="9.140625" style="162"/>
    <col min="8960" max="8960" width="9" style="162" customWidth="1"/>
    <col min="8961" max="8961" width="9.140625" style="162"/>
    <col min="8962" max="8962" width="12.28515625" style="162" customWidth="1"/>
    <col min="8963" max="8963" width="55.5703125" style="162" customWidth="1"/>
    <col min="8964" max="9215" width="9.140625" style="162"/>
    <col min="9216" max="9216" width="9" style="162" customWidth="1"/>
    <col min="9217" max="9217" width="9.140625" style="162"/>
    <col min="9218" max="9218" width="12.28515625" style="162" customWidth="1"/>
    <col min="9219" max="9219" width="55.5703125" style="162" customWidth="1"/>
    <col min="9220" max="9471" width="9.140625" style="162"/>
    <col min="9472" max="9472" width="9" style="162" customWidth="1"/>
    <col min="9473" max="9473" width="9.140625" style="162"/>
    <col min="9474" max="9474" width="12.28515625" style="162" customWidth="1"/>
    <col min="9475" max="9475" width="55.5703125" style="162" customWidth="1"/>
    <col min="9476" max="9727" width="9.140625" style="162"/>
    <col min="9728" max="9728" width="9" style="162" customWidth="1"/>
    <col min="9729" max="9729" width="9.140625" style="162"/>
    <col min="9730" max="9730" width="12.28515625" style="162" customWidth="1"/>
    <col min="9731" max="9731" width="55.5703125" style="162" customWidth="1"/>
    <col min="9732" max="9983" width="9.140625" style="162"/>
    <col min="9984" max="9984" width="9" style="162" customWidth="1"/>
    <col min="9985" max="9985" width="9.140625" style="162"/>
    <col min="9986" max="9986" width="12.28515625" style="162" customWidth="1"/>
    <col min="9987" max="9987" width="55.5703125" style="162" customWidth="1"/>
    <col min="9988" max="10239" width="9.140625" style="162"/>
    <col min="10240" max="10240" width="9" style="162" customWidth="1"/>
    <col min="10241" max="10241" width="9.140625" style="162"/>
    <col min="10242" max="10242" width="12.28515625" style="162" customWidth="1"/>
    <col min="10243" max="10243" width="55.5703125" style="162" customWidth="1"/>
    <col min="10244" max="10495" width="9.140625" style="162"/>
    <col min="10496" max="10496" width="9" style="162" customWidth="1"/>
    <col min="10497" max="10497" width="9.140625" style="162"/>
    <col min="10498" max="10498" width="12.28515625" style="162" customWidth="1"/>
    <col min="10499" max="10499" width="55.5703125" style="162" customWidth="1"/>
    <col min="10500" max="10751" width="9.140625" style="162"/>
    <col min="10752" max="10752" width="9" style="162" customWidth="1"/>
    <col min="10753" max="10753" width="9.140625" style="162"/>
    <col min="10754" max="10754" width="12.28515625" style="162" customWidth="1"/>
    <col min="10755" max="10755" width="55.5703125" style="162" customWidth="1"/>
    <col min="10756" max="11007" width="9.140625" style="162"/>
    <col min="11008" max="11008" width="9" style="162" customWidth="1"/>
    <col min="11009" max="11009" width="9.140625" style="162"/>
    <col min="11010" max="11010" width="12.28515625" style="162" customWidth="1"/>
    <col min="11011" max="11011" width="55.5703125" style="162" customWidth="1"/>
    <col min="11012" max="11263" width="9.140625" style="162"/>
    <col min="11264" max="11264" width="9" style="162" customWidth="1"/>
    <col min="11265" max="11265" width="9.140625" style="162"/>
    <col min="11266" max="11266" width="12.28515625" style="162" customWidth="1"/>
    <col min="11267" max="11267" width="55.5703125" style="162" customWidth="1"/>
    <col min="11268" max="11519" width="9.140625" style="162"/>
    <col min="11520" max="11520" width="9" style="162" customWidth="1"/>
    <col min="11521" max="11521" width="9.140625" style="162"/>
    <col min="11522" max="11522" width="12.28515625" style="162" customWidth="1"/>
    <col min="11523" max="11523" width="55.5703125" style="162" customWidth="1"/>
    <col min="11524" max="11775" width="9.140625" style="162"/>
    <col min="11776" max="11776" width="9" style="162" customWidth="1"/>
    <col min="11777" max="11777" width="9.140625" style="162"/>
    <col min="11778" max="11778" width="12.28515625" style="162" customWidth="1"/>
    <col min="11779" max="11779" width="55.5703125" style="162" customWidth="1"/>
    <col min="11780" max="12031" width="9.140625" style="162"/>
    <col min="12032" max="12032" width="9" style="162" customWidth="1"/>
    <col min="12033" max="12033" width="9.140625" style="162"/>
    <col min="12034" max="12034" width="12.28515625" style="162" customWidth="1"/>
    <col min="12035" max="12035" width="55.5703125" style="162" customWidth="1"/>
    <col min="12036" max="12287" width="9.140625" style="162"/>
    <col min="12288" max="12288" width="9" style="162" customWidth="1"/>
    <col min="12289" max="12289" width="9.140625" style="162"/>
    <col min="12290" max="12290" width="12.28515625" style="162" customWidth="1"/>
    <col min="12291" max="12291" width="55.5703125" style="162" customWidth="1"/>
    <col min="12292" max="12543" width="9.140625" style="162"/>
    <col min="12544" max="12544" width="9" style="162" customWidth="1"/>
    <col min="12545" max="12545" width="9.140625" style="162"/>
    <col min="12546" max="12546" width="12.28515625" style="162" customWidth="1"/>
    <col min="12547" max="12547" width="55.5703125" style="162" customWidth="1"/>
    <col min="12548" max="12799" width="9.140625" style="162"/>
    <col min="12800" max="12800" width="9" style="162" customWidth="1"/>
    <col min="12801" max="12801" width="9.140625" style="162"/>
    <col min="12802" max="12802" width="12.28515625" style="162" customWidth="1"/>
    <col min="12803" max="12803" width="55.5703125" style="162" customWidth="1"/>
    <col min="12804" max="13055" width="9.140625" style="162"/>
    <col min="13056" max="13056" width="9" style="162" customWidth="1"/>
    <col min="13057" max="13057" width="9.140625" style="162"/>
    <col min="13058" max="13058" width="12.28515625" style="162" customWidth="1"/>
    <col min="13059" max="13059" width="55.5703125" style="162" customWidth="1"/>
    <col min="13060" max="13311" width="9.140625" style="162"/>
    <col min="13312" max="13312" width="9" style="162" customWidth="1"/>
    <col min="13313" max="13313" width="9.140625" style="162"/>
    <col min="13314" max="13314" width="12.28515625" style="162" customWidth="1"/>
    <col min="13315" max="13315" width="55.5703125" style="162" customWidth="1"/>
    <col min="13316" max="13567" width="9.140625" style="162"/>
    <col min="13568" max="13568" width="9" style="162" customWidth="1"/>
    <col min="13569" max="13569" width="9.140625" style="162"/>
    <col min="13570" max="13570" width="12.28515625" style="162" customWidth="1"/>
    <col min="13571" max="13571" width="55.5703125" style="162" customWidth="1"/>
    <col min="13572" max="13823" width="9.140625" style="162"/>
    <col min="13824" max="13824" width="9" style="162" customWidth="1"/>
    <col min="13825" max="13825" width="9.140625" style="162"/>
    <col min="13826" max="13826" width="12.28515625" style="162" customWidth="1"/>
    <col min="13827" max="13827" width="55.5703125" style="162" customWidth="1"/>
    <col min="13828" max="14079" width="9.140625" style="162"/>
    <col min="14080" max="14080" width="9" style="162" customWidth="1"/>
    <col min="14081" max="14081" width="9.140625" style="162"/>
    <col min="14082" max="14082" width="12.28515625" style="162" customWidth="1"/>
    <col min="14083" max="14083" width="55.5703125" style="162" customWidth="1"/>
    <col min="14084" max="14335" width="9.140625" style="162"/>
    <col min="14336" max="14336" width="9" style="162" customWidth="1"/>
    <col min="14337" max="14337" width="9.140625" style="162"/>
    <col min="14338" max="14338" width="12.28515625" style="162" customWidth="1"/>
    <col min="14339" max="14339" width="55.5703125" style="162" customWidth="1"/>
    <col min="14340" max="14591" width="9.140625" style="162"/>
    <col min="14592" max="14592" width="9" style="162" customWidth="1"/>
    <col min="14593" max="14593" width="9.140625" style="162"/>
    <col min="14594" max="14594" width="12.28515625" style="162" customWidth="1"/>
    <col min="14595" max="14595" width="55.5703125" style="162" customWidth="1"/>
    <col min="14596" max="14847" width="9.140625" style="162"/>
    <col min="14848" max="14848" width="9" style="162" customWidth="1"/>
    <col min="14849" max="14849" width="9.140625" style="162"/>
    <col min="14850" max="14850" width="12.28515625" style="162" customWidth="1"/>
    <col min="14851" max="14851" width="55.5703125" style="162" customWidth="1"/>
    <col min="14852" max="15103" width="9.140625" style="162"/>
    <col min="15104" max="15104" width="9" style="162" customWidth="1"/>
    <col min="15105" max="15105" width="9.140625" style="162"/>
    <col min="15106" max="15106" width="12.28515625" style="162" customWidth="1"/>
    <col min="15107" max="15107" width="55.5703125" style="162" customWidth="1"/>
    <col min="15108" max="15359" width="9.140625" style="162"/>
    <col min="15360" max="15360" width="9" style="162" customWidth="1"/>
    <col min="15361" max="15361" width="9.140625" style="162"/>
    <col min="15362" max="15362" width="12.28515625" style="162" customWidth="1"/>
    <col min="15363" max="15363" width="55.5703125" style="162" customWidth="1"/>
    <col min="15364" max="15615" width="9.140625" style="162"/>
    <col min="15616" max="15616" width="9" style="162" customWidth="1"/>
    <col min="15617" max="15617" width="9.140625" style="162"/>
    <col min="15618" max="15618" width="12.28515625" style="162" customWidth="1"/>
    <col min="15619" max="15619" width="55.5703125" style="162" customWidth="1"/>
    <col min="15620" max="15871" width="9.140625" style="162"/>
    <col min="15872" max="15872" width="9" style="162" customWidth="1"/>
    <col min="15873" max="15873" width="9.140625" style="162"/>
    <col min="15874" max="15874" width="12.28515625" style="162" customWidth="1"/>
    <col min="15875" max="15875" width="55.5703125" style="162" customWidth="1"/>
    <col min="15876" max="16127" width="9.140625" style="162"/>
    <col min="16128" max="16128" width="9" style="162" customWidth="1"/>
    <col min="16129" max="16129" width="9.140625" style="162"/>
    <col min="16130" max="16130" width="12.28515625" style="162" customWidth="1"/>
    <col min="16131" max="16131" width="55.5703125" style="162" customWidth="1"/>
    <col min="16132" max="16384" width="9.140625" style="162"/>
  </cols>
  <sheetData>
    <row r="1" spans="1:6" x14ac:dyDescent="0.2">
      <c r="A1" s="60"/>
      <c r="B1" s="60"/>
      <c r="C1" s="60"/>
      <c r="D1" s="176" t="s">
        <v>676</v>
      </c>
    </row>
    <row r="2" spans="1:6" ht="53.25" customHeight="1" x14ac:dyDescent="0.2">
      <c r="A2" s="60"/>
      <c r="B2" s="60"/>
      <c r="C2" s="60"/>
      <c r="D2" s="181" t="s">
        <v>693</v>
      </c>
      <c r="E2" s="184"/>
    </row>
    <row r="3" spans="1:6" ht="54.75" customHeight="1" x14ac:dyDescent="0.2">
      <c r="A3" s="450" t="s">
        <v>694</v>
      </c>
      <c r="B3" s="450"/>
      <c r="C3" s="450"/>
      <c r="D3" s="450"/>
    </row>
    <row r="4" spans="1:6" x14ac:dyDescent="0.2">
      <c r="A4" s="60"/>
      <c r="B4" s="60"/>
      <c r="C4" s="60"/>
      <c r="D4" s="179"/>
    </row>
    <row r="5" spans="1:6" ht="31.5" customHeight="1" x14ac:dyDescent="0.2">
      <c r="A5" s="449" t="s">
        <v>327</v>
      </c>
      <c r="B5" s="449"/>
      <c r="C5" s="449"/>
      <c r="D5" s="464" t="s">
        <v>436</v>
      </c>
    </row>
    <row r="6" spans="1:6" ht="63.75" customHeight="1" x14ac:dyDescent="0.2">
      <c r="A6" s="180" t="s">
        <v>437</v>
      </c>
      <c r="B6" s="449" t="s">
        <v>438</v>
      </c>
      <c r="C6" s="449"/>
      <c r="D6" s="464"/>
      <c r="F6" s="162" t="s">
        <v>195</v>
      </c>
    </row>
    <row r="7" spans="1:6" ht="30" customHeight="1" x14ac:dyDescent="0.2">
      <c r="A7" s="465" t="s">
        <v>16</v>
      </c>
      <c r="B7" s="466"/>
      <c r="C7" s="466"/>
      <c r="D7" s="466"/>
    </row>
    <row r="8" spans="1:6" s="181" customFormat="1" ht="53.25" customHeight="1" x14ac:dyDescent="0.25">
      <c r="A8" s="252">
        <v>803</v>
      </c>
      <c r="B8" s="449" t="s">
        <v>439</v>
      </c>
      <c r="C8" s="449"/>
      <c r="D8" s="271" t="s">
        <v>440</v>
      </c>
    </row>
    <row r="10" spans="1:6" ht="65.25" customHeight="1" x14ac:dyDescent="0.2">
      <c r="A10" s="447" t="s">
        <v>677</v>
      </c>
      <c r="B10" s="463"/>
      <c r="C10" s="463"/>
      <c r="D10" s="463"/>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C12" sqref="C12"/>
    </sheetView>
  </sheetViews>
  <sheetFormatPr defaultRowHeight="15" x14ac:dyDescent="0.2"/>
  <cols>
    <col min="1" max="1" width="12.42578125" style="164" customWidth="1"/>
    <col min="2" max="2" width="27" style="164" customWidth="1"/>
    <col min="3" max="3" width="60.5703125" style="165" customWidth="1"/>
    <col min="4" max="16384" width="9.140625" style="165"/>
  </cols>
  <sheetData>
    <row r="1" spans="1:6" x14ac:dyDescent="0.2">
      <c r="C1" s="3" t="s">
        <v>551</v>
      </c>
    </row>
    <row r="2" spans="1:6" ht="54" customHeight="1" x14ac:dyDescent="0.2">
      <c r="C2" s="181" t="s">
        <v>693</v>
      </c>
      <c r="D2" s="184"/>
    </row>
    <row r="3" spans="1:6" ht="35.25" customHeight="1" x14ac:dyDescent="0.2">
      <c r="A3" s="472" t="s">
        <v>509</v>
      </c>
      <c r="B3" s="472"/>
      <c r="C3" s="472"/>
    </row>
    <row r="4" spans="1:6" s="162" customFormat="1" ht="33.75" customHeight="1" x14ac:dyDescent="0.2">
      <c r="A4" s="476" t="s">
        <v>327</v>
      </c>
      <c r="B4" s="476"/>
      <c r="C4" s="476" t="s">
        <v>380</v>
      </c>
    </row>
    <row r="5" spans="1:6" s="162" customFormat="1" ht="25.5" x14ac:dyDescent="0.2">
      <c r="A5" s="163" t="s">
        <v>416</v>
      </c>
      <c r="B5" s="254" t="s">
        <v>415</v>
      </c>
      <c r="C5" s="476"/>
    </row>
    <row r="6" spans="1:6" s="161" customFormat="1" ht="21" customHeight="1" x14ac:dyDescent="0.2">
      <c r="A6" s="468" t="s">
        <v>381</v>
      </c>
      <c r="B6" s="468"/>
      <c r="C6" s="468"/>
    </row>
    <row r="7" spans="1:6" s="161" customFormat="1" ht="35.25" customHeight="1" x14ac:dyDescent="0.2">
      <c r="A7" s="285" t="s">
        <v>678</v>
      </c>
      <c r="B7" s="254" t="s">
        <v>382</v>
      </c>
      <c r="C7" s="185" t="s">
        <v>244</v>
      </c>
    </row>
    <row r="8" spans="1:6" s="161" customFormat="1" ht="35.25" customHeight="1" x14ac:dyDescent="0.2">
      <c r="A8" s="254" t="s">
        <v>195</v>
      </c>
      <c r="B8" s="254" t="s">
        <v>383</v>
      </c>
      <c r="C8" s="185" t="s">
        <v>384</v>
      </c>
    </row>
    <row r="9" spans="1:6" s="161" customFormat="1" ht="35.25" customHeight="1" x14ac:dyDescent="0.2">
      <c r="A9" s="254" t="s">
        <v>195</v>
      </c>
      <c r="B9" s="254" t="s">
        <v>385</v>
      </c>
      <c r="C9" s="185" t="s">
        <v>248</v>
      </c>
    </row>
    <row r="10" spans="1:6" s="161" customFormat="1" ht="35.25" customHeight="1" x14ac:dyDescent="0.2">
      <c r="A10" s="254" t="s">
        <v>195</v>
      </c>
      <c r="B10" s="254" t="s">
        <v>386</v>
      </c>
      <c r="C10" s="185" t="s">
        <v>387</v>
      </c>
    </row>
    <row r="11" spans="1:6" s="161" customFormat="1" ht="28.5" customHeight="1" x14ac:dyDescent="0.2">
      <c r="A11" s="468" t="s">
        <v>389</v>
      </c>
      <c r="B11" s="468"/>
      <c r="C11" s="468"/>
    </row>
    <row r="12" spans="1:6" s="161" customFormat="1" ht="48" customHeight="1" x14ac:dyDescent="0.2">
      <c r="A12" s="254">
        <v>141</v>
      </c>
      <c r="B12" s="254" t="s">
        <v>390</v>
      </c>
      <c r="C12" s="185" t="s">
        <v>391</v>
      </c>
    </row>
    <row r="13" spans="1:6" s="161" customFormat="1" ht="33.75" customHeight="1" x14ac:dyDescent="0.2">
      <c r="A13" s="473" t="s">
        <v>679</v>
      </c>
      <c r="B13" s="474"/>
      <c r="C13" s="475"/>
    </row>
    <row r="14" spans="1:6" s="161" customFormat="1" ht="53.25" customHeight="1" x14ac:dyDescent="0.2">
      <c r="A14" s="254">
        <v>100</v>
      </c>
      <c r="B14" s="254" t="s">
        <v>680</v>
      </c>
      <c r="C14" s="185" t="s">
        <v>630</v>
      </c>
    </row>
    <row r="15" spans="1:6" s="161" customFormat="1" ht="60.75" customHeight="1" x14ac:dyDescent="0.2">
      <c r="A15" s="254">
        <v>100</v>
      </c>
      <c r="B15" s="254" t="s">
        <v>681</v>
      </c>
      <c r="C15" s="185" t="s">
        <v>682</v>
      </c>
      <c r="F15" s="161" t="s">
        <v>195</v>
      </c>
    </row>
    <row r="16" spans="1:6" s="161" customFormat="1" ht="60" customHeight="1" x14ac:dyDescent="0.2">
      <c r="A16" s="254">
        <v>100</v>
      </c>
      <c r="B16" s="254" t="s">
        <v>683</v>
      </c>
      <c r="C16" s="185" t="s">
        <v>684</v>
      </c>
      <c r="D16" s="161" t="s">
        <v>195</v>
      </c>
    </row>
    <row r="17" spans="1:6" s="161" customFormat="1" ht="48" customHeight="1" x14ac:dyDescent="0.2">
      <c r="A17" s="254">
        <v>100</v>
      </c>
      <c r="B17" s="254" t="s">
        <v>685</v>
      </c>
      <c r="C17" s="185" t="s">
        <v>686</v>
      </c>
      <c r="F17" s="161" t="s">
        <v>195</v>
      </c>
    </row>
    <row r="18" spans="1:6" s="161" customFormat="1" ht="27" customHeight="1" x14ac:dyDescent="0.2">
      <c r="A18" s="468" t="s">
        <v>392</v>
      </c>
      <c r="B18" s="468"/>
      <c r="C18" s="468"/>
    </row>
    <row r="19" spans="1:6" s="161" customFormat="1" ht="23.25" customHeight="1" x14ac:dyDescent="0.2">
      <c r="A19" s="254">
        <v>182</v>
      </c>
      <c r="B19" s="254" t="s">
        <v>393</v>
      </c>
      <c r="C19" s="186" t="s">
        <v>394</v>
      </c>
    </row>
    <row r="20" spans="1:6" s="161" customFormat="1" ht="33" customHeight="1" x14ac:dyDescent="0.2">
      <c r="A20" s="254">
        <v>182</v>
      </c>
      <c r="B20" s="254" t="s">
        <v>395</v>
      </c>
      <c r="C20" s="187" t="s">
        <v>396</v>
      </c>
    </row>
    <row r="21" spans="1:6" s="161" customFormat="1" ht="33" customHeight="1" x14ac:dyDescent="0.2">
      <c r="A21" s="254">
        <v>182</v>
      </c>
      <c r="B21" s="254" t="s">
        <v>397</v>
      </c>
      <c r="C21" s="187" t="s">
        <v>398</v>
      </c>
    </row>
    <row r="22" spans="1:6" s="161" customFormat="1" ht="33" customHeight="1" x14ac:dyDescent="0.2">
      <c r="A22" s="254">
        <v>182</v>
      </c>
      <c r="B22" s="254" t="s">
        <v>218</v>
      </c>
      <c r="C22" s="187" t="s">
        <v>399</v>
      </c>
    </row>
    <row r="23" spans="1:6" s="161" customFormat="1" ht="33" customHeight="1" x14ac:dyDescent="0.2">
      <c r="A23" s="254">
        <v>182</v>
      </c>
      <c r="B23" s="254" t="s">
        <v>400</v>
      </c>
      <c r="C23" s="186" t="s">
        <v>401</v>
      </c>
    </row>
    <row r="24" spans="1:6" s="161" customFormat="1" ht="33" customHeight="1" x14ac:dyDescent="0.2">
      <c r="A24" s="254">
        <v>182</v>
      </c>
      <c r="B24" s="254" t="s">
        <v>402</v>
      </c>
      <c r="C24" s="186" t="s">
        <v>403</v>
      </c>
    </row>
    <row r="25" spans="1:6" s="161" customFormat="1" ht="48.75" customHeight="1" x14ac:dyDescent="0.2">
      <c r="A25" s="254">
        <v>182</v>
      </c>
      <c r="B25" s="254" t="s">
        <v>404</v>
      </c>
      <c r="C25" s="187" t="s">
        <v>405</v>
      </c>
    </row>
    <row r="26" spans="1:6" s="161" customFormat="1" ht="33.75" customHeight="1" x14ac:dyDescent="0.2">
      <c r="A26" s="254">
        <v>182</v>
      </c>
      <c r="B26" s="254" t="s">
        <v>406</v>
      </c>
      <c r="C26" s="187" t="s">
        <v>407</v>
      </c>
    </row>
    <row r="27" spans="1:6" s="161" customFormat="1" ht="63" customHeight="1" x14ac:dyDescent="0.2">
      <c r="A27" s="254">
        <v>182</v>
      </c>
      <c r="B27" s="254" t="s">
        <v>687</v>
      </c>
      <c r="C27" s="187" t="s">
        <v>688</v>
      </c>
    </row>
    <row r="28" spans="1:6" s="161" customFormat="1" ht="57.75" customHeight="1" x14ac:dyDescent="0.2">
      <c r="A28" s="254">
        <v>182</v>
      </c>
      <c r="B28" s="254" t="s">
        <v>269</v>
      </c>
      <c r="C28" s="187" t="s">
        <v>689</v>
      </c>
    </row>
    <row r="29" spans="1:6" s="161" customFormat="1" ht="21.75" customHeight="1" x14ac:dyDescent="0.2">
      <c r="A29" s="468" t="s">
        <v>408</v>
      </c>
      <c r="B29" s="468"/>
      <c r="C29" s="468"/>
    </row>
    <row r="30" spans="1:6" s="161" customFormat="1" ht="44.25" customHeight="1" x14ac:dyDescent="0.2">
      <c r="A30" s="254">
        <v>188</v>
      </c>
      <c r="B30" s="254" t="s">
        <v>388</v>
      </c>
      <c r="C30" s="185" t="s">
        <v>510</v>
      </c>
    </row>
    <row r="31" spans="1:6" s="161" customFormat="1" ht="30.75" customHeight="1" x14ac:dyDescent="0.2">
      <c r="A31" s="468" t="s">
        <v>409</v>
      </c>
      <c r="B31" s="468"/>
      <c r="C31" s="468"/>
    </row>
    <row r="32" spans="1:6" s="161" customFormat="1" ht="89.25" x14ac:dyDescent="0.2">
      <c r="A32" s="254">
        <v>321</v>
      </c>
      <c r="B32" s="254" t="s">
        <v>410</v>
      </c>
      <c r="C32" s="188" t="s">
        <v>411</v>
      </c>
    </row>
    <row r="33" spans="1:6" s="161" customFormat="1" ht="33" customHeight="1" x14ac:dyDescent="0.2">
      <c r="A33" s="468" t="s">
        <v>412</v>
      </c>
      <c r="B33" s="468"/>
      <c r="C33" s="468"/>
    </row>
    <row r="34" spans="1:6" s="161" customFormat="1" ht="42" customHeight="1" x14ac:dyDescent="0.2">
      <c r="A34" s="254">
        <v>415</v>
      </c>
      <c r="B34" s="254" t="s">
        <v>413</v>
      </c>
      <c r="C34" s="185" t="s">
        <v>513</v>
      </c>
    </row>
    <row r="35" spans="1:6" s="161" customFormat="1" ht="33" customHeight="1" x14ac:dyDescent="0.2">
      <c r="A35" s="469" t="s">
        <v>512</v>
      </c>
      <c r="B35" s="470"/>
      <c r="C35" s="471"/>
    </row>
    <row r="36" spans="1:6" s="161" customFormat="1" ht="42.75" customHeight="1" x14ac:dyDescent="0.2">
      <c r="A36" s="163">
        <v>805</v>
      </c>
      <c r="B36" s="163" t="s">
        <v>413</v>
      </c>
      <c r="C36" s="185" t="s">
        <v>511</v>
      </c>
    </row>
    <row r="37" spans="1:6" s="161" customFormat="1" ht="32.25" customHeight="1" x14ac:dyDescent="0.2">
      <c r="A37" s="468" t="s">
        <v>414</v>
      </c>
      <c r="B37" s="468"/>
      <c r="C37" s="468"/>
    </row>
    <row r="38" spans="1:6" s="161" customFormat="1" ht="38.25" x14ac:dyDescent="0.2">
      <c r="A38" s="254">
        <v>810</v>
      </c>
      <c r="B38" s="254" t="s">
        <v>413</v>
      </c>
      <c r="C38" s="185" t="s">
        <v>511</v>
      </c>
    </row>
    <row r="39" spans="1:6" s="161" customFormat="1" ht="14.25" x14ac:dyDescent="0.2">
      <c r="A39" s="182"/>
      <c r="B39" s="182"/>
      <c r="C39" s="162"/>
    </row>
    <row r="40" spans="1:6" s="161" customFormat="1" ht="52.5" customHeight="1" x14ac:dyDescent="0.2">
      <c r="A40" s="467" t="s">
        <v>514</v>
      </c>
      <c r="B40" s="467"/>
      <c r="C40" s="467"/>
    </row>
    <row r="41" spans="1:6" s="161" customFormat="1" ht="72.75" customHeight="1" x14ac:dyDescent="0.2">
      <c r="A41" s="467" t="s">
        <v>690</v>
      </c>
      <c r="B41" s="467"/>
      <c r="C41" s="467"/>
    </row>
    <row r="42" spans="1:6" ht="63.75" customHeight="1" x14ac:dyDescent="0.2">
      <c r="A42" s="467" t="s">
        <v>691</v>
      </c>
      <c r="B42" s="467"/>
      <c r="C42" s="467"/>
    </row>
    <row r="43" spans="1:6" ht="18.75" x14ac:dyDescent="0.2">
      <c r="A43" s="189" t="s">
        <v>195</v>
      </c>
      <c r="B43" s="182"/>
      <c r="C43" s="162"/>
      <c r="F43" s="165" t="s">
        <v>195</v>
      </c>
    </row>
    <row r="44" spans="1:6" x14ac:dyDescent="0.2">
      <c r="A44" s="182"/>
      <c r="B44" s="182"/>
      <c r="C44" s="162"/>
    </row>
  </sheetData>
  <mergeCells count="15">
    <mergeCell ref="A3:C3"/>
    <mergeCell ref="A37:C37"/>
    <mergeCell ref="A6:C6"/>
    <mergeCell ref="A11:C11"/>
    <mergeCell ref="A13:C13"/>
    <mergeCell ref="A4:B4"/>
    <mergeCell ref="C4:C5"/>
    <mergeCell ref="A18:C18"/>
    <mergeCell ref="A29:C29"/>
    <mergeCell ref="A42:C42"/>
    <mergeCell ref="A31:C31"/>
    <mergeCell ref="A33:C33"/>
    <mergeCell ref="A35:C35"/>
    <mergeCell ref="A40:C40"/>
    <mergeCell ref="A41:C41"/>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4" sqref="A4:C4"/>
    </sheetView>
  </sheetViews>
  <sheetFormatPr defaultRowHeight="12.75" x14ac:dyDescent="0.25"/>
  <cols>
    <col min="1" max="1" width="14.140625" style="60" customWidth="1"/>
    <col min="2" max="2" width="27.28515625" style="60" customWidth="1"/>
    <col min="3" max="3" width="59.140625" style="179" customWidth="1"/>
    <col min="4" max="4" width="9.140625" style="179"/>
    <col min="5" max="5" width="22.85546875" style="179" customWidth="1"/>
    <col min="6" max="255" width="9.140625" style="179"/>
    <col min="256" max="256" width="10" style="179" customWidth="1"/>
    <col min="257" max="257" width="5.140625" style="179" customWidth="1"/>
    <col min="258" max="258" width="19.28515625" style="179" customWidth="1"/>
    <col min="259" max="259" width="61.5703125" style="179" customWidth="1"/>
    <col min="260" max="511" width="9.140625" style="179"/>
    <col min="512" max="512" width="10" style="179" customWidth="1"/>
    <col min="513" max="513" width="5.140625" style="179" customWidth="1"/>
    <col min="514" max="514" width="19.28515625" style="179" customWidth="1"/>
    <col min="515" max="515" width="61.5703125" style="179" customWidth="1"/>
    <col min="516" max="767" width="9.140625" style="179"/>
    <col min="768" max="768" width="10" style="179" customWidth="1"/>
    <col min="769" max="769" width="5.140625" style="179" customWidth="1"/>
    <col min="770" max="770" width="19.28515625" style="179" customWidth="1"/>
    <col min="771" max="771" width="61.5703125" style="179" customWidth="1"/>
    <col min="772" max="1023" width="9.140625" style="179"/>
    <col min="1024" max="1024" width="10" style="179" customWidth="1"/>
    <col min="1025" max="1025" width="5.140625" style="179" customWidth="1"/>
    <col min="1026" max="1026" width="19.28515625" style="179" customWidth="1"/>
    <col min="1027" max="1027" width="61.5703125" style="179" customWidth="1"/>
    <col min="1028" max="1279" width="9.140625" style="179"/>
    <col min="1280" max="1280" width="10" style="179" customWidth="1"/>
    <col min="1281" max="1281" width="5.140625" style="179" customWidth="1"/>
    <col min="1282" max="1282" width="19.28515625" style="179" customWidth="1"/>
    <col min="1283" max="1283" width="61.5703125" style="179" customWidth="1"/>
    <col min="1284" max="1535" width="9.140625" style="179"/>
    <col min="1536" max="1536" width="10" style="179" customWidth="1"/>
    <col min="1537" max="1537" width="5.140625" style="179" customWidth="1"/>
    <col min="1538" max="1538" width="19.28515625" style="179" customWidth="1"/>
    <col min="1539" max="1539" width="61.5703125" style="179" customWidth="1"/>
    <col min="1540" max="1791" width="9.140625" style="179"/>
    <col min="1792" max="1792" width="10" style="179" customWidth="1"/>
    <col min="1793" max="1793" width="5.140625" style="179" customWidth="1"/>
    <col min="1794" max="1794" width="19.28515625" style="179" customWidth="1"/>
    <col min="1795" max="1795" width="61.5703125" style="179" customWidth="1"/>
    <col min="1796" max="2047" width="9.140625" style="179"/>
    <col min="2048" max="2048" width="10" style="179" customWidth="1"/>
    <col min="2049" max="2049" width="5.140625" style="179" customWidth="1"/>
    <col min="2050" max="2050" width="19.28515625" style="179" customWidth="1"/>
    <col min="2051" max="2051" width="61.5703125" style="179" customWidth="1"/>
    <col min="2052" max="2303" width="9.140625" style="179"/>
    <col min="2304" max="2304" width="10" style="179" customWidth="1"/>
    <col min="2305" max="2305" width="5.140625" style="179" customWidth="1"/>
    <col min="2306" max="2306" width="19.28515625" style="179" customWidth="1"/>
    <col min="2307" max="2307" width="61.5703125" style="179" customWidth="1"/>
    <col min="2308" max="2559" width="9.140625" style="179"/>
    <col min="2560" max="2560" width="10" style="179" customWidth="1"/>
    <col min="2561" max="2561" width="5.140625" style="179" customWidth="1"/>
    <col min="2562" max="2562" width="19.28515625" style="179" customWidth="1"/>
    <col min="2563" max="2563" width="61.5703125" style="179" customWidth="1"/>
    <col min="2564" max="2815" width="9.140625" style="179"/>
    <col min="2816" max="2816" width="10" style="179" customWidth="1"/>
    <col min="2817" max="2817" width="5.140625" style="179" customWidth="1"/>
    <col min="2818" max="2818" width="19.28515625" style="179" customWidth="1"/>
    <col min="2819" max="2819" width="61.5703125" style="179" customWidth="1"/>
    <col min="2820" max="3071" width="9.140625" style="179"/>
    <col min="3072" max="3072" width="10" style="179" customWidth="1"/>
    <col min="3073" max="3073" width="5.140625" style="179" customWidth="1"/>
    <col min="3074" max="3074" width="19.28515625" style="179" customWidth="1"/>
    <col min="3075" max="3075" width="61.5703125" style="179" customWidth="1"/>
    <col min="3076" max="3327" width="9.140625" style="179"/>
    <col min="3328" max="3328" width="10" style="179" customWidth="1"/>
    <col min="3329" max="3329" width="5.140625" style="179" customWidth="1"/>
    <col min="3330" max="3330" width="19.28515625" style="179" customWidth="1"/>
    <col min="3331" max="3331" width="61.5703125" style="179" customWidth="1"/>
    <col min="3332" max="3583" width="9.140625" style="179"/>
    <col min="3584" max="3584" width="10" style="179" customWidth="1"/>
    <col min="3585" max="3585" width="5.140625" style="179" customWidth="1"/>
    <col min="3586" max="3586" width="19.28515625" style="179" customWidth="1"/>
    <col min="3587" max="3587" width="61.5703125" style="179" customWidth="1"/>
    <col min="3588" max="3839" width="9.140625" style="179"/>
    <col min="3840" max="3840" width="10" style="179" customWidth="1"/>
    <col min="3841" max="3841" width="5.140625" style="179" customWidth="1"/>
    <col min="3842" max="3842" width="19.28515625" style="179" customWidth="1"/>
    <col min="3843" max="3843" width="61.5703125" style="179" customWidth="1"/>
    <col min="3844" max="4095" width="9.140625" style="179"/>
    <col min="4096" max="4096" width="10" style="179" customWidth="1"/>
    <col min="4097" max="4097" width="5.140625" style="179" customWidth="1"/>
    <col min="4098" max="4098" width="19.28515625" style="179" customWidth="1"/>
    <col min="4099" max="4099" width="61.5703125" style="179" customWidth="1"/>
    <col min="4100" max="4351" width="9.140625" style="179"/>
    <col min="4352" max="4352" width="10" style="179" customWidth="1"/>
    <col min="4353" max="4353" width="5.140625" style="179" customWidth="1"/>
    <col min="4354" max="4354" width="19.28515625" style="179" customWidth="1"/>
    <col min="4355" max="4355" width="61.5703125" style="179" customWidth="1"/>
    <col min="4356" max="4607" width="9.140625" style="179"/>
    <col min="4608" max="4608" width="10" style="179" customWidth="1"/>
    <col min="4609" max="4609" width="5.140625" style="179" customWidth="1"/>
    <col min="4610" max="4610" width="19.28515625" style="179" customWidth="1"/>
    <col min="4611" max="4611" width="61.5703125" style="179" customWidth="1"/>
    <col min="4612" max="4863" width="9.140625" style="179"/>
    <col min="4864" max="4864" width="10" style="179" customWidth="1"/>
    <col min="4865" max="4865" width="5.140625" style="179" customWidth="1"/>
    <col min="4866" max="4866" width="19.28515625" style="179" customWidth="1"/>
    <col min="4867" max="4867" width="61.5703125" style="179" customWidth="1"/>
    <col min="4868" max="5119" width="9.140625" style="179"/>
    <col min="5120" max="5120" width="10" style="179" customWidth="1"/>
    <col min="5121" max="5121" width="5.140625" style="179" customWidth="1"/>
    <col min="5122" max="5122" width="19.28515625" style="179" customWidth="1"/>
    <col min="5123" max="5123" width="61.5703125" style="179" customWidth="1"/>
    <col min="5124" max="5375" width="9.140625" style="179"/>
    <col min="5376" max="5376" width="10" style="179" customWidth="1"/>
    <col min="5377" max="5377" width="5.140625" style="179" customWidth="1"/>
    <col min="5378" max="5378" width="19.28515625" style="179" customWidth="1"/>
    <col min="5379" max="5379" width="61.5703125" style="179" customWidth="1"/>
    <col min="5380" max="5631" width="9.140625" style="179"/>
    <col min="5632" max="5632" width="10" style="179" customWidth="1"/>
    <col min="5633" max="5633" width="5.140625" style="179" customWidth="1"/>
    <col min="5634" max="5634" width="19.28515625" style="179" customWidth="1"/>
    <col min="5635" max="5635" width="61.5703125" style="179" customWidth="1"/>
    <col min="5636" max="5887" width="9.140625" style="179"/>
    <col min="5888" max="5888" width="10" style="179" customWidth="1"/>
    <col min="5889" max="5889" width="5.140625" style="179" customWidth="1"/>
    <col min="5890" max="5890" width="19.28515625" style="179" customWidth="1"/>
    <col min="5891" max="5891" width="61.5703125" style="179" customWidth="1"/>
    <col min="5892" max="6143" width="9.140625" style="179"/>
    <col min="6144" max="6144" width="10" style="179" customWidth="1"/>
    <col min="6145" max="6145" width="5.140625" style="179" customWidth="1"/>
    <col min="6146" max="6146" width="19.28515625" style="179" customWidth="1"/>
    <col min="6147" max="6147" width="61.5703125" style="179" customWidth="1"/>
    <col min="6148" max="6399" width="9.140625" style="179"/>
    <col min="6400" max="6400" width="10" style="179" customWidth="1"/>
    <col min="6401" max="6401" width="5.140625" style="179" customWidth="1"/>
    <col min="6402" max="6402" width="19.28515625" style="179" customWidth="1"/>
    <col min="6403" max="6403" width="61.5703125" style="179" customWidth="1"/>
    <col min="6404" max="6655" width="9.140625" style="179"/>
    <col min="6656" max="6656" width="10" style="179" customWidth="1"/>
    <col min="6657" max="6657" width="5.140625" style="179" customWidth="1"/>
    <col min="6658" max="6658" width="19.28515625" style="179" customWidth="1"/>
    <col min="6659" max="6659" width="61.5703125" style="179" customWidth="1"/>
    <col min="6660" max="6911" width="9.140625" style="179"/>
    <col min="6912" max="6912" width="10" style="179" customWidth="1"/>
    <col min="6913" max="6913" width="5.140625" style="179" customWidth="1"/>
    <col min="6914" max="6914" width="19.28515625" style="179" customWidth="1"/>
    <col min="6915" max="6915" width="61.5703125" style="179" customWidth="1"/>
    <col min="6916" max="7167" width="9.140625" style="179"/>
    <col min="7168" max="7168" width="10" style="179" customWidth="1"/>
    <col min="7169" max="7169" width="5.140625" style="179" customWidth="1"/>
    <col min="7170" max="7170" width="19.28515625" style="179" customWidth="1"/>
    <col min="7171" max="7171" width="61.5703125" style="179" customWidth="1"/>
    <col min="7172" max="7423" width="9.140625" style="179"/>
    <col min="7424" max="7424" width="10" style="179" customWidth="1"/>
    <col min="7425" max="7425" width="5.140625" style="179" customWidth="1"/>
    <col min="7426" max="7426" width="19.28515625" style="179" customWidth="1"/>
    <col min="7427" max="7427" width="61.5703125" style="179" customWidth="1"/>
    <col min="7428" max="7679" width="9.140625" style="179"/>
    <col min="7680" max="7680" width="10" style="179" customWidth="1"/>
    <col min="7681" max="7681" width="5.140625" style="179" customWidth="1"/>
    <col min="7682" max="7682" width="19.28515625" style="179" customWidth="1"/>
    <col min="7683" max="7683" width="61.5703125" style="179" customWidth="1"/>
    <col min="7684" max="7935" width="9.140625" style="179"/>
    <col min="7936" max="7936" width="10" style="179" customWidth="1"/>
    <col min="7937" max="7937" width="5.140625" style="179" customWidth="1"/>
    <col min="7938" max="7938" width="19.28515625" style="179" customWidth="1"/>
    <col min="7939" max="7939" width="61.5703125" style="179" customWidth="1"/>
    <col min="7940" max="8191" width="9.140625" style="179"/>
    <col min="8192" max="8192" width="10" style="179" customWidth="1"/>
    <col min="8193" max="8193" width="5.140625" style="179" customWidth="1"/>
    <col min="8194" max="8194" width="19.28515625" style="179" customWidth="1"/>
    <col min="8195" max="8195" width="61.5703125" style="179" customWidth="1"/>
    <col min="8196" max="8447" width="9.140625" style="179"/>
    <col min="8448" max="8448" width="10" style="179" customWidth="1"/>
    <col min="8449" max="8449" width="5.140625" style="179" customWidth="1"/>
    <col min="8450" max="8450" width="19.28515625" style="179" customWidth="1"/>
    <col min="8451" max="8451" width="61.5703125" style="179" customWidth="1"/>
    <col min="8452" max="8703" width="9.140625" style="179"/>
    <col min="8704" max="8704" width="10" style="179" customWidth="1"/>
    <col min="8705" max="8705" width="5.140625" style="179" customWidth="1"/>
    <col min="8706" max="8706" width="19.28515625" style="179" customWidth="1"/>
    <col min="8707" max="8707" width="61.5703125" style="179" customWidth="1"/>
    <col min="8708" max="8959" width="9.140625" style="179"/>
    <col min="8960" max="8960" width="10" style="179" customWidth="1"/>
    <col min="8961" max="8961" width="5.140625" style="179" customWidth="1"/>
    <col min="8962" max="8962" width="19.28515625" style="179" customWidth="1"/>
    <col min="8963" max="8963" width="61.5703125" style="179" customWidth="1"/>
    <col min="8964" max="9215" width="9.140625" style="179"/>
    <col min="9216" max="9216" width="10" style="179" customWidth="1"/>
    <col min="9217" max="9217" width="5.140625" style="179" customWidth="1"/>
    <col min="9218" max="9218" width="19.28515625" style="179" customWidth="1"/>
    <col min="9219" max="9219" width="61.5703125" style="179" customWidth="1"/>
    <col min="9220" max="9471" width="9.140625" style="179"/>
    <col min="9472" max="9472" width="10" style="179" customWidth="1"/>
    <col min="9473" max="9473" width="5.140625" style="179" customWidth="1"/>
    <col min="9474" max="9474" width="19.28515625" style="179" customWidth="1"/>
    <col min="9475" max="9475" width="61.5703125" style="179" customWidth="1"/>
    <col min="9476" max="9727" width="9.140625" style="179"/>
    <col min="9728" max="9728" width="10" style="179" customWidth="1"/>
    <col min="9729" max="9729" width="5.140625" style="179" customWidth="1"/>
    <col min="9730" max="9730" width="19.28515625" style="179" customWidth="1"/>
    <col min="9731" max="9731" width="61.5703125" style="179" customWidth="1"/>
    <col min="9732" max="9983" width="9.140625" style="179"/>
    <col min="9984" max="9984" width="10" style="179" customWidth="1"/>
    <col min="9985" max="9985" width="5.140625" style="179" customWidth="1"/>
    <col min="9986" max="9986" width="19.28515625" style="179" customWidth="1"/>
    <col min="9987" max="9987" width="61.5703125" style="179" customWidth="1"/>
    <col min="9988" max="10239" width="9.140625" style="179"/>
    <col min="10240" max="10240" width="10" style="179" customWidth="1"/>
    <col min="10241" max="10241" width="5.140625" style="179" customWidth="1"/>
    <col min="10242" max="10242" width="19.28515625" style="179" customWidth="1"/>
    <col min="10243" max="10243" width="61.5703125" style="179" customWidth="1"/>
    <col min="10244" max="10495" width="9.140625" style="179"/>
    <col min="10496" max="10496" width="10" style="179" customWidth="1"/>
    <col min="10497" max="10497" width="5.140625" style="179" customWidth="1"/>
    <col min="10498" max="10498" width="19.28515625" style="179" customWidth="1"/>
    <col min="10499" max="10499" width="61.5703125" style="179" customWidth="1"/>
    <col min="10500" max="10751" width="9.140625" style="179"/>
    <col min="10752" max="10752" width="10" style="179" customWidth="1"/>
    <col min="10753" max="10753" width="5.140625" style="179" customWidth="1"/>
    <col min="10754" max="10754" width="19.28515625" style="179" customWidth="1"/>
    <col min="10755" max="10755" width="61.5703125" style="179" customWidth="1"/>
    <col min="10756" max="11007" width="9.140625" style="179"/>
    <col min="11008" max="11008" width="10" style="179" customWidth="1"/>
    <col min="11009" max="11009" width="5.140625" style="179" customWidth="1"/>
    <col min="11010" max="11010" width="19.28515625" style="179" customWidth="1"/>
    <col min="11011" max="11011" width="61.5703125" style="179" customWidth="1"/>
    <col min="11012" max="11263" width="9.140625" style="179"/>
    <col min="11264" max="11264" width="10" style="179" customWidth="1"/>
    <col min="11265" max="11265" width="5.140625" style="179" customWidth="1"/>
    <col min="11266" max="11266" width="19.28515625" style="179" customWidth="1"/>
    <col min="11267" max="11267" width="61.5703125" style="179" customWidth="1"/>
    <col min="11268" max="11519" width="9.140625" style="179"/>
    <col min="11520" max="11520" width="10" style="179" customWidth="1"/>
    <col min="11521" max="11521" width="5.140625" style="179" customWidth="1"/>
    <col min="11522" max="11522" width="19.28515625" style="179" customWidth="1"/>
    <col min="11523" max="11523" width="61.5703125" style="179" customWidth="1"/>
    <col min="11524" max="11775" width="9.140625" style="179"/>
    <col min="11776" max="11776" width="10" style="179" customWidth="1"/>
    <col min="11777" max="11777" width="5.140625" style="179" customWidth="1"/>
    <col min="11778" max="11778" width="19.28515625" style="179" customWidth="1"/>
    <col min="11779" max="11779" width="61.5703125" style="179" customWidth="1"/>
    <col min="11780" max="12031" width="9.140625" style="179"/>
    <col min="12032" max="12032" width="10" style="179" customWidth="1"/>
    <col min="12033" max="12033" width="5.140625" style="179" customWidth="1"/>
    <col min="12034" max="12034" width="19.28515625" style="179" customWidth="1"/>
    <col min="12035" max="12035" width="61.5703125" style="179" customWidth="1"/>
    <col min="12036" max="12287" width="9.140625" style="179"/>
    <col min="12288" max="12288" width="10" style="179" customWidth="1"/>
    <col min="12289" max="12289" width="5.140625" style="179" customWidth="1"/>
    <col min="12290" max="12290" width="19.28515625" style="179" customWidth="1"/>
    <col min="12291" max="12291" width="61.5703125" style="179" customWidth="1"/>
    <col min="12292" max="12543" width="9.140625" style="179"/>
    <col min="12544" max="12544" width="10" style="179" customWidth="1"/>
    <col min="12545" max="12545" width="5.140625" style="179" customWidth="1"/>
    <col min="12546" max="12546" width="19.28515625" style="179" customWidth="1"/>
    <col min="12547" max="12547" width="61.5703125" style="179" customWidth="1"/>
    <col min="12548" max="12799" width="9.140625" style="179"/>
    <col min="12800" max="12800" width="10" style="179" customWidth="1"/>
    <col min="12801" max="12801" width="5.140625" style="179" customWidth="1"/>
    <col min="12802" max="12802" width="19.28515625" style="179" customWidth="1"/>
    <col min="12803" max="12803" width="61.5703125" style="179" customWidth="1"/>
    <col min="12804" max="13055" width="9.140625" style="179"/>
    <col min="13056" max="13056" width="10" style="179" customWidth="1"/>
    <col min="13057" max="13057" width="5.140625" style="179" customWidth="1"/>
    <col min="13058" max="13058" width="19.28515625" style="179" customWidth="1"/>
    <col min="13059" max="13059" width="61.5703125" style="179" customWidth="1"/>
    <col min="13060" max="13311" width="9.140625" style="179"/>
    <col min="13312" max="13312" width="10" style="179" customWidth="1"/>
    <col min="13313" max="13313" width="5.140625" style="179" customWidth="1"/>
    <col min="13314" max="13314" width="19.28515625" style="179" customWidth="1"/>
    <col min="13315" max="13315" width="61.5703125" style="179" customWidth="1"/>
    <col min="13316" max="13567" width="9.140625" style="179"/>
    <col min="13568" max="13568" width="10" style="179" customWidth="1"/>
    <col min="13569" max="13569" width="5.140625" style="179" customWidth="1"/>
    <col min="13570" max="13570" width="19.28515625" style="179" customWidth="1"/>
    <col min="13571" max="13571" width="61.5703125" style="179" customWidth="1"/>
    <col min="13572" max="13823" width="9.140625" style="179"/>
    <col min="13824" max="13824" width="10" style="179" customWidth="1"/>
    <col min="13825" max="13825" width="5.140625" style="179" customWidth="1"/>
    <col min="13826" max="13826" width="19.28515625" style="179" customWidth="1"/>
    <col min="13827" max="13827" width="61.5703125" style="179" customWidth="1"/>
    <col min="13828" max="14079" width="9.140625" style="179"/>
    <col min="14080" max="14080" width="10" style="179" customWidth="1"/>
    <col min="14081" max="14081" width="5.140625" style="179" customWidth="1"/>
    <col min="14082" max="14082" width="19.28515625" style="179" customWidth="1"/>
    <col min="14083" max="14083" width="61.5703125" style="179" customWidth="1"/>
    <col min="14084" max="14335" width="9.140625" style="179"/>
    <col min="14336" max="14336" width="10" style="179" customWidth="1"/>
    <col min="14337" max="14337" width="5.140625" style="179" customWidth="1"/>
    <col min="14338" max="14338" width="19.28515625" style="179" customWidth="1"/>
    <col min="14339" max="14339" width="61.5703125" style="179" customWidth="1"/>
    <col min="14340" max="14591" width="9.140625" style="179"/>
    <col min="14592" max="14592" width="10" style="179" customWidth="1"/>
    <col min="14593" max="14593" width="5.140625" style="179" customWidth="1"/>
    <col min="14594" max="14594" width="19.28515625" style="179" customWidth="1"/>
    <col min="14595" max="14595" width="61.5703125" style="179" customWidth="1"/>
    <col min="14596" max="14847" width="9.140625" style="179"/>
    <col min="14848" max="14848" width="10" style="179" customWidth="1"/>
    <col min="14849" max="14849" width="5.140625" style="179" customWidth="1"/>
    <col min="14850" max="14850" width="19.28515625" style="179" customWidth="1"/>
    <col min="14851" max="14851" width="61.5703125" style="179" customWidth="1"/>
    <col min="14852" max="15103" width="9.140625" style="179"/>
    <col min="15104" max="15104" width="10" style="179" customWidth="1"/>
    <col min="15105" max="15105" width="5.140625" style="179" customWidth="1"/>
    <col min="15106" max="15106" width="19.28515625" style="179" customWidth="1"/>
    <col min="15107" max="15107" width="61.5703125" style="179" customWidth="1"/>
    <col min="15108" max="15359" width="9.140625" style="179"/>
    <col min="15360" max="15360" width="10" style="179" customWidth="1"/>
    <col min="15361" max="15361" width="5.140625" style="179" customWidth="1"/>
    <col min="15362" max="15362" width="19.28515625" style="179" customWidth="1"/>
    <col min="15363" max="15363" width="61.5703125" style="179" customWidth="1"/>
    <col min="15364" max="15615" width="9.140625" style="179"/>
    <col min="15616" max="15616" width="10" style="179" customWidth="1"/>
    <col min="15617" max="15617" width="5.140625" style="179" customWidth="1"/>
    <col min="15618" max="15618" width="19.28515625" style="179" customWidth="1"/>
    <col min="15619" max="15619" width="61.5703125" style="179" customWidth="1"/>
    <col min="15620" max="15871" width="9.140625" style="179"/>
    <col min="15872" max="15872" width="10" style="179" customWidth="1"/>
    <col min="15873" max="15873" width="5.140625" style="179" customWidth="1"/>
    <col min="15874" max="15874" width="19.28515625" style="179" customWidth="1"/>
    <col min="15875" max="15875" width="61.5703125" style="179" customWidth="1"/>
    <col min="15876" max="16127" width="9.140625" style="179"/>
    <col min="16128" max="16128" width="10" style="179" customWidth="1"/>
    <col min="16129" max="16129" width="5.140625" style="179" customWidth="1"/>
    <col min="16130" max="16130" width="19.28515625" style="179" customWidth="1"/>
    <col min="16131" max="16131" width="61.5703125" style="179" customWidth="1"/>
    <col min="16132" max="16384" width="9.140625" style="179"/>
  </cols>
  <sheetData>
    <row r="1" spans="1:6" x14ac:dyDescent="0.25">
      <c r="C1" s="177" t="s">
        <v>516</v>
      </c>
      <c r="D1" s="190"/>
      <c r="E1" s="190"/>
      <c r="F1" s="190"/>
    </row>
    <row r="2" spans="1:6" ht="38.25" x14ac:dyDescent="0.25">
      <c r="C2" s="178" t="s">
        <v>593</v>
      </c>
      <c r="D2" s="190"/>
      <c r="E2" s="190"/>
      <c r="F2" s="190"/>
    </row>
    <row r="4" spans="1:6" ht="42" customHeight="1" x14ac:dyDescent="0.25">
      <c r="A4" s="450" t="s">
        <v>517</v>
      </c>
      <c r="B4" s="450"/>
      <c r="C4" s="450"/>
    </row>
    <row r="6" spans="1:6" s="191" customFormat="1" ht="56.25" x14ac:dyDescent="0.25">
      <c r="A6" s="160" t="s">
        <v>518</v>
      </c>
      <c r="B6" s="160" t="s">
        <v>519</v>
      </c>
      <c r="C6" s="160" t="s">
        <v>520</v>
      </c>
    </row>
    <row r="7" spans="1:6" ht="26.25" customHeight="1" x14ac:dyDescent="0.25">
      <c r="A7" s="453" t="s">
        <v>156</v>
      </c>
      <c r="B7" s="461"/>
      <c r="C7" s="477"/>
    </row>
    <row r="8" spans="1:6" s="195" customFormat="1" ht="36" customHeight="1" x14ac:dyDescent="0.25">
      <c r="A8" s="192">
        <v>853</v>
      </c>
      <c r="B8" s="192" t="s">
        <v>521</v>
      </c>
      <c r="C8" s="193" t="s">
        <v>522</v>
      </c>
      <c r="D8" s="194"/>
    </row>
    <row r="9" spans="1:6" s="196" customFormat="1" ht="36" customHeight="1" x14ac:dyDescent="0.25">
      <c r="A9" s="192">
        <v>853</v>
      </c>
      <c r="B9" s="192" t="s">
        <v>523</v>
      </c>
      <c r="C9" s="193" t="s">
        <v>524</v>
      </c>
    </row>
    <row r="17" spans="3:5" s="179" customFormat="1" x14ac:dyDescent="0.25">
      <c r="C17" s="197"/>
      <c r="D17" s="197"/>
      <c r="E17" s="197"/>
    </row>
    <row r="18" spans="3:5" s="179" customFormat="1" x14ac:dyDescent="0.25">
      <c r="C18" s="198"/>
      <c r="D18" s="199"/>
      <c r="E18" s="200"/>
    </row>
    <row r="19" spans="3:5" s="179" customFormat="1" x14ac:dyDescent="0.25">
      <c r="C19" s="198"/>
      <c r="D19" s="199"/>
      <c r="E19" s="200"/>
    </row>
    <row r="20" spans="3:5" s="179" customFormat="1" x14ac:dyDescent="0.25">
      <c r="C20" s="197"/>
      <c r="D20" s="197"/>
      <c r="E20" s="197"/>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9"/>
  <sheetViews>
    <sheetView workbookViewId="0">
      <pane xSplit="9" ySplit="5" topLeftCell="J285" activePane="bottomRight" state="frozen"/>
      <selection activeCell="M333" sqref="M333"/>
      <selection pane="topRight" activeCell="M333" sqref="M333"/>
      <selection pane="bottomLeft" activeCell="M333" sqref="M333"/>
      <selection pane="bottomRight" activeCell="B311" sqref="B301:B311"/>
    </sheetView>
  </sheetViews>
  <sheetFormatPr defaultRowHeight="12" x14ac:dyDescent="0.25"/>
  <cols>
    <col min="1" max="1" width="1.42578125" style="82" customWidth="1"/>
    <col min="2" max="2" width="46.42578125" style="82" customWidth="1"/>
    <col min="3" max="4" width="4" style="82" hidden="1" customWidth="1"/>
    <col min="5" max="5" width="4.140625" style="100" hidden="1" customWidth="1"/>
    <col min="6" max="7" width="3.85546875" style="100" customWidth="1"/>
    <col min="8" max="8" width="9.85546875" style="31" customWidth="1"/>
    <col min="9" max="9" width="4.7109375" style="6" customWidth="1"/>
    <col min="10" max="10" width="14" style="82" customWidth="1"/>
    <col min="11" max="11" width="13.7109375" style="82" customWidth="1"/>
    <col min="12" max="12" width="13.28515625" style="82" customWidth="1"/>
    <col min="13" max="14" width="0" style="82" hidden="1" customWidth="1"/>
    <col min="15" max="204" width="9.140625" style="82"/>
    <col min="205" max="205" width="1.42578125" style="82" customWidth="1"/>
    <col min="206" max="206" width="59.5703125" style="82" customWidth="1"/>
    <col min="207" max="207" width="9.140625" style="82" customWidth="1"/>
    <col min="208" max="209" width="3.85546875" style="82" customWidth="1"/>
    <col min="210" max="210" width="10.5703125" style="82" customWidth="1"/>
    <col min="211" max="211" width="3.85546875" style="82" customWidth="1"/>
    <col min="212" max="214" width="14.42578125" style="82" customWidth="1"/>
    <col min="215" max="215" width="4.140625" style="82" customWidth="1"/>
    <col min="216" max="216" width="15" style="82" customWidth="1"/>
    <col min="217" max="218" width="9.140625" style="82" customWidth="1"/>
    <col min="219" max="219" width="11.5703125" style="82" customWidth="1"/>
    <col min="220" max="220" width="18.140625" style="82" customWidth="1"/>
    <col min="221" max="221" width="13.140625" style="82" customWidth="1"/>
    <col min="222" max="222" width="12.28515625" style="82" customWidth="1"/>
    <col min="223" max="460" width="9.140625" style="82"/>
    <col min="461" max="461" width="1.42578125" style="82" customWidth="1"/>
    <col min="462" max="462" width="59.5703125" style="82" customWidth="1"/>
    <col min="463" max="463" width="9.140625" style="82" customWidth="1"/>
    <col min="464" max="465" width="3.85546875" style="82" customWidth="1"/>
    <col min="466" max="466" width="10.5703125" style="82" customWidth="1"/>
    <col min="467" max="467" width="3.85546875" style="82" customWidth="1"/>
    <col min="468" max="470" width="14.42578125" style="82" customWidth="1"/>
    <col min="471" max="471" width="4.140625" style="82" customWidth="1"/>
    <col min="472" max="472" width="15" style="82" customWidth="1"/>
    <col min="473" max="474" width="9.140625" style="82" customWidth="1"/>
    <col min="475" max="475" width="11.5703125" style="82" customWidth="1"/>
    <col min="476" max="476" width="18.140625" style="82" customWidth="1"/>
    <col min="477" max="477" width="13.140625" style="82" customWidth="1"/>
    <col min="478" max="478" width="12.28515625" style="82" customWidth="1"/>
    <col min="479" max="716" width="9.140625" style="82"/>
    <col min="717" max="717" width="1.42578125" style="82" customWidth="1"/>
    <col min="718" max="718" width="59.5703125" style="82" customWidth="1"/>
    <col min="719" max="719" width="9.140625" style="82" customWidth="1"/>
    <col min="720" max="721" width="3.85546875" style="82" customWidth="1"/>
    <col min="722" max="722" width="10.5703125" style="82" customWidth="1"/>
    <col min="723" max="723" width="3.85546875" style="82" customWidth="1"/>
    <col min="724" max="726" width="14.42578125" style="82" customWidth="1"/>
    <col min="727" max="727" width="4.140625" style="82" customWidth="1"/>
    <col min="728" max="728" width="15" style="82" customWidth="1"/>
    <col min="729" max="730" width="9.140625" style="82" customWidth="1"/>
    <col min="731" max="731" width="11.5703125" style="82" customWidth="1"/>
    <col min="732" max="732" width="18.140625" style="82" customWidth="1"/>
    <col min="733" max="733" width="13.140625" style="82" customWidth="1"/>
    <col min="734" max="734" width="12.28515625" style="82" customWidth="1"/>
    <col min="735" max="972" width="9.140625" style="82"/>
    <col min="973" max="973" width="1.42578125" style="82" customWidth="1"/>
    <col min="974" max="974" width="59.5703125" style="82" customWidth="1"/>
    <col min="975" max="975" width="9.140625" style="82" customWidth="1"/>
    <col min="976" max="977" width="3.85546875" style="82" customWidth="1"/>
    <col min="978" max="978" width="10.5703125" style="82" customWidth="1"/>
    <col min="979" max="979" width="3.85546875" style="82" customWidth="1"/>
    <col min="980" max="982" width="14.42578125" style="82" customWidth="1"/>
    <col min="983" max="983" width="4.140625" style="82" customWidth="1"/>
    <col min="984" max="984" width="15" style="82" customWidth="1"/>
    <col min="985" max="986" width="9.140625" style="82" customWidth="1"/>
    <col min="987" max="987" width="11.5703125" style="82" customWidth="1"/>
    <col min="988" max="988" width="18.140625" style="82" customWidth="1"/>
    <col min="989" max="989" width="13.140625" style="82" customWidth="1"/>
    <col min="990" max="990" width="12.28515625" style="82" customWidth="1"/>
    <col min="991" max="1228" width="9.140625" style="82"/>
    <col min="1229" max="1229" width="1.42578125" style="82" customWidth="1"/>
    <col min="1230" max="1230" width="59.5703125" style="82" customWidth="1"/>
    <col min="1231" max="1231" width="9.140625" style="82" customWidth="1"/>
    <col min="1232" max="1233" width="3.85546875" style="82" customWidth="1"/>
    <col min="1234" max="1234" width="10.5703125" style="82" customWidth="1"/>
    <col min="1235" max="1235" width="3.85546875" style="82" customWidth="1"/>
    <col min="1236" max="1238" width="14.42578125" style="82" customWidth="1"/>
    <col min="1239" max="1239" width="4.140625" style="82" customWidth="1"/>
    <col min="1240" max="1240" width="15" style="82" customWidth="1"/>
    <col min="1241" max="1242" width="9.140625" style="82" customWidth="1"/>
    <col min="1243" max="1243" width="11.5703125" style="82" customWidth="1"/>
    <col min="1244" max="1244" width="18.140625" style="82" customWidth="1"/>
    <col min="1245" max="1245" width="13.140625" style="82" customWidth="1"/>
    <col min="1246" max="1246" width="12.28515625" style="82" customWidth="1"/>
    <col min="1247" max="1484" width="9.140625" style="82"/>
    <col min="1485" max="1485" width="1.42578125" style="82" customWidth="1"/>
    <col min="1486" max="1486" width="59.5703125" style="82" customWidth="1"/>
    <col min="1487" max="1487" width="9.140625" style="82" customWidth="1"/>
    <col min="1488" max="1489" width="3.85546875" style="82" customWidth="1"/>
    <col min="1490" max="1490" width="10.5703125" style="82" customWidth="1"/>
    <col min="1491" max="1491" width="3.85546875" style="82" customWidth="1"/>
    <col min="1492" max="1494" width="14.42578125" style="82" customWidth="1"/>
    <col min="1495" max="1495" width="4.140625" style="82" customWidth="1"/>
    <col min="1496" max="1496" width="15" style="82" customWidth="1"/>
    <col min="1497" max="1498" width="9.140625" style="82" customWidth="1"/>
    <col min="1499" max="1499" width="11.5703125" style="82" customWidth="1"/>
    <col min="1500" max="1500" width="18.140625" style="82" customWidth="1"/>
    <col min="1501" max="1501" width="13.140625" style="82" customWidth="1"/>
    <col min="1502" max="1502" width="12.28515625" style="82" customWidth="1"/>
    <col min="1503" max="1740" width="9.140625" style="82"/>
    <col min="1741" max="1741" width="1.42578125" style="82" customWidth="1"/>
    <col min="1742" max="1742" width="59.5703125" style="82" customWidth="1"/>
    <col min="1743" max="1743" width="9.140625" style="82" customWidth="1"/>
    <col min="1744" max="1745" width="3.85546875" style="82" customWidth="1"/>
    <col min="1746" max="1746" width="10.5703125" style="82" customWidth="1"/>
    <col min="1747" max="1747" width="3.85546875" style="82" customWidth="1"/>
    <col min="1748" max="1750" width="14.42578125" style="82" customWidth="1"/>
    <col min="1751" max="1751" width="4.140625" style="82" customWidth="1"/>
    <col min="1752" max="1752" width="15" style="82" customWidth="1"/>
    <col min="1753" max="1754" width="9.140625" style="82" customWidth="1"/>
    <col min="1755" max="1755" width="11.5703125" style="82" customWidth="1"/>
    <col min="1756" max="1756" width="18.140625" style="82" customWidth="1"/>
    <col min="1757" max="1757" width="13.140625" style="82" customWidth="1"/>
    <col min="1758" max="1758" width="12.28515625" style="82" customWidth="1"/>
    <col min="1759" max="1996" width="9.140625" style="82"/>
    <col min="1997" max="1997" width="1.42578125" style="82" customWidth="1"/>
    <col min="1998" max="1998" width="59.5703125" style="82" customWidth="1"/>
    <col min="1999" max="1999" width="9.140625" style="82" customWidth="1"/>
    <col min="2000" max="2001" width="3.85546875" style="82" customWidth="1"/>
    <col min="2002" max="2002" width="10.5703125" style="82" customWidth="1"/>
    <col min="2003" max="2003" width="3.85546875" style="82" customWidth="1"/>
    <col min="2004" max="2006" width="14.42578125" style="82" customWidth="1"/>
    <col min="2007" max="2007" width="4.140625" style="82" customWidth="1"/>
    <col min="2008" max="2008" width="15" style="82" customWidth="1"/>
    <col min="2009" max="2010" width="9.140625" style="82" customWidth="1"/>
    <col min="2011" max="2011" width="11.5703125" style="82" customWidth="1"/>
    <col min="2012" max="2012" width="18.140625" style="82" customWidth="1"/>
    <col min="2013" max="2013" width="13.140625" style="82" customWidth="1"/>
    <col min="2014" max="2014" width="12.28515625" style="82" customWidth="1"/>
    <col min="2015" max="2252" width="9.140625" style="82"/>
    <col min="2253" max="2253" width="1.42578125" style="82" customWidth="1"/>
    <col min="2254" max="2254" width="59.5703125" style="82" customWidth="1"/>
    <col min="2255" max="2255" width="9.140625" style="82" customWidth="1"/>
    <col min="2256" max="2257" width="3.85546875" style="82" customWidth="1"/>
    <col min="2258" max="2258" width="10.5703125" style="82" customWidth="1"/>
    <col min="2259" max="2259" width="3.85546875" style="82" customWidth="1"/>
    <col min="2260" max="2262" width="14.42578125" style="82" customWidth="1"/>
    <col min="2263" max="2263" width="4.140625" style="82" customWidth="1"/>
    <col min="2264" max="2264" width="15" style="82" customWidth="1"/>
    <col min="2265" max="2266" width="9.140625" style="82" customWidth="1"/>
    <col min="2267" max="2267" width="11.5703125" style="82" customWidth="1"/>
    <col min="2268" max="2268" width="18.140625" style="82" customWidth="1"/>
    <col min="2269" max="2269" width="13.140625" style="82" customWidth="1"/>
    <col min="2270" max="2270" width="12.28515625" style="82" customWidth="1"/>
    <col min="2271" max="2508" width="9.140625" style="82"/>
    <col min="2509" max="2509" width="1.42578125" style="82" customWidth="1"/>
    <col min="2510" max="2510" width="59.5703125" style="82" customWidth="1"/>
    <col min="2511" max="2511" width="9.140625" style="82" customWidth="1"/>
    <col min="2512" max="2513" width="3.85546875" style="82" customWidth="1"/>
    <col min="2514" max="2514" width="10.5703125" style="82" customWidth="1"/>
    <col min="2515" max="2515" width="3.85546875" style="82" customWidth="1"/>
    <col min="2516" max="2518" width="14.42578125" style="82" customWidth="1"/>
    <col min="2519" max="2519" width="4.140625" style="82" customWidth="1"/>
    <col min="2520" max="2520" width="15" style="82" customWidth="1"/>
    <col min="2521" max="2522" width="9.140625" style="82" customWidth="1"/>
    <col min="2523" max="2523" width="11.5703125" style="82" customWidth="1"/>
    <col min="2524" max="2524" width="18.140625" style="82" customWidth="1"/>
    <col min="2525" max="2525" width="13.140625" style="82" customWidth="1"/>
    <col min="2526" max="2526" width="12.28515625" style="82" customWidth="1"/>
    <col min="2527" max="2764" width="9.140625" style="82"/>
    <col min="2765" max="2765" width="1.42578125" style="82" customWidth="1"/>
    <col min="2766" max="2766" width="59.5703125" style="82" customWidth="1"/>
    <col min="2767" max="2767" width="9.140625" style="82" customWidth="1"/>
    <col min="2768" max="2769" width="3.85546875" style="82" customWidth="1"/>
    <col min="2770" max="2770" width="10.5703125" style="82" customWidth="1"/>
    <col min="2771" max="2771" width="3.85546875" style="82" customWidth="1"/>
    <col min="2772" max="2774" width="14.42578125" style="82" customWidth="1"/>
    <col min="2775" max="2775" width="4.140625" style="82" customWidth="1"/>
    <col min="2776" max="2776" width="15" style="82" customWidth="1"/>
    <col min="2777" max="2778" width="9.140625" style="82" customWidth="1"/>
    <col min="2779" max="2779" width="11.5703125" style="82" customWidth="1"/>
    <col min="2780" max="2780" width="18.140625" style="82" customWidth="1"/>
    <col min="2781" max="2781" width="13.140625" style="82" customWidth="1"/>
    <col min="2782" max="2782" width="12.28515625" style="82" customWidth="1"/>
    <col min="2783" max="3020" width="9.140625" style="82"/>
    <col min="3021" max="3021" width="1.42578125" style="82" customWidth="1"/>
    <col min="3022" max="3022" width="59.5703125" style="82" customWidth="1"/>
    <col min="3023" max="3023" width="9.140625" style="82" customWidth="1"/>
    <col min="3024" max="3025" width="3.85546875" style="82" customWidth="1"/>
    <col min="3026" max="3026" width="10.5703125" style="82" customWidth="1"/>
    <col min="3027" max="3027" width="3.85546875" style="82" customWidth="1"/>
    <col min="3028" max="3030" width="14.42578125" style="82" customWidth="1"/>
    <col min="3031" max="3031" width="4.140625" style="82" customWidth="1"/>
    <col min="3032" max="3032" width="15" style="82" customWidth="1"/>
    <col min="3033" max="3034" width="9.140625" style="82" customWidth="1"/>
    <col min="3035" max="3035" width="11.5703125" style="82" customWidth="1"/>
    <col min="3036" max="3036" width="18.140625" style="82" customWidth="1"/>
    <col min="3037" max="3037" width="13.140625" style="82" customWidth="1"/>
    <col min="3038" max="3038" width="12.28515625" style="82" customWidth="1"/>
    <col min="3039" max="3276" width="9.140625" style="82"/>
    <col min="3277" max="3277" width="1.42578125" style="82" customWidth="1"/>
    <col min="3278" max="3278" width="59.5703125" style="82" customWidth="1"/>
    <col min="3279" max="3279" width="9.140625" style="82" customWidth="1"/>
    <col min="3280" max="3281" width="3.85546875" style="82" customWidth="1"/>
    <col min="3282" max="3282" width="10.5703125" style="82" customWidth="1"/>
    <col min="3283" max="3283" width="3.85546875" style="82" customWidth="1"/>
    <col min="3284" max="3286" width="14.42578125" style="82" customWidth="1"/>
    <col min="3287" max="3287" width="4.140625" style="82" customWidth="1"/>
    <col min="3288" max="3288" width="15" style="82" customWidth="1"/>
    <col min="3289" max="3290" width="9.140625" style="82" customWidth="1"/>
    <col min="3291" max="3291" width="11.5703125" style="82" customWidth="1"/>
    <col min="3292" max="3292" width="18.140625" style="82" customWidth="1"/>
    <col min="3293" max="3293" width="13.140625" style="82" customWidth="1"/>
    <col min="3294" max="3294" width="12.28515625" style="82" customWidth="1"/>
    <col min="3295" max="3532" width="9.140625" style="82"/>
    <col min="3533" max="3533" width="1.42578125" style="82" customWidth="1"/>
    <col min="3534" max="3534" width="59.5703125" style="82" customWidth="1"/>
    <col min="3535" max="3535" width="9.140625" style="82" customWidth="1"/>
    <col min="3536" max="3537" width="3.85546875" style="82" customWidth="1"/>
    <col min="3538" max="3538" width="10.5703125" style="82" customWidth="1"/>
    <col min="3539" max="3539" width="3.85546875" style="82" customWidth="1"/>
    <col min="3540" max="3542" width="14.42578125" style="82" customWidth="1"/>
    <col min="3543" max="3543" width="4.140625" style="82" customWidth="1"/>
    <col min="3544" max="3544" width="15" style="82" customWidth="1"/>
    <col min="3545" max="3546" width="9.140625" style="82" customWidth="1"/>
    <col min="3547" max="3547" width="11.5703125" style="82" customWidth="1"/>
    <col min="3548" max="3548" width="18.140625" style="82" customWidth="1"/>
    <col min="3549" max="3549" width="13.140625" style="82" customWidth="1"/>
    <col min="3550" max="3550" width="12.28515625" style="82" customWidth="1"/>
    <col min="3551" max="3788" width="9.140625" style="82"/>
    <col min="3789" max="3789" width="1.42578125" style="82" customWidth="1"/>
    <col min="3790" max="3790" width="59.5703125" style="82" customWidth="1"/>
    <col min="3791" max="3791" width="9.140625" style="82" customWidth="1"/>
    <col min="3792" max="3793" width="3.85546875" style="82" customWidth="1"/>
    <col min="3794" max="3794" width="10.5703125" style="82" customWidth="1"/>
    <col min="3795" max="3795" width="3.85546875" style="82" customWidth="1"/>
    <col min="3796" max="3798" width="14.42578125" style="82" customWidth="1"/>
    <col min="3799" max="3799" width="4.140625" style="82" customWidth="1"/>
    <col min="3800" max="3800" width="15" style="82" customWidth="1"/>
    <col min="3801" max="3802" width="9.140625" style="82" customWidth="1"/>
    <col min="3803" max="3803" width="11.5703125" style="82" customWidth="1"/>
    <col min="3804" max="3804" width="18.140625" style="82" customWidth="1"/>
    <col min="3805" max="3805" width="13.140625" style="82" customWidth="1"/>
    <col min="3806" max="3806" width="12.28515625" style="82" customWidth="1"/>
    <col min="3807" max="4044" width="9.140625" style="82"/>
    <col min="4045" max="4045" width="1.42578125" style="82" customWidth="1"/>
    <col min="4046" max="4046" width="59.5703125" style="82" customWidth="1"/>
    <col min="4047" max="4047" width="9.140625" style="82" customWidth="1"/>
    <col min="4048" max="4049" width="3.85546875" style="82" customWidth="1"/>
    <col min="4050" max="4050" width="10.5703125" style="82" customWidth="1"/>
    <col min="4051" max="4051" width="3.85546875" style="82" customWidth="1"/>
    <col min="4052" max="4054" width="14.42578125" style="82" customWidth="1"/>
    <col min="4055" max="4055" width="4.140625" style="82" customWidth="1"/>
    <col min="4056" max="4056" width="15" style="82" customWidth="1"/>
    <col min="4057" max="4058" width="9.140625" style="82" customWidth="1"/>
    <col min="4059" max="4059" width="11.5703125" style="82" customWidth="1"/>
    <col min="4060" max="4060" width="18.140625" style="82" customWidth="1"/>
    <col min="4061" max="4061" width="13.140625" style="82" customWidth="1"/>
    <col min="4062" max="4062" width="12.28515625" style="82" customWidth="1"/>
    <col min="4063" max="4300" width="9.140625" style="82"/>
    <col min="4301" max="4301" width="1.42578125" style="82" customWidth="1"/>
    <col min="4302" max="4302" width="59.5703125" style="82" customWidth="1"/>
    <col min="4303" max="4303" width="9.140625" style="82" customWidth="1"/>
    <col min="4304" max="4305" width="3.85546875" style="82" customWidth="1"/>
    <col min="4306" max="4306" width="10.5703125" style="82" customWidth="1"/>
    <col min="4307" max="4307" width="3.85546875" style="82" customWidth="1"/>
    <col min="4308" max="4310" width="14.42578125" style="82" customWidth="1"/>
    <col min="4311" max="4311" width="4.140625" style="82" customWidth="1"/>
    <col min="4312" max="4312" width="15" style="82" customWidth="1"/>
    <col min="4313" max="4314" width="9.140625" style="82" customWidth="1"/>
    <col min="4315" max="4315" width="11.5703125" style="82" customWidth="1"/>
    <col min="4316" max="4316" width="18.140625" style="82" customWidth="1"/>
    <col min="4317" max="4317" width="13.140625" style="82" customWidth="1"/>
    <col min="4318" max="4318" width="12.28515625" style="82" customWidth="1"/>
    <col min="4319" max="4556" width="9.140625" style="82"/>
    <col min="4557" max="4557" width="1.42578125" style="82" customWidth="1"/>
    <col min="4558" max="4558" width="59.5703125" style="82" customWidth="1"/>
    <col min="4559" max="4559" width="9.140625" style="82" customWidth="1"/>
    <col min="4560" max="4561" width="3.85546875" style="82" customWidth="1"/>
    <col min="4562" max="4562" width="10.5703125" style="82" customWidth="1"/>
    <col min="4563" max="4563" width="3.85546875" style="82" customWidth="1"/>
    <col min="4564" max="4566" width="14.42578125" style="82" customWidth="1"/>
    <col min="4567" max="4567" width="4.140625" style="82" customWidth="1"/>
    <col min="4568" max="4568" width="15" style="82" customWidth="1"/>
    <col min="4569" max="4570" width="9.140625" style="82" customWidth="1"/>
    <col min="4571" max="4571" width="11.5703125" style="82" customWidth="1"/>
    <col min="4572" max="4572" width="18.140625" style="82" customWidth="1"/>
    <col min="4573" max="4573" width="13.140625" style="82" customWidth="1"/>
    <col min="4574" max="4574" width="12.28515625" style="82" customWidth="1"/>
    <col min="4575" max="4812" width="9.140625" style="82"/>
    <col min="4813" max="4813" width="1.42578125" style="82" customWidth="1"/>
    <col min="4814" max="4814" width="59.5703125" style="82" customWidth="1"/>
    <col min="4815" max="4815" width="9.140625" style="82" customWidth="1"/>
    <col min="4816" max="4817" width="3.85546875" style="82" customWidth="1"/>
    <col min="4818" max="4818" width="10.5703125" style="82" customWidth="1"/>
    <col min="4819" max="4819" width="3.85546875" style="82" customWidth="1"/>
    <col min="4820" max="4822" width="14.42578125" style="82" customWidth="1"/>
    <col min="4823" max="4823" width="4.140625" style="82" customWidth="1"/>
    <col min="4824" max="4824" width="15" style="82" customWidth="1"/>
    <col min="4825" max="4826" width="9.140625" style="82" customWidth="1"/>
    <col min="4827" max="4827" width="11.5703125" style="82" customWidth="1"/>
    <col min="4828" max="4828" width="18.140625" style="82" customWidth="1"/>
    <col min="4829" max="4829" width="13.140625" style="82" customWidth="1"/>
    <col min="4830" max="4830" width="12.28515625" style="82" customWidth="1"/>
    <col min="4831" max="5068" width="9.140625" style="82"/>
    <col min="5069" max="5069" width="1.42578125" style="82" customWidth="1"/>
    <col min="5070" max="5070" width="59.5703125" style="82" customWidth="1"/>
    <col min="5071" max="5071" width="9.140625" style="82" customWidth="1"/>
    <col min="5072" max="5073" width="3.85546875" style="82" customWidth="1"/>
    <col min="5074" max="5074" width="10.5703125" style="82" customWidth="1"/>
    <col min="5075" max="5075" width="3.85546875" style="82" customWidth="1"/>
    <col min="5076" max="5078" width="14.42578125" style="82" customWidth="1"/>
    <col min="5079" max="5079" width="4.140625" style="82" customWidth="1"/>
    <col min="5080" max="5080" width="15" style="82" customWidth="1"/>
    <col min="5081" max="5082" width="9.140625" style="82" customWidth="1"/>
    <col min="5083" max="5083" width="11.5703125" style="82" customWidth="1"/>
    <col min="5084" max="5084" width="18.140625" style="82" customWidth="1"/>
    <col min="5085" max="5085" width="13.140625" style="82" customWidth="1"/>
    <col min="5086" max="5086" width="12.28515625" style="82" customWidth="1"/>
    <col min="5087" max="5324" width="9.140625" style="82"/>
    <col min="5325" max="5325" width="1.42578125" style="82" customWidth="1"/>
    <col min="5326" max="5326" width="59.5703125" style="82" customWidth="1"/>
    <col min="5327" max="5327" width="9.140625" style="82" customWidth="1"/>
    <col min="5328" max="5329" width="3.85546875" style="82" customWidth="1"/>
    <col min="5330" max="5330" width="10.5703125" style="82" customWidth="1"/>
    <col min="5331" max="5331" width="3.85546875" style="82" customWidth="1"/>
    <col min="5332" max="5334" width="14.42578125" style="82" customWidth="1"/>
    <col min="5335" max="5335" width="4.140625" style="82" customWidth="1"/>
    <col min="5336" max="5336" width="15" style="82" customWidth="1"/>
    <col min="5337" max="5338" width="9.140625" style="82" customWidth="1"/>
    <col min="5339" max="5339" width="11.5703125" style="82" customWidth="1"/>
    <col min="5340" max="5340" width="18.140625" style="82" customWidth="1"/>
    <col min="5341" max="5341" width="13.140625" style="82" customWidth="1"/>
    <col min="5342" max="5342" width="12.28515625" style="82" customWidth="1"/>
    <col min="5343" max="5580" width="9.140625" style="82"/>
    <col min="5581" max="5581" width="1.42578125" style="82" customWidth="1"/>
    <col min="5582" max="5582" width="59.5703125" style="82" customWidth="1"/>
    <col min="5583" max="5583" width="9.140625" style="82" customWidth="1"/>
    <col min="5584" max="5585" width="3.85546875" style="82" customWidth="1"/>
    <col min="5586" max="5586" width="10.5703125" style="82" customWidth="1"/>
    <col min="5587" max="5587" width="3.85546875" style="82" customWidth="1"/>
    <col min="5588" max="5590" width="14.42578125" style="82" customWidth="1"/>
    <col min="5591" max="5591" width="4.140625" style="82" customWidth="1"/>
    <col min="5592" max="5592" width="15" style="82" customWidth="1"/>
    <col min="5593" max="5594" width="9.140625" style="82" customWidth="1"/>
    <col min="5595" max="5595" width="11.5703125" style="82" customWidth="1"/>
    <col min="5596" max="5596" width="18.140625" style="82" customWidth="1"/>
    <col min="5597" max="5597" width="13.140625" style="82" customWidth="1"/>
    <col min="5598" max="5598" width="12.28515625" style="82" customWidth="1"/>
    <col min="5599" max="5836" width="9.140625" style="82"/>
    <col min="5837" max="5837" width="1.42578125" style="82" customWidth="1"/>
    <col min="5838" max="5838" width="59.5703125" style="82" customWidth="1"/>
    <col min="5839" max="5839" width="9.140625" style="82" customWidth="1"/>
    <col min="5840" max="5841" width="3.85546875" style="82" customWidth="1"/>
    <col min="5842" max="5842" width="10.5703125" style="82" customWidth="1"/>
    <col min="5843" max="5843" width="3.85546875" style="82" customWidth="1"/>
    <col min="5844" max="5846" width="14.42578125" style="82" customWidth="1"/>
    <col min="5847" max="5847" width="4.140625" style="82" customWidth="1"/>
    <col min="5848" max="5848" width="15" style="82" customWidth="1"/>
    <col min="5849" max="5850" width="9.140625" style="82" customWidth="1"/>
    <col min="5851" max="5851" width="11.5703125" style="82" customWidth="1"/>
    <col min="5852" max="5852" width="18.140625" style="82" customWidth="1"/>
    <col min="5853" max="5853" width="13.140625" style="82" customWidth="1"/>
    <col min="5854" max="5854" width="12.28515625" style="82" customWidth="1"/>
    <col min="5855" max="6092" width="9.140625" style="82"/>
    <col min="6093" max="6093" width="1.42578125" style="82" customWidth="1"/>
    <col min="6094" max="6094" width="59.5703125" style="82" customWidth="1"/>
    <col min="6095" max="6095" width="9.140625" style="82" customWidth="1"/>
    <col min="6096" max="6097" width="3.85546875" style="82" customWidth="1"/>
    <col min="6098" max="6098" width="10.5703125" style="82" customWidth="1"/>
    <col min="6099" max="6099" width="3.85546875" style="82" customWidth="1"/>
    <col min="6100" max="6102" width="14.42578125" style="82" customWidth="1"/>
    <col min="6103" max="6103" width="4.140625" style="82" customWidth="1"/>
    <col min="6104" max="6104" width="15" style="82" customWidth="1"/>
    <col min="6105" max="6106" width="9.140625" style="82" customWidth="1"/>
    <col min="6107" max="6107" width="11.5703125" style="82" customWidth="1"/>
    <col min="6108" max="6108" width="18.140625" style="82" customWidth="1"/>
    <col min="6109" max="6109" width="13.140625" style="82" customWidth="1"/>
    <col min="6110" max="6110" width="12.28515625" style="82" customWidth="1"/>
    <col min="6111" max="6348" width="9.140625" style="82"/>
    <col min="6349" max="6349" width="1.42578125" style="82" customWidth="1"/>
    <col min="6350" max="6350" width="59.5703125" style="82" customWidth="1"/>
    <col min="6351" max="6351" width="9.140625" style="82" customWidth="1"/>
    <col min="6352" max="6353" width="3.85546875" style="82" customWidth="1"/>
    <col min="6354" max="6354" width="10.5703125" style="82" customWidth="1"/>
    <col min="6355" max="6355" width="3.85546875" style="82" customWidth="1"/>
    <col min="6356" max="6358" width="14.42578125" style="82" customWidth="1"/>
    <col min="6359" max="6359" width="4.140625" style="82" customWidth="1"/>
    <col min="6360" max="6360" width="15" style="82" customWidth="1"/>
    <col min="6361" max="6362" width="9.140625" style="82" customWidth="1"/>
    <col min="6363" max="6363" width="11.5703125" style="82" customWidth="1"/>
    <col min="6364" max="6364" width="18.140625" style="82" customWidth="1"/>
    <col min="6365" max="6365" width="13.140625" style="82" customWidth="1"/>
    <col min="6366" max="6366" width="12.28515625" style="82" customWidth="1"/>
    <col min="6367" max="6604" width="9.140625" style="82"/>
    <col min="6605" max="6605" width="1.42578125" style="82" customWidth="1"/>
    <col min="6606" max="6606" width="59.5703125" style="82" customWidth="1"/>
    <col min="6607" max="6607" width="9.140625" style="82" customWidth="1"/>
    <col min="6608" max="6609" width="3.85546875" style="82" customWidth="1"/>
    <col min="6610" max="6610" width="10.5703125" style="82" customWidth="1"/>
    <col min="6611" max="6611" width="3.85546875" style="82" customWidth="1"/>
    <col min="6612" max="6614" width="14.42578125" style="82" customWidth="1"/>
    <col min="6615" max="6615" width="4.140625" style="82" customWidth="1"/>
    <col min="6616" max="6616" width="15" style="82" customWidth="1"/>
    <col min="6617" max="6618" width="9.140625" style="82" customWidth="1"/>
    <col min="6619" max="6619" width="11.5703125" style="82" customWidth="1"/>
    <col min="6620" max="6620" width="18.140625" style="82" customWidth="1"/>
    <col min="6621" max="6621" width="13.140625" style="82" customWidth="1"/>
    <col min="6622" max="6622" width="12.28515625" style="82" customWidth="1"/>
    <col min="6623" max="6860" width="9.140625" style="82"/>
    <col min="6861" max="6861" width="1.42578125" style="82" customWidth="1"/>
    <col min="6862" max="6862" width="59.5703125" style="82" customWidth="1"/>
    <col min="6863" max="6863" width="9.140625" style="82" customWidth="1"/>
    <col min="6864" max="6865" width="3.85546875" style="82" customWidth="1"/>
    <col min="6866" max="6866" width="10.5703125" style="82" customWidth="1"/>
    <col min="6867" max="6867" width="3.85546875" style="82" customWidth="1"/>
    <col min="6868" max="6870" width="14.42578125" style="82" customWidth="1"/>
    <col min="6871" max="6871" width="4.140625" style="82" customWidth="1"/>
    <col min="6872" max="6872" width="15" style="82" customWidth="1"/>
    <col min="6873" max="6874" width="9.140625" style="82" customWidth="1"/>
    <col min="6875" max="6875" width="11.5703125" style="82" customWidth="1"/>
    <col min="6876" max="6876" width="18.140625" style="82" customWidth="1"/>
    <col min="6877" max="6877" width="13.140625" style="82" customWidth="1"/>
    <col min="6878" max="6878" width="12.28515625" style="82" customWidth="1"/>
    <col min="6879" max="7116" width="9.140625" style="82"/>
    <col min="7117" max="7117" width="1.42578125" style="82" customWidth="1"/>
    <col min="7118" max="7118" width="59.5703125" style="82" customWidth="1"/>
    <col min="7119" max="7119" width="9.140625" style="82" customWidth="1"/>
    <col min="7120" max="7121" width="3.85546875" style="82" customWidth="1"/>
    <col min="7122" max="7122" width="10.5703125" style="82" customWidth="1"/>
    <col min="7123" max="7123" width="3.85546875" style="82" customWidth="1"/>
    <col min="7124" max="7126" width="14.42578125" style="82" customWidth="1"/>
    <col min="7127" max="7127" width="4.140625" style="82" customWidth="1"/>
    <col min="7128" max="7128" width="15" style="82" customWidth="1"/>
    <col min="7129" max="7130" width="9.140625" style="82" customWidth="1"/>
    <col min="7131" max="7131" width="11.5703125" style="82" customWidth="1"/>
    <col min="7132" max="7132" width="18.140625" style="82" customWidth="1"/>
    <col min="7133" max="7133" width="13.140625" style="82" customWidth="1"/>
    <col min="7134" max="7134" width="12.28515625" style="82" customWidth="1"/>
    <col min="7135" max="7372" width="9.140625" style="82"/>
    <col min="7373" max="7373" width="1.42578125" style="82" customWidth="1"/>
    <col min="7374" max="7374" width="59.5703125" style="82" customWidth="1"/>
    <col min="7375" max="7375" width="9.140625" style="82" customWidth="1"/>
    <col min="7376" max="7377" width="3.85546875" style="82" customWidth="1"/>
    <col min="7378" max="7378" width="10.5703125" style="82" customWidth="1"/>
    <col min="7379" max="7379" width="3.85546875" style="82" customWidth="1"/>
    <col min="7380" max="7382" width="14.42578125" style="82" customWidth="1"/>
    <col min="7383" max="7383" width="4.140625" style="82" customWidth="1"/>
    <col min="7384" max="7384" width="15" style="82" customWidth="1"/>
    <col min="7385" max="7386" width="9.140625" style="82" customWidth="1"/>
    <col min="7387" max="7387" width="11.5703125" style="82" customWidth="1"/>
    <col min="7388" max="7388" width="18.140625" style="82" customWidth="1"/>
    <col min="7389" max="7389" width="13.140625" style="82" customWidth="1"/>
    <col min="7390" max="7390" width="12.28515625" style="82" customWidth="1"/>
    <col min="7391" max="7628" width="9.140625" style="82"/>
    <col min="7629" max="7629" width="1.42578125" style="82" customWidth="1"/>
    <col min="7630" max="7630" width="59.5703125" style="82" customWidth="1"/>
    <col min="7631" max="7631" width="9.140625" style="82" customWidth="1"/>
    <col min="7632" max="7633" width="3.85546875" style="82" customWidth="1"/>
    <col min="7634" max="7634" width="10.5703125" style="82" customWidth="1"/>
    <col min="7635" max="7635" width="3.85546875" style="82" customWidth="1"/>
    <col min="7636" max="7638" width="14.42578125" style="82" customWidth="1"/>
    <col min="7639" max="7639" width="4.140625" style="82" customWidth="1"/>
    <col min="7640" max="7640" width="15" style="82" customWidth="1"/>
    <col min="7641" max="7642" width="9.140625" style="82" customWidth="1"/>
    <col min="7643" max="7643" width="11.5703125" style="82" customWidth="1"/>
    <col min="7644" max="7644" width="18.140625" style="82" customWidth="1"/>
    <col min="7645" max="7645" width="13.140625" style="82" customWidth="1"/>
    <col min="7646" max="7646" width="12.28515625" style="82" customWidth="1"/>
    <col min="7647" max="7884" width="9.140625" style="82"/>
    <col min="7885" max="7885" width="1.42578125" style="82" customWidth="1"/>
    <col min="7886" max="7886" width="59.5703125" style="82" customWidth="1"/>
    <col min="7887" max="7887" width="9.140625" style="82" customWidth="1"/>
    <col min="7888" max="7889" width="3.85546875" style="82" customWidth="1"/>
    <col min="7890" max="7890" width="10.5703125" style="82" customWidth="1"/>
    <col min="7891" max="7891" width="3.85546875" style="82" customWidth="1"/>
    <col min="7892" max="7894" width="14.42578125" style="82" customWidth="1"/>
    <col min="7895" max="7895" width="4.140625" style="82" customWidth="1"/>
    <col min="7896" max="7896" width="15" style="82" customWidth="1"/>
    <col min="7897" max="7898" width="9.140625" style="82" customWidth="1"/>
    <col min="7899" max="7899" width="11.5703125" style="82" customWidth="1"/>
    <col min="7900" max="7900" width="18.140625" style="82" customWidth="1"/>
    <col min="7901" max="7901" width="13.140625" style="82" customWidth="1"/>
    <col min="7902" max="7902" width="12.28515625" style="82" customWidth="1"/>
    <col min="7903" max="8140" width="9.140625" style="82"/>
    <col min="8141" max="8141" width="1.42578125" style="82" customWidth="1"/>
    <col min="8142" max="8142" width="59.5703125" style="82" customWidth="1"/>
    <col min="8143" max="8143" width="9.140625" style="82" customWidth="1"/>
    <col min="8144" max="8145" width="3.85546875" style="82" customWidth="1"/>
    <col min="8146" max="8146" width="10.5703125" style="82" customWidth="1"/>
    <col min="8147" max="8147" width="3.85546875" style="82" customWidth="1"/>
    <col min="8148" max="8150" width="14.42578125" style="82" customWidth="1"/>
    <col min="8151" max="8151" width="4.140625" style="82" customWidth="1"/>
    <col min="8152" max="8152" width="15" style="82" customWidth="1"/>
    <col min="8153" max="8154" width="9.140625" style="82" customWidth="1"/>
    <col min="8155" max="8155" width="11.5703125" style="82" customWidth="1"/>
    <col min="8156" max="8156" width="18.140625" style="82" customWidth="1"/>
    <col min="8157" max="8157" width="13.140625" style="82" customWidth="1"/>
    <col min="8158" max="8158" width="12.28515625" style="82" customWidth="1"/>
    <col min="8159" max="8396" width="9.140625" style="82"/>
    <col min="8397" max="8397" width="1.42578125" style="82" customWidth="1"/>
    <col min="8398" max="8398" width="59.5703125" style="82" customWidth="1"/>
    <col min="8399" max="8399" width="9.140625" style="82" customWidth="1"/>
    <col min="8400" max="8401" width="3.85546875" style="82" customWidth="1"/>
    <col min="8402" max="8402" width="10.5703125" style="82" customWidth="1"/>
    <col min="8403" max="8403" width="3.85546875" style="82" customWidth="1"/>
    <col min="8404" max="8406" width="14.42578125" style="82" customWidth="1"/>
    <col min="8407" max="8407" width="4.140625" style="82" customWidth="1"/>
    <col min="8408" max="8408" width="15" style="82" customWidth="1"/>
    <col min="8409" max="8410" width="9.140625" style="82" customWidth="1"/>
    <col min="8411" max="8411" width="11.5703125" style="82" customWidth="1"/>
    <col min="8412" max="8412" width="18.140625" style="82" customWidth="1"/>
    <col min="8413" max="8413" width="13.140625" style="82" customWidth="1"/>
    <col min="8414" max="8414" width="12.28515625" style="82" customWidth="1"/>
    <col min="8415" max="8652" width="9.140625" style="82"/>
    <col min="8653" max="8653" width="1.42578125" style="82" customWidth="1"/>
    <col min="8654" max="8654" width="59.5703125" style="82" customWidth="1"/>
    <col min="8655" max="8655" width="9.140625" style="82" customWidth="1"/>
    <col min="8656" max="8657" width="3.85546875" style="82" customWidth="1"/>
    <col min="8658" max="8658" width="10.5703125" style="82" customWidth="1"/>
    <col min="8659" max="8659" width="3.85546875" style="82" customWidth="1"/>
    <col min="8660" max="8662" width="14.42578125" style="82" customWidth="1"/>
    <col min="8663" max="8663" width="4.140625" style="82" customWidth="1"/>
    <col min="8664" max="8664" width="15" style="82" customWidth="1"/>
    <col min="8665" max="8666" width="9.140625" style="82" customWidth="1"/>
    <col min="8667" max="8667" width="11.5703125" style="82" customWidth="1"/>
    <col min="8668" max="8668" width="18.140625" style="82" customWidth="1"/>
    <col min="8669" max="8669" width="13.140625" style="82" customWidth="1"/>
    <col min="8670" max="8670" width="12.28515625" style="82" customWidth="1"/>
    <col min="8671" max="8908" width="9.140625" style="82"/>
    <col min="8909" max="8909" width="1.42578125" style="82" customWidth="1"/>
    <col min="8910" max="8910" width="59.5703125" style="82" customWidth="1"/>
    <col min="8911" max="8911" width="9.140625" style="82" customWidth="1"/>
    <col min="8912" max="8913" width="3.85546875" style="82" customWidth="1"/>
    <col min="8914" max="8914" width="10.5703125" style="82" customWidth="1"/>
    <col min="8915" max="8915" width="3.85546875" style="82" customWidth="1"/>
    <col min="8916" max="8918" width="14.42578125" style="82" customWidth="1"/>
    <col min="8919" max="8919" width="4.140625" style="82" customWidth="1"/>
    <col min="8920" max="8920" width="15" style="82" customWidth="1"/>
    <col min="8921" max="8922" width="9.140625" style="82" customWidth="1"/>
    <col min="8923" max="8923" width="11.5703125" style="82" customWidth="1"/>
    <col min="8924" max="8924" width="18.140625" style="82" customWidth="1"/>
    <col min="8925" max="8925" width="13.140625" style="82" customWidth="1"/>
    <col min="8926" max="8926" width="12.28515625" style="82" customWidth="1"/>
    <col min="8927" max="9164" width="9.140625" style="82"/>
    <col min="9165" max="9165" width="1.42578125" style="82" customWidth="1"/>
    <col min="9166" max="9166" width="59.5703125" style="82" customWidth="1"/>
    <col min="9167" max="9167" width="9.140625" style="82" customWidth="1"/>
    <col min="9168" max="9169" width="3.85546875" style="82" customWidth="1"/>
    <col min="9170" max="9170" width="10.5703125" style="82" customWidth="1"/>
    <col min="9171" max="9171" width="3.85546875" style="82" customWidth="1"/>
    <col min="9172" max="9174" width="14.42578125" style="82" customWidth="1"/>
    <col min="9175" max="9175" width="4.140625" style="82" customWidth="1"/>
    <col min="9176" max="9176" width="15" style="82" customWidth="1"/>
    <col min="9177" max="9178" width="9.140625" style="82" customWidth="1"/>
    <col min="9179" max="9179" width="11.5703125" style="82" customWidth="1"/>
    <col min="9180" max="9180" width="18.140625" style="82" customWidth="1"/>
    <col min="9181" max="9181" width="13.140625" style="82" customWidth="1"/>
    <col min="9182" max="9182" width="12.28515625" style="82" customWidth="1"/>
    <col min="9183" max="9420" width="9.140625" style="82"/>
    <col min="9421" max="9421" width="1.42578125" style="82" customWidth="1"/>
    <col min="9422" max="9422" width="59.5703125" style="82" customWidth="1"/>
    <col min="9423" max="9423" width="9.140625" style="82" customWidth="1"/>
    <col min="9424" max="9425" width="3.85546875" style="82" customWidth="1"/>
    <col min="9426" max="9426" width="10.5703125" style="82" customWidth="1"/>
    <col min="9427" max="9427" width="3.85546875" style="82" customWidth="1"/>
    <col min="9428" max="9430" width="14.42578125" style="82" customWidth="1"/>
    <col min="9431" max="9431" width="4.140625" style="82" customWidth="1"/>
    <col min="9432" max="9432" width="15" style="82" customWidth="1"/>
    <col min="9433" max="9434" width="9.140625" style="82" customWidth="1"/>
    <col min="9435" max="9435" width="11.5703125" style="82" customWidth="1"/>
    <col min="9436" max="9436" width="18.140625" style="82" customWidth="1"/>
    <col min="9437" max="9437" width="13.140625" style="82" customWidth="1"/>
    <col min="9438" max="9438" width="12.28515625" style="82" customWidth="1"/>
    <col min="9439" max="9676" width="9.140625" style="82"/>
    <col min="9677" max="9677" width="1.42578125" style="82" customWidth="1"/>
    <col min="9678" max="9678" width="59.5703125" style="82" customWidth="1"/>
    <col min="9679" max="9679" width="9.140625" style="82" customWidth="1"/>
    <col min="9680" max="9681" width="3.85546875" style="82" customWidth="1"/>
    <col min="9682" max="9682" width="10.5703125" style="82" customWidth="1"/>
    <col min="9683" max="9683" width="3.85546875" style="82" customWidth="1"/>
    <col min="9684" max="9686" width="14.42578125" style="82" customWidth="1"/>
    <col min="9687" max="9687" width="4.140625" style="82" customWidth="1"/>
    <col min="9688" max="9688" width="15" style="82" customWidth="1"/>
    <col min="9689" max="9690" width="9.140625" style="82" customWidth="1"/>
    <col min="9691" max="9691" width="11.5703125" style="82" customWidth="1"/>
    <col min="9692" max="9692" width="18.140625" style="82" customWidth="1"/>
    <col min="9693" max="9693" width="13.140625" style="82" customWidth="1"/>
    <col min="9694" max="9694" width="12.28515625" style="82" customWidth="1"/>
    <col min="9695" max="9932" width="9.140625" style="82"/>
    <col min="9933" max="9933" width="1.42578125" style="82" customWidth="1"/>
    <col min="9934" max="9934" width="59.5703125" style="82" customWidth="1"/>
    <col min="9935" max="9935" width="9.140625" style="82" customWidth="1"/>
    <col min="9936" max="9937" width="3.85546875" style="82" customWidth="1"/>
    <col min="9938" max="9938" width="10.5703125" style="82" customWidth="1"/>
    <col min="9939" max="9939" width="3.85546875" style="82" customWidth="1"/>
    <col min="9940" max="9942" width="14.42578125" style="82" customWidth="1"/>
    <col min="9943" max="9943" width="4.140625" style="82" customWidth="1"/>
    <col min="9944" max="9944" width="15" style="82" customWidth="1"/>
    <col min="9945" max="9946" width="9.140625" style="82" customWidth="1"/>
    <col min="9947" max="9947" width="11.5703125" style="82" customWidth="1"/>
    <col min="9948" max="9948" width="18.140625" style="82" customWidth="1"/>
    <col min="9949" max="9949" width="13.140625" style="82" customWidth="1"/>
    <col min="9950" max="9950" width="12.28515625" style="82" customWidth="1"/>
    <col min="9951" max="10188" width="9.140625" style="82"/>
    <col min="10189" max="10189" width="1.42578125" style="82" customWidth="1"/>
    <col min="10190" max="10190" width="59.5703125" style="82" customWidth="1"/>
    <col min="10191" max="10191" width="9.140625" style="82" customWidth="1"/>
    <col min="10192" max="10193" width="3.85546875" style="82" customWidth="1"/>
    <col min="10194" max="10194" width="10.5703125" style="82" customWidth="1"/>
    <col min="10195" max="10195" width="3.85546875" style="82" customWidth="1"/>
    <col min="10196" max="10198" width="14.42578125" style="82" customWidth="1"/>
    <col min="10199" max="10199" width="4.140625" style="82" customWidth="1"/>
    <col min="10200" max="10200" width="15" style="82" customWidth="1"/>
    <col min="10201" max="10202" width="9.140625" style="82" customWidth="1"/>
    <col min="10203" max="10203" width="11.5703125" style="82" customWidth="1"/>
    <col min="10204" max="10204" width="18.140625" style="82" customWidth="1"/>
    <col min="10205" max="10205" width="13.140625" style="82" customWidth="1"/>
    <col min="10206" max="10206" width="12.28515625" style="82" customWidth="1"/>
    <col min="10207" max="10444" width="9.140625" style="82"/>
    <col min="10445" max="10445" width="1.42578125" style="82" customWidth="1"/>
    <col min="10446" max="10446" width="59.5703125" style="82" customWidth="1"/>
    <col min="10447" max="10447" width="9.140625" style="82" customWidth="1"/>
    <col min="10448" max="10449" width="3.85546875" style="82" customWidth="1"/>
    <col min="10450" max="10450" width="10.5703125" style="82" customWidth="1"/>
    <col min="10451" max="10451" width="3.85546875" style="82" customWidth="1"/>
    <col min="10452" max="10454" width="14.42578125" style="82" customWidth="1"/>
    <col min="10455" max="10455" width="4.140625" style="82" customWidth="1"/>
    <col min="10456" max="10456" width="15" style="82" customWidth="1"/>
    <col min="10457" max="10458" width="9.140625" style="82" customWidth="1"/>
    <col min="10459" max="10459" width="11.5703125" style="82" customWidth="1"/>
    <col min="10460" max="10460" width="18.140625" style="82" customWidth="1"/>
    <col min="10461" max="10461" width="13.140625" style="82" customWidth="1"/>
    <col min="10462" max="10462" width="12.28515625" style="82" customWidth="1"/>
    <col min="10463" max="10700" width="9.140625" style="82"/>
    <col min="10701" max="10701" width="1.42578125" style="82" customWidth="1"/>
    <col min="10702" max="10702" width="59.5703125" style="82" customWidth="1"/>
    <col min="10703" max="10703" width="9.140625" style="82" customWidth="1"/>
    <col min="10704" max="10705" width="3.85546875" style="82" customWidth="1"/>
    <col min="10706" max="10706" width="10.5703125" style="82" customWidth="1"/>
    <col min="10707" max="10707" width="3.85546875" style="82" customWidth="1"/>
    <col min="10708" max="10710" width="14.42578125" style="82" customWidth="1"/>
    <col min="10711" max="10711" width="4.140625" style="82" customWidth="1"/>
    <col min="10712" max="10712" width="15" style="82" customWidth="1"/>
    <col min="10713" max="10714" width="9.140625" style="82" customWidth="1"/>
    <col min="10715" max="10715" width="11.5703125" style="82" customWidth="1"/>
    <col min="10716" max="10716" width="18.140625" style="82" customWidth="1"/>
    <col min="10717" max="10717" width="13.140625" style="82" customWidth="1"/>
    <col min="10718" max="10718" width="12.28515625" style="82" customWidth="1"/>
    <col min="10719" max="10956" width="9.140625" style="82"/>
    <col min="10957" max="10957" width="1.42578125" style="82" customWidth="1"/>
    <col min="10958" max="10958" width="59.5703125" style="82" customWidth="1"/>
    <col min="10959" max="10959" width="9.140625" style="82" customWidth="1"/>
    <col min="10960" max="10961" width="3.85546875" style="82" customWidth="1"/>
    <col min="10962" max="10962" width="10.5703125" style="82" customWidth="1"/>
    <col min="10963" max="10963" width="3.85546875" style="82" customWidth="1"/>
    <col min="10964" max="10966" width="14.42578125" style="82" customWidth="1"/>
    <col min="10967" max="10967" width="4.140625" style="82" customWidth="1"/>
    <col min="10968" max="10968" width="15" style="82" customWidth="1"/>
    <col min="10969" max="10970" width="9.140625" style="82" customWidth="1"/>
    <col min="10971" max="10971" width="11.5703125" style="82" customWidth="1"/>
    <col min="10972" max="10972" width="18.140625" style="82" customWidth="1"/>
    <col min="10973" max="10973" width="13.140625" style="82" customWidth="1"/>
    <col min="10974" max="10974" width="12.28515625" style="82" customWidth="1"/>
    <col min="10975" max="11212" width="9.140625" style="82"/>
    <col min="11213" max="11213" width="1.42578125" style="82" customWidth="1"/>
    <col min="11214" max="11214" width="59.5703125" style="82" customWidth="1"/>
    <col min="11215" max="11215" width="9.140625" style="82" customWidth="1"/>
    <col min="11216" max="11217" width="3.85546875" style="82" customWidth="1"/>
    <col min="11218" max="11218" width="10.5703125" style="82" customWidth="1"/>
    <col min="11219" max="11219" width="3.85546875" style="82" customWidth="1"/>
    <col min="11220" max="11222" width="14.42578125" style="82" customWidth="1"/>
    <col min="11223" max="11223" width="4.140625" style="82" customWidth="1"/>
    <col min="11224" max="11224" width="15" style="82" customWidth="1"/>
    <col min="11225" max="11226" width="9.140625" style="82" customWidth="1"/>
    <col min="11227" max="11227" width="11.5703125" style="82" customWidth="1"/>
    <col min="11228" max="11228" width="18.140625" style="82" customWidth="1"/>
    <col min="11229" max="11229" width="13.140625" style="82" customWidth="1"/>
    <col min="11230" max="11230" width="12.28515625" style="82" customWidth="1"/>
    <col min="11231" max="11468" width="9.140625" style="82"/>
    <col min="11469" max="11469" width="1.42578125" style="82" customWidth="1"/>
    <col min="11470" max="11470" width="59.5703125" style="82" customWidth="1"/>
    <col min="11471" max="11471" width="9.140625" style="82" customWidth="1"/>
    <col min="11472" max="11473" width="3.85546875" style="82" customWidth="1"/>
    <col min="11474" max="11474" width="10.5703125" style="82" customWidth="1"/>
    <col min="11475" max="11475" width="3.85546875" style="82" customWidth="1"/>
    <col min="11476" max="11478" width="14.42578125" style="82" customWidth="1"/>
    <col min="11479" max="11479" width="4.140625" style="82" customWidth="1"/>
    <col min="11480" max="11480" width="15" style="82" customWidth="1"/>
    <col min="11481" max="11482" width="9.140625" style="82" customWidth="1"/>
    <col min="11483" max="11483" width="11.5703125" style="82" customWidth="1"/>
    <col min="11484" max="11484" width="18.140625" style="82" customWidth="1"/>
    <col min="11485" max="11485" width="13.140625" style="82" customWidth="1"/>
    <col min="11486" max="11486" width="12.28515625" style="82" customWidth="1"/>
    <col min="11487" max="11724" width="9.140625" style="82"/>
    <col min="11725" max="11725" width="1.42578125" style="82" customWidth="1"/>
    <col min="11726" max="11726" width="59.5703125" style="82" customWidth="1"/>
    <col min="11727" max="11727" width="9.140625" style="82" customWidth="1"/>
    <col min="11728" max="11729" width="3.85546875" style="82" customWidth="1"/>
    <col min="11730" max="11730" width="10.5703125" style="82" customWidth="1"/>
    <col min="11731" max="11731" width="3.85546875" style="82" customWidth="1"/>
    <col min="11732" max="11734" width="14.42578125" style="82" customWidth="1"/>
    <col min="11735" max="11735" width="4.140625" style="82" customWidth="1"/>
    <col min="11736" max="11736" width="15" style="82" customWidth="1"/>
    <col min="11737" max="11738" width="9.140625" style="82" customWidth="1"/>
    <col min="11739" max="11739" width="11.5703125" style="82" customWidth="1"/>
    <col min="11740" max="11740" width="18.140625" style="82" customWidth="1"/>
    <col min="11741" max="11741" width="13.140625" style="82" customWidth="1"/>
    <col min="11742" max="11742" width="12.28515625" style="82" customWidth="1"/>
    <col min="11743" max="11980" width="9.140625" style="82"/>
    <col min="11981" max="11981" width="1.42578125" style="82" customWidth="1"/>
    <col min="11982" max="11982" width="59.5703125" style="82" customWidth="1"/>
    <col min="11983" max="11983" width="9.140625" style="82" customWidth="1"/>
    <col min="11984" max="11985" width="3.85546875" style="82" customWidth="1"/>
    <col min="11986" max="11986" width="10.5703125" style="82" customWidth="1"/>
    <col min="11987" max="11987" width="3.85546875" style="82" customWidth="1"/>
    <col min="11988" max="11990" width="14.42578125" style="82" customWidth="1"/>
    <col min="11991" max="11991" width="4.140625" style="82" customWidth="1"/>
    <col min="11992" max="11992" width="15" style="82" customWidth="1"/>
    <col min="11993" max="11994" width="9.140625" style="82" customWidth="1"/>
    <col min="11995" max="11995" width="11.5703125" style="82" customWidth="1"/>
    <col min="11996" max="11996" width="18.140625" style="82" customWidth="1"/>
    <col min="11997" max="11997" width="13.140625" style="82" customWidth="1"/>
    <col min="11998" max="11998" width="12.28515625" style="82" customWidth="1"/>
    <col min="11999" max="12236" width="9.140625" style="82"/>
    <col min="12237" max="12237" width="1.42578125" style="82" customWidth="1"/>
    <col min="12238" max="12238" width="59.5703125" style="82" customWidth="1"/>
    <col min="12239" max="12239" width="9.140625" style="82" customWidth="1"/>
    <col min="12240" max="12241" width="3.85546875" style="82" customWidth="1"/>
    <col min="12242" max="12242" width="10.5703125" style="82" customWidth="1"/>
    <col min="12243" max="12243" width="3.85546875" style="82" customWidth="1"/>
    <col min="12244" max="12246" width="14.42578125" style="82" customWidth="1"/>
    <col min="12247" max="12247" width="4.140625" style="82" customWidth="1"/>
    <col min="12248" max="12248" width="15" style="82" customWidth="1"/>
    <col min="12249" max="12250" width="9.140625" style="82" customWidth="1"/>
    <col min="12251" max="12251" width="11.5703125" style="82" customWidth="1"/>
    <col min="12252" max="12252" width="18.140625" style="82" customWidth="1"/>
    <col min="12253" max="12253" width="13.140625" style="82" customWidth="1"/>
    <col min="12254" max="12254" width="12.28515625" style="82" customWidth="1"/>
    <col min="12255" max="12492" width="9.140625" style="82"/>
    <col min="12493" max="12493" width="1.42578125" style="82" customWidth="1"/>
    <col min="12494" max="12494" width="59.5703125" style="82" customWidth="1"/>
    <col min="12495" max="12495" width="9.140625" style="82" customWidth="1"/>
    <col min="12496" max="12497" width="3.85546875" style="82" customWidth="1"/>
    <col min="12498" max="12498" width="10.5703125" style="82" customWidth="1"/>
    <col min="12499" max="12499" width="3.85546875" style="82" customWidth="1"/>
    <col min="12500" max="12502" width="14.42578125" style="82" customWidth="1"/>
    <col min="12503" max="12503" width="4.140625" style="82" customWidth="1"/>
    <col min="12504" max="12504" width="15" style="82" customWidth="1"/>
    <col min="12505" max="12506" width="9.140625" style="82" customWidth="1"/>
    <col min="12507" max="12507" width="11.5703125" style="82" customWidth="1"/>
    <col min="12508" max="12508" width="18.140625" style="82" customWidth="1"/>
    <col min="12509" max="12509" width="13.140625" style="82" customWidth="1"/>
    <col min="12510" max="12510" width="12.28515625" style="82" customWidth="1"/>
    <col min="12511" max="12748" width="9.140625" style="82"/>
    <col min="12749" max="12749" width="1.42578125" style="82" customWidth="1"/>
    <col min="12750" max="12750" width="59.5703125" style="82" customWidth="1"/>
    <col min="12751" max="12751" width="9.140625" style="82" customWidth="1"/>
    <col min="12752" max="12753" width="3.85546875" style="82" customWidth="1"/>
    <col min="12754" max="12754" width="10.5703125" style="82" customWidth="1"/>
    <col min="12755" max="12755" width="3.85546875" style="82" customWidth="1"/>
    <col min="12756" max="12758" width="14.42578125" style="82" customWidth="1"/>
    <col min="12759" max="12759" width="4.140625" style="82" customWidth="1"/>
    <col min="12760" max="12760" width="15" style="82" customWidth="1"/>
    <col min="12761" max="12762" width="9.140625" style="82" customWidth="1"/>
    <col min="12763" max="12763" width="11.5703125" style="82" customWidth="1"/>
    <col min="12764" max="12764" width="18.140625" style="82" customWidth="1"/>
    <col min="12765" max="12765" width="13.140625" style="82" customWidth="1"/>
    <col min="12766" max="12766" width="12.28515625" style="82" customWidth="1"/>
    <col min="12767" max="13004" width="9.140625" style="82"/>
    <col min="13005" max="13005" width="1.42578125" style="82" customWidth="1"/>
    <col min="13006" max="13006" width="59.5703125" style="82" customWidth="1"/>
    <col min="13007" max="13007" width="9.140625" style="82" customWidth="1"/>
    <col min="13008" max="13009" width="3.85546875" style="82" customWidth="1"/>
    <col min="13010" max="13010" width="10.5703125" style="82" customWidth="1"/>
    <col min="13011" max="13011" width="3.85546875" style="82" customWidth="1"/>
    <col min="13012" max="13014" width="14.42578125" style="82" customWidth="1"/>
    <col min="13015" max="13015" width="4.140625" style="82" customWidth="1"/>
    <col min="13016" max="13016" width="15" style="82" customWidth="1"/>
    <col min="13017" max="13018" width="9.140625" style="82" customWidth="1"/>
    <col min="13019" max="13019" width="11.5703125" style="82" customWidth="1"/>
    <col min="13020" max="13020" width="18.140625" style="82" customWidth="1"/>
    <col min="13021" max="13021" width="13.140625" style="82" customWidth="1"/>
    <col min="13022" max="13022" width="12.28515625" style="82" customWidth="1"/>
    <col min="13023" max="13260" width="9.140625" style="82"/>
    <col min="13261" max="13261" width="1.42578125" style="82" customWidth="1"/>
    <col min="13262" max="13262" width="59.5703125" style="82" customWidth="1"/>
    <col min="13263" max="13263" width="9.140625" style="82" customWidth="1"/>
    <col min="13264" max="13265" width="3.85546875" style="82" customWidth="1"/>
    <col min="13266" max="13266" width="10.5703125" style="82" customWidth="1"/>
    <col min="13267" max="13267" width="3.85546875" style="82" customWidth="1"/>
    <col min="13268" max="13270" width="14.42578125" style="82" customWidth="1"/>
    <col min="13271" max="13271" width="4.140625" style="82" customWidth="1"/>
    <col min="13272" max="13272" width="15" style="82" customWidth="1"/>
    <col min="13273" max="13274" width="9.140625" style="82" customWidth="1"/>
    <col min="13275" max="13275" width="11.5703125" style="82" customWidth="1"/>
    <col min="13276" max="13276" width="18.140625" style="82" customWidth="1"/>
    <col min="13277" max="13277" width="13.140625" style="82" customWidth="1"/>
    <col min="13278" max="13278" width="12.28515625" style="82" customWidth="1"/>
    <col min="13279" max="13516" width="9.140625" style="82"/>
    <col min="13517" max="13517" width="1.42578125" style="82" customWidth="1"/>
    <col min="13518" max="13518" width="59.5703125" style="82" customWidth="1"/>
    <col min="13519" max="13519" width="9.140625" style="82" customWidth="1"/>
    <col min="13520" max="13521" width="3.85546875" style="82" customWidth="1"/>
    <col min="13522" max="13522" width="10.5703125" style="82" customWidth="1"/>
    <col min="13523" max="13523" width="3.85546875" style="82" customWidth="1"/>
    <col min="13524" max="13526" width="14.42578125" style="82" customWidth="1"/>
    <col min="13527" max="13527" width="4.140625" style="82" customWidth="1"/>
    <col min="13528" max="13528" width="15" style="82" customWidth="1"/>
    <col min="13529" max="13530" width="9.140625" style="82" customWidth="1"/>
    <col min="13531" max="13531" width="11.5703125" style="82" customWidth="1"/>
    <col min="13532" max="13532" width="18.140625" style="82" customWidth="1"/>
    <col min="13533" max="13533" width="13.140625" style="82" customWidth="1"/>
    <col min="13534" max="13534" width="12.28515625" style="82" customWidth="1"/>
    <col min="13535" max="13772" width="9.140625" style="82"/>
    <col min="13773" max="13773" width="1.42578125" style="82" customWidth="1"/>
    <col min="13774" max="13774" width="59.5703125" style="82" customWidth="1"/>
    <col min="13775" max="13775" width="9.140625" style="82" customWidth="1"/>
    <col min="13776" max="13777" width="3.85546875" style="82" customWidth="1"/>
    <col min="13778" max="13778" width="10.5703125" style="82" customWidth="1"/>
    <col min="13779" max="13779" width="3.85546875" style="82" customWidth="1"/>
    <col min="13780" max="13782" width="14.42578125" style="82" customWidth="1"/>
    <col min="13783" max="13783" width="4.140625" style="82" customWidth="1"/>
    <col min="13784" max="13784" width="15" style="82" customWidth="1"/>
    <col min="13785" max="13786" width="9.140625" style="82" customWidth="1"/>
    <col min="13787" max="13787" width="11.5703125" style="82" customWidth="1"/>
    <col min="13788" max="13788" width="18.140625" style="82" customWidth="1"/>
    <col min="13789" max="13789" width="13.140625" style="82" customWidth="1"/>
    <col min="13790" max="13790" width="12.28515625" style="82" customWidth="1"/>
    <col min="13791" max="14028" width="9.140625" style="82"/>
    <col min="14029" max="14029" width="1.42578125" style="82" customWidth="1"/>
    <col min="14030" max="14030" width="59.5703125" style="82" customWidth="1"/>
    <col min="14031" max="14031" width="9.140625" style="82" customWidth="1"/>
    <col min="14032" max="14033" width="3.85546875" style="82" customWidth="1"/>
    <col min="14034" max="14034" width="10.5703125" style="82" customWidth="1"/>
    <col min="14035" max="14035" width="3.85546875" style="82" customWidth="1"/>
    <col min="14036" max="14038" width="14.42578125" style="82" customWidth="1"/>
    <col min="14039" max="14039" width="4.140625" style="82" customWidth="1"/>
    <col min="14040" max="14040" width="15" style="82" customWidth="1"/>
    <col min="14041" max="14042" width="9.140625" style="82" customWidth="1"/>
    <col min="14043" max="14043" width="11.5703125" style="82" customWidth="1"/>
    <col min="14044" max="14044" width="18.140625" style="82" customWidth="1"/>
    <col min="14045" max="14045" width="13.140625" style="82" customWidth="1"/>
    <col min="14046" max="14046" width="12.28515625" style="82" customWidth="1"/>
    <col min="14047" max="14284" width="9.140625" style="82"/>
    <col min="14285" max="14285" width="1.42578125" style="82" customWidth="1"/>
    <col min="14286" max="14286" width="59.5703125" style="82" customWidth="1"/>
    <col min="14287" max="14287" width="9.140625" style="82" customWidth="1"/>
    <col min="14288" max="14289" width="3.85546875" style="82" customWidth="1"/>
    <col min="14290" max="14290" width="10.5703125" style="82" customWidth="1"/>
    <col min="14291" max="14291" width="3.85546875" style="82" customWidth="1"/>
    <col min="14292" max="14294" width="14.42578125" style="82" customWidth="1"/>
    <col min="14295" max="14295" width="4.140625" style="82" customWidth="1"/>
    <col min="14296" max="14296" width="15" style="82" customWidth="1"/>
    <col min="14297" max="14298" width="9.140625" style="82" customWidth="1"/>
    <col min="14299" max="14299" width="11.5703125" style="82" customWidth="1"/>
    <col min="14300" max="14300" width="18.140625" style="82" customWidth="1"/>
    <col min="14301" max="14301" width="13.140625" style="82" customWidth="1"/>
    <col min="14302" max="14302" width="12.28515625" style="82" customWidth="1"/>
    <col min="14303" max="14540" width="9.140625" style="82"/>
    <col min="14541" max="14541" width="1.42578125" style="82" customWidth="1"/>
    <col min="14542" max="14542" width="59.5703125" style="82" customWidth="1"/>
    <col min="14543" max="14543" width="9.140625" style="82" customWidth="1"/>
    <col min="14544" max="14545" width="3.85546875" style="82" customWidth="1"/>
    <col min="14546" max="14546" width="10.5703125" style="82" customWidth="1"/>
    <col min="14547" max="14547" width="3.85546875" style="82" customWidth="1"/>
    <col min="14548" max="14550" width="14.42578125" style="82" customWidth="1"/>
    <col min="14551" max="14551" width="4.140625" style="82" customWidth="1"/>
    <col min="14552" max="14552" width="15" style="82" customWidth="1"/>
    <col min="14553" max="14554" width="9.140625" style="82" customWidth="1"/>
    <col min="14555" max="14555" width="11.5703125" style="82" customWidth="1"/>
    <col min="14556" max="14556" width="18.140625" style="82" customWidth="1"/>
    <col min="14557" max="14557" width="13.140625" style="82" customWidth="1"/>
    <col min="14558" max="14558" width="12.28515625" style="82" customWidth="1"/>
    <col min="14559" max="14796" width="9.140625" style="82"/>
    <col min="14797" max="14797" width="1.42578125" style="82" customWidth="1"/>
    <col min="14798" max="14798" width="59.5703125" style="82" customWidth="1"/>
    <col min="14799" max="14799" width="9.140625" style="82" customWidth="1"/>
    <col min="14800" max="14801" width="3.85546875" style="82" customWidth="1"/>
    <col min="14802" max="14802" width="10.5703125" style="82" customWidth="1"/>
    <col min="14803" max="14803" width="3.85546875" style="82" customWidth="1"/>
    <col min="14804" max="14806" width="14.42578125" style="82" customWidth="1"/>
    <col min="14807" max="14807" width="4.140625" style="82" customWidth="1"/>
    <col min="14808" max="14808" width="15" style="82" customWidth="1"/>
    <col min="14809" max="14810" width="9.140625" style="82" customWidth="1"/>
    <col min="14811" max="14811" width="11.5703125" style="82" customWidth="1"/>
    <col min="14812" max="14812" width="18.140625" style="82" customWidth="1"/>
    <col min="14813" max="14813" width="13.140625" style="82" customWidth="1"/>
    <col min="14814" max="14814" width="12.28515625" style="82" customWidth="1"/>
    <col min="14815" max="15052" width="9.140625" style="82"/>
    <col min="15053" max="15053" width="1.42578125" style="82" customWidth="1"/>
    <col min="15054" max="15054" width="59.5703125" style="82" customWidth="1"/>
    <col min="15055" max="15055" width="9.140625" style="82" customWidth="1"/>
    <col min="15056" max="15057" width="3.85546875" style="82" customWidth="1"/>
    <col min="15058" max="15058" width="10.5703125" style="82" customWidth="1"/>
    <col min="15059" max="15059" width="3.85546875" style="82" customWidth="1"/>
    <col min="15060" max="15062" width="14.42578125" style="82" customWidth="1"/>
    <col min="15063" max="15063" width="4.140625" style="82" customWidth="1"/>
    <col min="15064" max="15064" width="15" style="82" customWidth="1"/>
    <col min="15065" max="15066" width="9.140625" style="82" customWidth="1"/>
    <col min="15067" max="15067" width="11.5703125" style="82" customWidth="1"/>
    <col min="15068" max="15068" width="18.140625" style="82" customWidth="1"/>
    <col min="15069" max="15069" width="13.140625" style="82" customWidth="1"/>
    <col min="15070" max="15070" width="12.28515625" style="82" customWidth="1"/>
    <col min="15071" max="15308" width="9.140625" style="82"/>
    <col min="15309" max="15309" width="1.42578125" style="82" customWidth="1"/>
    <col min="15310" max="15310" width="59.5703125" style="82" customWidth="1"/>
    <col min="15311" max="15311" width="9.140625" style="82" customWidth="1"/>
    <col min="15312" max="15313" width="3.85546875" style="82" customWidth="1"/>
    <col min="15314" max="15314" width="10.5703125" style="82" customWidth="1"/>
    <col min="15315" max="15315" width="3.85546875" style="82" customWidth="1"/>
    <col min="15316" max="15318" width="14.42578125" style="82" customWidth="1"/>
    <col min="15319" max="15319" width="4.140625" style="82" customWidth="1"/>
    <col min="15320" max="15320" width="15" style="82" customWidth="1"/>
    <col min="15321" max="15322" width="9.140625" style="82" customWidth="1"/>
    <col min="15323" max="15323" width="11.5703125" style="82" customWidth="1"/>
    <col min="15324" max="15324" width="18.140625" style="82" customWidth="1"/>
    <col min="15325" max="15325" width="13.140625" style="82" customWidth="1"/>
    <col min="15326" max="15326" width="12.28515625" style="82" customWidth="1"/>
    <col min="15327" max="15564" width="9.140625" style="82"/>
    <col min="15565" max="15565" width="1.42578125" style="82" customWidth="1"/>
    <col min="15566" max="15566" width="59.5703125" style="82" customWidth="1"/>
    <col min="15567" max="15567" width="9.140625" style="82" customWidth="1"/>
    <col min="15568" max="15569" width="3.85546875" style="82" customWidth="1"/>
    <col min="15570" max="15570" width="10.5703125" style="82" customWidth="1"/>
    <col min="15571" max="15571" width="3.85546875" style="82" customWidth="1"/>
    <col min="15572" max="15574" width="14.42578125" style="82" customWidth="1"/>
    <col min="15575" max="15575" width="4.140625" style="82" customWidth="1"/>
    <col min="15576" max="15576" width="15" style="82" customWidth="1"/>
    <col min="15577" max="15578" width="9.140625" style="82" customWidth="1"/>
    <col min="15579" max="15579" width="11.5703125" style="82" customWidth="1"/>
    <col min="15580" max="15580" width="18.140625" style="82" customWidth="1"/>
    <col min="15581" max="15581" width="13.140625" style="82" customWidth="1"/>
    <col min="15582" max="15582" width="12.28515625" style="82" customWidth="1"/>
    <col min="15583" max="15820" width="9.140625" style="82"/>
    <col min="15821" max="15821" width="1.42578125" style="82" customWidth="1"/>
    <col min="15822" max="15822" width="59.5703125" style="82" customWidth="1"/>
    <col min="15823" max="15823" width="9.140625" style="82" customWidth="1"/>
    <col min="15824" max="15825" width="3.85546875" style="82" customWidth="1"/>
    <col min="15826" max="15826" width="10.5703125" style="82" customWidth="1"/>
    <col min="15827" max="15827" width="3.85546875" style="82" customWidth="1"/>
    <col min="15828" max="15830" width="14.42578125" style="82" customWidth="1"/>
    <col min="15831" max="15831" width="4.140625" style="82" customWidth="1"/>
    <col min="15832" max="15832" width="15" style="82" customWidth="1"/>
    <col min="15833" max="15834" width="9.140625" style="82" customWidth="1"/>
    <col min="15835" max="15835" width="11.5703125" style="82" customWidth="1"/>
    <col min="15836" max="15836" width="18.140625" style="82" customWidth="1"/>
    <col min="15837" max="15837" width="13.140625" style="82" customWidth="1"/>
    <col min="15838" max="15838" width="12.28515625" style="82" customWidth="1"/>
    <col min="15839" max="16076" width="9.140625" style="82"/>
    <col min="16077" max="16077" width="1.42578125" style="82" customWidth="1"/>
    <col min="16078" max="16078" width="59.5703125" style="82" customWidth="1"/>
    <col min="16079" max="16079" width="9.140625" style="82" customWidth="1"/>
    <col min="16080" max="16081" width="3.85546875" style="82" customWidth="1"/>
    <col min="16082" max="16082" width="10.5703125" style="82" customWidth="1"/>
    <col min="16083" max="16083" width="3.85546875" style="82" customWidth="1"/>
    <col min="16084" max="16086" width="14.42578125" style="82" customWidth="1"/>
    <col min="16087" max="16087" width="4.140625" style="82" customWidth="1"/>
    <col min="16088" max="16088" width="15" style="82" customWidth="1"/>
    <col min="16089" max="16090" width="9.140625" style="82" customWidth="1"/>
    <col min="16091" max="16091" width="11.5703125" style="82" customWidth="1"/>
    <col min="16092" max="16092" width="18.140625" style="82" customWidth="1"/>
    <col min="16093" max="16093" width="13.140625" style="82" customWidth="1"/>
    <col min="16094" max="16094" width="12.28515625" style="82" customWidth="1"/>
    <col min="16095" max="16384" width="9.140625" style="82"/>
  </cols>
  <sheetData>
    <row r="1" spans="1:13" ht="13.5" customHeight="1" x14ac:dyDescent="0.25">
      <c r="B1" s="139"/>
      <c r="C1" s="139"/>
      <c r="D1" s="139"/>
      <c r="F1" s="274"/>
      <c r="G1" s="275"/>
      <c r="H1" s="276"/>
      <c r="I1" s="277"/>
      <c r="J1" s="274" t="s">
        <v>550</v>
      </c>
      <c r="K1" s="139"/>
      <c r="L1" s="139"/>
      <c r="M1" s="139"/>
    </row>
    <row r="2" spans="1:13" ht="37.5" customHeight="1" x14ac:dyDescent="0.25">
      <c r="A2" s="6"/>
      <c r="B2" s="116"/>
      <c r="C2" s="116"/>
      <c r="D2" s="116"/>
      <c r="F2" s="286"/>
      <c r="G2" s="286"/>
      <c r="H2" s="286"/>
      <c r="I2" s="286"/>
      <c r="J2" s="482" t="s">
        <v>697</v>
      </c>
      <c r="K2" s="482"/>
      <c r="L2" s="482"/>
      <c r="M2" s="139"/>
    </row>
    <row r="3" spans="1:13" ht="43.5" customHeight="1" x14ac:dyDescent="0.25">
      <c r="A3" s="6"/>
      <c r="B3" s="481" t="s">
        <v>698</v>
      </c>
      <c r="C3" s="481"/>
      <c r="D3" s="481"/>
      <c r="E3" s="481"/>
      <c r="F3" s="481"/>
      <c r="G3" s="481"/>
      <c r="H3" s="481"/>
      <c r="I3" s="481"/>
      <c r="J3" s="481"/>
      <c r="K3" s="481"/>
      <c r="L3" s="481"/>
      <c r="M3" s="139"/>
    </row>
    <row r="4" spans="1:13" s="6" customFormat="1" ht="11.25" customHeight="1" x14ac:dyDescent="0.25">
      <c r="A4" s="4"/>
      <c r="B4" s="4"/>
      <c r="C4" s="4"/>
      <c r="D4" s="4"/>
      <c r="E4" s="269"/>
      <c r="F4" s="269"/>
      <c r="G4" s="269"/>
      <c r="H4" s="4"/>
      <c r="I4" s="4"/>
    </row>
    <row r="5" spans="1:13" s="6" customFormat="1" ht="22.5" customHeight="1" x14ac:dyDescent="0.25">
      <c r="A5" s="501" t="s">
        <v>11</v>
      </c>
      <c r="B5" s="502"/>
      <c r="C5" s="264"/>
      <c r="D5" s="264"/>
      <c r="E5" s="264"/>
      <c r="F5" s="117" t="s">
        <v>12</v>
      </c>
      <c r="G5" s="126" t="s">
        <v>13</v>
      </c>
      <c r="H5" s="117" t="s">
        <v>14</v>
      </c>
      <c r="I5" s="117" t="s">
        <v>15</v>
      </c>
      <c r="J5" s="264" t="s">
        <v>623</v>
      </c>
      <c r="K5" s="278" t="s">
        <v>754</v>
      </c>
      <c r="L5" s="278" t="s">
        <v>755</v>
      </c>
      <c r="M5" s="17"/>
    </row>
    <row r="6" spans="1:13" s="11" customFormat="1" ht="12" customHeight="1" x14ac:dyDescent="0.25">
      <c r="A6" s="487" t="s">
        <v>17</v>
      </c>
      <c r="B6" s="488"/>
      <c r="C6" s="262"/>
      <c r="D6" s="262"/>
      <c r="E6" s="266">
        <v>851</v>
      </c>
      <c r="F6" s="7" t="s">
        <v>18</v>
      </c>
      <c r="G6" s="127"/>
      <c r="H6" s="7"/>
      <c r="I6" s="7"/>
      <c r="J6" s="9">
        <f>J7+J11+J19+J35+J39+J56+J60</f>
        <v>29433200</v>
      </c>
      <c r="K6" s="9">
        <f>K7+K11+K19+K35+K39+K56+K60</f>
        <v>803088</v>
      </c>
      <c r="L6" s="9">
        <f>L7+L11+L19+L35+L39+L56+L60</f>
        <v>30236288</v>
      </c>
      <c r="M6" s="246"/>
    </row>
    <row r="7" spans="1:13" s="11" customFormat="1" ht="35.25" customHeight="1" x14ac:dyDescent="0.25">
      <c r="A7" s="503" t="s">
        <v>582</v>
      </c>
      <c r="B7" s="504"/>
      <c r="C7" s="262"/>
      <c r="D7" s="262"/>
      <c r="E7" s="266">
        <v>854</v>
      </c>
      <c r="F7" s="12" t="s">
        <v>18</v>
      </c>
      <c r="G7" s="12" t="s">
        <v>74</v>
      </c>
      <c r="H7" s="12"/>
      <c r="I7" s="12"/>
      <c r="J7" s="14">
        <f t="shared" ref="J7:L9" si="0">J8</f>
        <v>789500</v>
      </c>
      <c r="K7" s="14">
        <f t="shared" si="0"/>
        <v>0</v>
      </c>
      <c r="L7" s="14">
        <f t="shared" si="0"/>
        <v>789500</v>
      </c>
      <c r="M7" s="246"/>
    </row>
    <row r="8" spans="1:13" s="11" customFormat="1" ht="12" customHeight="1" x14ac:dyDescent="0.25">
      <c r="A8" s="485" t="s">
        <v>583</v>
      </c>
      <c r="B8" s="486"/>
      <c r="C8" s="251"/>
      <c r="D8" s="251"/>
      <c r="E8" s="266">
        <v>854</v>
      </c>
      <c r="F8" s="1" t="s">
        <v>23</v>
      </c>
      <c r="G8" s="1" t="s">
        <v>74</v>
      </c>
      <c r="H8" s="1" t="s">
        <v>584</v>
      </c>
      <c r="I8" s="1"/>
      <c r="J8" s="2">
        <f t="shared" si="0"/>
        <v>789500</v>
      </c>
      <c r="K8" s="2">
        <f t="shared" si="0"/>
        <v>0</v>
      </c>
      <c r="L8" s="2">
        <f t="shared" si="0"/>
        <v>789500</v>
      </c>
      <c r="M8" s="246"/>
    </row>
    <row r="9" spans="1:13" s="11" customFormat="1" ht="60.75" customHeight="1" x14ac:dyDescent="0.25">
      <c r="A9" s="262"/>
      <c r="B9" s="250" t="s">
        <v>22</v>
      </c>
      <c r="C9" s="262"/>
      <c r="D9" s="262"/>
      <c r="E9" s="266">
        <v>854</v>
      </c>
      <c r="F9" s="1" t="s">
        <v>18</v>
      </c>
      <c r="G9" s="1" t="s">
        <v>74</v>
      </c>
      <c r="H9" s="1" t="s">
        <v>584</v>
      </c>
      <c r="I9" s="1" t="s">
        <v>24</v>
      </c>
      <c r="J9" s="2">
        <f t="shared" si="0"/>
        <v>789500</v>
      </c>
      <c r="K9" s="2">
        <f t="shared" si="0"/>
        <v>0</v>
      </c>
      <c r="L9" s="2">
        <f t="shared" si="0"/>
        <v>789500</v>
      </c>
      <c r="M9" s="246"/>
    </row>
    <row r="10" spans="1:13" s="11" customFormat="1" ht="27" customHeight="1" x14ac:dyDescent="0.25">
      <c r="A10" s="262"/>
      <c r="B10" s="250" t="s">
        <v>25</v>
      </c>
      <c r="C10" s="262"/>
      <c r="D10" s="262"/>
      <c r="E10" s="266">
        <v>854</v>
      </c>
      <c r="F10" s="1" t="s">
        <v>18</v>
      </c>
      <c r="G10" s="1" t="s">
        <v>74</v>
      </c>
      <c r="H10" s="1" t="s">
        <v>584</v>
      </c>
      <c r="I10" s="1" t="s">
        <v>26</v>
      </c>
      <c r="J10" s="2">
        <f>'6 Вед15'!J315</f>
        <v>789500</v>
      </c>
      <c r="K10" s="2">
        <f>'6 Вед15'!K315</f>
        <v>0</v>
      </c>
      <c r="L10" s="81">
        <f t="shared" ref="L10:L73" si="1">J10+K10</f>
        <v>789500</v>
      </c>
      <c r="M10" s="246"/>
    </row>
    <row r="11" spans="1:13" s="15" customFormat="1" ht="49.5" customHeight="1" x14ac:dyDescent="0.25">
      <c r="A11" s="483" t="s">
        <v>177</v>
      </c>
      <c r="B11" s="484"/>
      <c r="C11" s="255"/>
      <c r="D11" s="255"/>
      <c r="E11" s="266">
        <v>854</v>
      </c>
      <c r="F11" s="12" t="s">
        <v>18</v>
      </c>
      <c r="G11" s="128" t="s">
        <v>4</v>
      </c>
      <c r="H11" s="12"/>
      <c r="I11" s="12"/>
      <c r="J11" s="14">
        <f t="shared" ref="J11:K11" si="2">J12</f>
        <v>627420</v>
      </c>
      <c r="K11" s="14">
        <f t="shared" si="2"/>
        <v>0</v>
      </c>
      <c r="L11" s="81">
        <f t="shared" si="1"/>
        <v>627420</v>
      </c>
      <c r="M11" s="263"/>
    </row>
    <row r="12" spans="1:13" s="6" customFormat="1" ht="24" customHeight="1" x14ac:dyDescent="0.25">
      <c r="A12" s="485" t="s">
        <v>27</v>
      </c>
      <c r="B12" s="486"/>
      <c r="C12" s="266"/>
      <c r="D12" s="266"/>
      <c r="E12" s="266">
        <v>854</v>
      </c>
      <c r="F12" s="1" t="s">
        <v>23</v>
      </c>
      <c r="G12" s="129" t="s">
        <v>4</v>
      </c>
      <c r="H12" s="1" t="s">
        <v>559</v>
      </c>
      <c r="I12" s="1"/>
      <c r="J12" s="2">
        <f t="shared" ref="J12:K12" si="3">J13+J15+J17</f>
        <v>627420</v>
      </c>
      <c r="K12" s="2">
        <f t="shared" si="3"/>
        <v>0</v>
      </c>
      <c r="L12" s="81">
        <f t="shared" si="1"/>
        <v>627420</v>
      </c>
      <c r="M12" s="17"/>
    </row>
    <row r="13" spans="1:13" s="6" customFormat="1" ht="51" customHeight="1" x14ac:dyDescent="0.25">
      <c r="A13" s="17"/>
      <c r="B13" s="250" t="s">
        <v>22</v>
      </c>
      <c r="C13" s="266"/>
      <c r="D13" s="266"/>
      <c r="E13" s="266">
        <v>854</v>
      </c>
      <c r="F13" s="1" t="s">
        <v>18</v>
      </c>
      <c r="G13" s="129" t="s">
        <v>4</v>
      </c>
      <c r="H13" s="1" t="s">
        <v>559</v>
      </c>
      <c r="I13" s="1" t="s">
        <v>24</v>
      </c>
      <c r="J13" s="2">
        <f t="shared" ref="J13:K13" si="4">J14</f>
        <v>418200</v>
      </c>
      <c r="K13" s="2">
        <f t="shared" si="4"/>
        <v>0</v>
      </c>
      <c r="L13" s="81">
        <f t="shared" si="1"/>
        <v>418200</v>
      </c>
      <c r="M13" s="17"/>
    </row>
    <row r="14" spans="1:13" s="6" customFormat="1" ht="25.5" customHeight="1" x14ac:dyDescent="0.25">
      <c r="A14" s="17"/>
      <c r="B14" s="250" t="s">
        <v>25</v>
      </c>
      <c r="C14" s="266"/>
      <c r="D14" s="266"/>
      <c r="E14" s="266">
        <v>854</v>
      </c>
      <c r="F14" s="1" t="s">
        <v>18</v>
      </c>
      <c r="G14" s="129" t="s">
        <v>4</v>
      </c>
      <c r="H14" s="1" t="s">
        <v>559</v>
      </c>
      <c r="I14" s="1" t="s">
        <v>26</v>
      </c>
      <c r="J14" s="2">
        <f>'6 Вед15'!J319</f>
        <v>418200</v>
      </c>
      <c r="K14" s="2">
        <f>'6 Вед15'!K319</f>
        <v>0</v>
      </c>
      <c r="L14" s="81">
        <f t="shared" si="1"/>
        <v>418200</v>
      </c>
      <c r="M14" s="17"/>
    </row>
    <row r="15" spans="1:13" s="6" customFormat="1" ht="25.5" customHeight="1" x14ac:dyDescent="0.25">
      <c r="A15" s="17"/>
      <c r="B15" s="258" t="s">
        <v>28</v>
      </c>
      <c r="C15" s="266"/>
      <c r="D15" s="266"/>
      <c r="E15" s="266">
        <v>854</v>
      </c>
      <c r="F15" s="1" t="s">
        <v>18</v>
      </c>
      <c r="G15" s="129" t="s">
        <v>4</v>
      </c>
      <c r="H15" s="1" t="s">
        <v>559</v>
      </c>
      <c r="I15" s="1" t="s">
        <v>29</v>
      </c>
      <c r="J15" s="2">
        <f t="shared" ref="J15:K15" si="5">J16</f>
        <v>208700</v>
      </c>
      <c r="K15" s="2">
        <f t="shared" si="5"/>
        <v>0</v>
      </c>
      <c r="L15" s="81">
        <f t="shared" si="1"/>
        <v>208700</v>
      </c>
      <c r="M15" s="17"/>
    </row>
    <row r="16" spans="1:13" s="6" customFormat="1" ht="25.5" customHeight="1" x14ac:dyDescent="0.25">
      <c r="A16" s="17"/>
      <c r="B16" s="258" t="s">
        <v>30</v>
      </c>
      <c r="C16" s="266"/>
      <c r="D16" s="266"/>
      <c r="E16" s="266">
        <v>854</v>
      </c>
      <c r="F16" s="1" t="s">
        <v>18</v>
      </c>
      <c r="G16" s="129" t="s">
        <v>4</v>
      </c>
      <c r="H16" s="1" t="s">
        <v>559</v>
      </c>
      <c r="I16" s="1" t="s">
        <v>31</v>
      </c>
      <c r="J16" s="2">
        <f>'6 Вед15'!J321</f>
        <v>208700</v>
      </c>
      <c r="K16" s="2">
        <f>'6 Вед15'!K321</f>
        <v>0</v>
      </c>
      <c r="L16" s="81">
        <f t="shared" si="1"/>
        <v>208700</v>
      </c>
      <c r="M16" s="17"/>
    </row>
    <row r="17" spans="1:13" s="6" customFormat="1" ht="14.25" customHeight="1" x14ac:dyDescent="0.25">
      <c r="A17" s="17"/>
      <c r="B17" s="258" t="s">
        <v>32</v>
      </c>
      <c r="C17" s="266"/>
      <c r="D17" s="266"/>
      <c r="E17" s="266">
        <v>854</v>
      </c>
      <c r="F17" s="1" t="s">
        <v>18</v>
      </c>
      <c r="G17" s="129" t="s">
        <v>4</v>
      </c>
      <c r="H17" s="1" t="s">
        <v>559</v>
      </c>
      <c r="I17" s="1" t="s">
        <v>33</v>
      </c>
      <c r="J17" s="2">
        <f>J18</f>
        <v>520</v>
      </c>
      <c r="K17" s="2">
        <f t="shared" ref="K17" si="6">K18</f>
        <v>0</v>
      </c>
      <c r="L17" s="81">
        <f t="shared" si="1"/>
        <v>520</v>
      </c>
      <c r="M17" s="17"/>
    </row>
    <row r="18" spans="1:13" s="6" customFormat="1" ht="14.25" customHeight="1" x14ac:dyDescent="0.25">
      <c r="A18" s="17"/>
      <c r="B18" s="250" t="s">
        <v>597</v>
      </c>
      <c r="C18" s="251"/>
      <c r="D18" s="251"/>
      <c r="E18" s="266">
        <v>854</v>
      </c>
      <c r="F18" s="1" t="s">
        <v>18</v>
      </c>
      <c r="G18" s="129" t="s">
        <v>4</v>
      </c>
      <c r="H18" s="1" t="s">
        <v>559</v>
      </c>
      <c r="I18" s="1" t="s">
        <v>36</v>
      </c>
      <c r="J18" s="2">
        <f>'6 Вед15'!J323</f>
        <v>520</v>
      </c>
      <c r="K18" s="2">
        <f>'6 Вед15'!K323</f>
        <v>0</v>
      </c>
      <c r="L18" s="81">
        <f t="shared" si="1"/>
        <v>520</v>
      </c>
      <c r="M18" s="17"/>
    </row>
    <row r="19" spans="1:13" s="15" customFormat="1" ht="48.75" customHeight="1" x14ac:dyDescent="0.25">
      <c r="A19" s="483" t="s">
        <v>19</v>
      </c>
      <c r="B19" s="484"/>
      <c r="C19" s="255"/>
      <c r="D19" s="255"/>
      <c r="E19" s="266">
        <v>851</v>
      </c>
      <c r="F19" s="12" t="s">
        <v>18</v>
      </c>
      <c r="G19" s="128" t="s">
        <v>7</v>
      </c>
      <c r="H19" s="13"/>
      <c r="I19" s="12"/>
      <c r="J19" s="14">
        <f>J20+J24+J26+J28+J32</f>
        <v>17336380</v>
      </c>
      <c r="K19" s="14">
        <f>K20+K24+K26+K28+K32</f>
        <v>0</v>
      </c>
      <c r="L19" s="81">
        <f t="shared" si="1"/>
        <v>17336380</v>
      </c>
      <c r="M19" s="263"/>
    </row>
    <row r="20" spans="1:13" s="6" customFormat="1" ht="36.75" customHeight="1" x14ac:dyDescent="0.25">
      <c r="A20" s="485" t="s">
        <v>20</v>
      </c>
      <c r="B20" s="486"/>
      <c r="C20" s="251"/>
      <c r="D20" s="251"/>
      <c r="E20" s="266">
        <v>851</v>
      </c>
      <c r="F20" s="1" t="s">
        <v>18</v>
      </c>
      <c r="G20" s="129" t="s">
        <v>7</v>
      </c>
      <c r="H20" s="1" t="s">
        <v>21</v>
      </c>
      <c r="I20" s="1"/>
      <c r="J20" s="2">
        <f t="shared" ref="J20:K21" si="7">J21</f>
        <v>946200</v>
      </c>
      <c r="K20" s="2">
        <f t="shared" si="7"/>
        <v>0</v>
      </c>
      <c r="L20" s="81">
        <f t="shared" si="1"/>
        <v>946200</v>
      </c>
      <c r="M20" s="17"/>
    </row>
    <row r="21" spans="1:13" s="6" customFormat="1" ht="48.75" customHeight="1" x14ac:dyDescent="0.25">
      <c r="A21" s="251"/>
      <c r="B21" s="250" t="s">
        <v>22</v>
      </c>
      <c r="C21" s="251"/>
      <c r="D21" s="251"/>
      <c r="E21" s="266">
        <v>851</v>
      </c>
      <c r="F21" s="1" t="s">
        <v>23</v>
      </c>
      <c r="G21" s="129" t="s">
        <v>7</v>
      </c>
      <c r="H21" s="1" t="s">
        <v>21</v>
      </c>
      <c r="I21" s="1" t="s">
        <v>24</v>
      </c>
      <c r="J21" s="2">
        <f t="shared" si="7"/>
        <v>946200</v>
      </c>
      <c r="K21" s="2">
        <f t="shared" si="7"/>
        <v>0</v>
      </c>
      <c r="L21" s="81">
        <f t="shared" si="1"/>
        <v>946200</v>
      </c>
      <c r="M21" s="17"/>
    </row>
    <row r="22" spans="1:13" s="6" customFormat="1" ht="26.25" customHeight="1" x14ac:dyDescent="0.25">
      <c r="A22" s="17"/>
      <c r="B22" s="250" t="s">
        <v>25</v>
      </c>
      <c r="C22" s="250"/>
      <c r="D22" s="250"/>
      <c r="E22" s="266">
        <v>851</v>
      </c>
      <c r="F22" s="1" t="s">
        <v>18</v>
      </c>
      <c r="G22" s="129" t="s">
        <v>7</v>
      </c>
      <c r="H22" s="1" t="s">
        <v>21</v>
      </c>
      <c r="I22" s="1" t="s">
        <v>26</v>
      </c>
      <c r="J22" s="2">
        <f>'6 Вед15'!J13</f>
        <v>946200</v>
      </c>
      <c r="K22" s="2">
        <f>'6 Вед15'!K13</f>
        <v>0</v>
      </c>
      <c r="L22" s="81">
        <f t="shared" si="1"/>
        <v>946200</v>
      </c>
      <c r="M22" s="17"/>
    </row>
    <row r="23" spans="1:13" s="6" customFormat="1" ht="27.75" customHeight="1" x14ac:dyDescent="0.25">
      <c r="A23" s="485" t="s">
        <v>27</v>
      </c>
      <c r="B23" s="486"/>
      <c r="C23" s="266"/>
      <c r="D23" s="266"/>
      <c r="E23" s="266">
        <v>851</v>
      </c>
      <c r="F23" s="1" t="s">
        <v>23</v>
      </c>
      <c r="G23" s="129" t="s">
        <v>7</v>
      </c>
      <c r="H23" s="1" t="s">
        <v>560</v>
      </c>
      <c r="I23" s="1"/>
      <c r="J23" s="2">
        <f t="shared" ref="J23:K23" si="8">J24+J26+J28</f>
        <v>16387680</v>
      </c>
      <c r="K23" s="2">
        <f t="shared" si="8"/>
        <v>0</v>
      </c>
      <c r="L23" s="81">
        <f t="shared" si="1"/>
        <v>16387680</v>
      </c>
      <c r="M23" s="17"/>
    </row>
    <row r="24" spans="1:13" s="6" customFormat="1" ht="48" customHeight="1" x14ac:dyDescent="0.25">
      <c r="A24" s="17"/>
      <c r="B24" s="250" t="s">
        <v>22</v>
      </c>
      <c r="C24" s="266"/>
      <c r="D24" s="266"/>
      <c r="E24" s="266">
        <v>851</v>
      </c>
      <c r="F24" s="1" t="s">
        <v>18</v>
      </c>
      <c r="G24" s="129" t="s">
        <v>7</v>
      </c>
      <c r="H24" s="1" t="s">
        <v>560</v>
      </c>
      <c r="I24" s="1" t="s">
        <v>24</v>
      </c>
      <c r="J24" s="2">
        <f t="shared" ref="J24:K24" si="9">J25</f>
        <v>11544100</v>
      </c>
      <c r="K24" s="2">
        <f t="shared" si="9"/>
        <v>0</v>
      </c>
      <c r="L24" s="81">
        <f t="shared" si="1"/>
        <v>11544100</v>
      </c>
      <c r="M24" s="17"/>
    </row>
    <row r="25" spans="1:13" s="6" customFormat="1" ht="24.75" customHeight="1" x14ac:dyDescent="0.25">
      <c r="A25" s="17"/>
      <c r="B25" s="250" t="s">
        <v>25</v>
      </c>
      <c r="C25" s="266"/>
      <c r="D25" s="266"/>
      <c r="E25" s="266">
        <v>851</v>
      </c>
      <c r="F25" s="1" t="s">
        <v>18</v>
      </c>
      <c r="G25" s="129" t="s">
        <v>7</v>
      </c>
      <c r="H25" s="1" t="s">
        <v>560</v>
      </c>
      <c r="I25" s="1" t="s">
        <v>26</v>
      </c>
      <c r="J25" s="2">
        <f>'6 Вед15'!J16</f>
        <v>11544100</v>
      </c>
      <c r="K25" s="2">
        <f>'6 Вед15'!K16</f>
        <v>0</v>
      </c>
      <c r="L25" s="81">
        <f t="shared" si="1"/>
        <v>11544100</v>
      </c>
      <c r="M25" s="17"/>
    </row>
    <row r="26" spans="1:13" s="6" customFormat="1" ht="24.75" customHeight="1" x14ac:dyDescent="0.25">
      <c r="A26" s="17"/>
      <c r="B26" s="258" t="s">
        <v>28</v>
      </c>
      <c r="C26" s="266"/>
      <c r="D26" s="266"/>
      <c r="E26" s="266">
        <v>851</v>
      </c>
      <c r="F26" s="1" t="s">
        <v>18</v>
      </c>
      <c r="G26" s="129" t="s">
        <v>7</v>
      </c>
      <c r="H26" s="1" t="s">
        <v>560</v>
      </c>
      <c r="I26" s="1" t="s">
        <v>29</v>
      </c>
      <c r="J26" s="2">
        <f>'6 Вед15'!J17</f>
        <v>3777580</v>
      </c>
      <c r="K26" s="2">
        <f>'6 Вед15'!K17</f>
        <v>0</v>
      </c>
      <c r="L26" s="81">
        <f t="shared" si="1"/>
        <v>3777580</v>
      </c>
      <c r="M26" s="17"/>
    </row>
    <row r="27" spans="1:13" s="6" customFormat="1" ht="24.75" customHeight="1" x14ac:dyDescent="0.25">
      <c r="A27" s="17"/>
      <c r="B27" s="258" t="s">
        <v>30</v>
      </c>
      <c r="C27" s="266"/>
      <c r="D27" s="266"/>
      <c r="E27" s="266">
        <v>851</v>
      </c>
      <c r="F27" s="1" t="s">
        <v>18</v>
      </c>
      <c r="G27" s="129" t="s">
        <v>7</v>
      </c>
      <c r="H27" s="1" t="s">
        <v>560</v>
      </c>
      <c r="I27" s="1" t="s">
        <v>31</v>
      </c>
      <c r="J27" s="2">
        <f>'6 Вед15'!J18</f>
        <v>3777580</v>
      </c>
      <c r="K27" s="2">
        <f>'6 Вед15'!K18</f>
        <v>0</v>
      </c>
      <c r="L27" s="81">
        <f t="shared" si="1"/>
        <v>3777580</v>
      </c>
      <c r="M27" s="17"/>
    </row>
    <row r="28" spans="1:13" s="6" customFormat="1" x14ac:dyDescent="0.25">
      <c r="A28" s="17"/>
      <c r="B28" s="258" t="s">
        <v>32</v>
      </c>
      <c r="C28" s="266"/>
      <c r="D28" s="266"/>
      <c r="E28" s="266">
        <v>851</v>
      </c>
      <c r="F28" s="1" t="s">
        <v>18</v>
      </c>
      <c r="G28" s="129" t="s">
        <v>7</v>
      </c>
      <c r="H28" s="1" t="s">
        <v>560</v>
      </c>
      <c r="I28" s="1" t="s">
        <v>33</v>
      </c>
      <c r="J28" s="2">
        <f>J29+J30+J31</f>
        <v>1066000</v>
      </c>
      <c r="K28" s="2">
        <f t="shared" ref="K28" si="10">K29+K30+K31</f>
        <v>0</v>
      </c>
      <c r="L28" s="81">
        <f t="shared" si="1"/>
        <v>1066000</v>
      </c>
      <c r="M28" s="17"/>
    </row>
    <row r="29" spans="1:13" s="6" customFormat="1" ht="24" x14ac:dyDescent="0.25">
      <c r="A29" s="17"/>
      <c r="B29" s="258" t="s">
        <v>34</v>
      </c>
      <c r="C29" s="266"/>
      <c r="D29" s="266"/>
      <c r="E29" s="266">
        <v>851</v>
      </c>
      <c r="F29" s="1" t="s">
        <v>18</v>
      </c>
      <c r="G29" s="129" t="s">
        <v>7</v>
      </c>
      <c r="H29" s="1" t="s">
        <v>560</v>
      </c>
      <c r="I29" s="1" t="s">
        <v>35</v>
      </c>
      <c r="J29" s="2">
        <f>'6 Вед15'!J20</f>
        <v>945200</v>
      </c>
      <c r="K29" s="2">
        <f>'6 Вед15'!K20</f>
        <v>0</v>
      </c>
      <c r="L29" s="81">
        <f t="shared" si="1"/>
        <v>945200</v>
      </c>
      <c r="M29" s="17"/>
    </row>
    <row r="30" spans="1:13" s="6" customFormat="1" x14ac:dyDescent="0.25">
      <c r="A30" s="17"/>
      <c r="B30" s="250" t="s">
        <v>597</v>
      </c>
      <c r="C30" s="266"/>
      <c r="D30" s="266"/>
      <c r="E30" s="266">
        <v>851</v>
      </c>
      <c r="F30" s="1" t="s">
        <v>23</v>
      </c>
      <c r="G30" s="129" t="s">
        <v>7</v>
      </c>
      <c r="H30" s="1" t="s">
        <v>560</v>
      </c>
      <c r="I30" s="1" t="s">
        <v>36</v>
      </c>
      <c r="J30" s="2">
        <f>'6 Вед15'!J21</f>
        <v>70800</v>
      </c>
      <c r="K30" s="2">
        <f>'6 Вед15'!K21</f>
        <v>0</v>
      </c>
      <c r="L30" s="81">
        <f t="shared" si="1"/>
        <v>70800</v>
      </c>
      <c r="M30" s="17"/>
    </row>
    <row r="31" spans="1:13" s="6" customFormat="1" x14ac:dyDescent="0.25">
      <c r="A31" s="17"/>
      <c r="B31" s="250" t="s">
        <v>596</v>
      </c>
      <c r="C31" s="266"/>
      <c r="D31" s="266"/>
      <c r="E31" s="266"/>
      <c r="F31" s="1" t="s">
        <v>23</v>
      </c>
      <c r="G31" s="129" t="s">
        <v>7</v>
      </c>
      <c r="H31" s="1" t="s">
        <v>560</v>
      </c>
      <c r="I31" s="1" t="s">
        <v>595</v>
      </c>
      <c r="J31" s="2">
        <f>'6 Вед15'!J22</f>
        <v>50000</v>
      </c>
      <c r="K31" s="2">
        <f>'6 Вед15'!K22</f>
        <v>0</v>
      </c>
      <c r="L31" s="81">
        <f t="shared" si="1"/>
        <v>50000</v>
      </c>
      <c r="M31" s="17"/>
    </row>
    <row r="32" spans="1:13" s="6" customFormat="1" ht="48.75" customHeight="1" x14ac:dyDescent="0.25">
      <c r="A32" s="485" t="s">
        <v>613</v>
      </c>
      <c r="B32" s="486"/>
      <c r="C32" s="251"/>
      <c r="D32" s="251"/>
      <c r="E32" s="266">
        <v>851</v>
      </c>
      <c r="F32" s="1" t="s">
        <v>18</v>
      </c>
      <c r="G32" s="129" t="s">
        <v>7</v>
      </c>
      <c r="H32" s="1" t="s">
        <v>616</v>
      </c>
      <c r="I32" s="1"/>
      <c r="J32" s="2">
        <f t="shared" ref="J32:K33" si="11">J33</f>
        <v>2500</v>
      </c>
      <c r="K32" s="2">
        <f t="shared" si="11"/>
        <v>0</v>
      </c>
      <c r="L32" s="81">
        <f t="shared" si="1"/>
        <v>2500</v>
      </c>
      <c r="M32" s="17"/>
    </row>
    <row r="33" spans="1:13" s="6" customFormat="1" ht="27.75" customHeight="1" x14ac:dyDescent="0.25">
      <c r="A33" s="17"/>
      <c r="B33" s="258" t="s">
        <v>28</v>
      </c>
      <c r="C33" s="250"/>
      <c r="D33" s="250"/>
      <c r="E33" s="266">
        <v>851</v>
      </c>
      <c r="F33" s="1" t="s">
        <v>18</v>
      </c>
      <c r="G33" s="129" t="s">
        <v>7</v>
      </c>
      <c r="H33" s="1" t="s">
        <v>616</v>
      </c>
      <c r="I33" s="1" t="s">
        <v>29</v>
      </c>
      <c r="J33" s="2">
        <f t="shared" si="11"/>
        <v>2500</v>
      </c>
      <c r="K33" s="2">
        <f t="shared" si="11"/>
        <v>0</v>
      </c>
      <c r="L33" s="81">
        <f t="shared" si="1"/>
        <v>2500</v>
      </c>
      <c r="M33" s="17"/>
    </row>
    <row r="34" spans="1:13" s="6" customFormat="1" ht="27.75" customHeight="1" x14ac:dyDescent="0.25">
      <c r="A34" s="17"/>
      <c r="B34" s="258" t="s">
        <v>30</v>
      </c>
      <c r="C34" s="251"/>
      <c r="D34" s="251"/>
      <c r="E34" s="266">
        <v>851</v>
      </c>
      <c r="F34" s="1" t="s">
        <v>18</v>
      </c>
      <c r="G34" s="129" t="s">
        <v>7</v>
      </c>
      <c r="H34" s="1" t="s">
        <v>616</v>
      </c>
      <c r="I34" s="1" t="s">
        <v>31</v>
      </c>
      <c r="J34" s="2">
        <f>'6 Вед15'!J25</f>
        <v>2500</v>
      </c>
      <c r="K34" s="2">
        <f>'6 Вед15'!K25</f>
        <v>0</v>
      </c>
      <c r="L34" s="81">
        <f t="shared" si="1"/>
        <v>2500</v>
      </c>
      <c r="M34" s="17"/>
    </row>
    <row r="35" spans="1:13" s="6" customFormat="1" ht="12" customHeight="1" x14ac:dyDescent="0.25">
      <c r="A35" s="483" t="s">
        <v>656</v>
      </c>
      <c r="B35" s="484"/>
      <c r="C35" s="251"/>
      <c r="D35" s="251"/>
      <c r="E35" s="18">
        <v>851</v>
      </c>
      <c r="F35" s="12" t="s">
        <v>18</v>
      </c>
      <c r="G35" s="12" t="s">
        <v>64</v>
      </c>
      <c r="H35" s="12"/>
      <c r="I35" s="12"/>
      <c r="J35" s="14">
        <f>J36</f>
        <v>0</v>
      </c>
      <c r="K35" s="14">
        <f t="shared" ref="K35:K37" si="12">K36</f>
        <v>0</v>
      </c>
      <c r="L35" s="81">
        <f t="shared" si="1"/>
        <v>0</v>
      </c>
      <c r="M35" s="263"/>
    </row>
    <row r="36" spans="1:13" s="6" customFormat="1" ht="84" customHeight="1" x14ac:dyDescent="0.25">
      <c r="A36" s="485" t="s">
        <v>657</v>
      </c>
      <c r="B36" s="486"/>
      <c r="C36" s="251"/>
      <c r="D36" s="251"/>
      <c r="E36" s="266">
        <v>851</v>
      </c>
      <c r="F36" s="1" t="s">
        <v>18</v>
      </c>
      <c r="G36" s="1" t="s">
        <v>64</v>
      </c>
      <c r="H36" s="1" t="s">
        <v>658</v>
      </c>
      <c r="I36" s="1"/>
      <c r="J36" s="2">
        <f>J37</f>
        <v>0</v>
      </c>
      <c r="K36" s="2">
        <f t="shared" si="12"/>
        <v>0</v>
      </c>
      <c r="L36" s="81">
        <f t="shared" si="1"/>
        <v>0</v>
      </c>
      <c r="M36" s="17"/>
    </row>
    <row r="37" spans="1:13" s="6" customFormat="1" ht="24" x14ac:dyDescent="0.25">
      <c r="A37" s="17"/>
      <c r="B37" s="251" t="s">
        <v>28</v>
      </c>
      <c r="C37" s="250"/>
      <c r="D37" s="250"/>
      <c r="E37" s="266">
        <v>851</v>
      </c>
      <c r="F37" s="1" t="s">
        <v>18</v>
      </c>
      <c r="G37" s="1" t="s">
        <v>64</v>
      </c>
      <c r="H37" s="1" t="s">
        <v>658</v>
      </c>
      <c r="I37" s="1" t="s">
        <v>29</v>
      </c>
      <c r="J37" s="2">
        <f>J38</f>
        <v>0</v>
      </c>
      <c r="K37" s="2">
        <f t="shared" si="12"/>
        <v>0</v>
      </c>
      <c r="L37" s="81">
        <f t="shared" si="1"/>
        <v>0</v>
      </c>
      <c r="M37" s="17"/>
    </row>
    <row r="38" spans="1:13" s="6" customFormat="1" ht="25.5" customHeight="1" x14ac:dyDescent="0.25">
      <c r="A38" s="17"/>
      <c r="B38" s="251" t="s">
        <v>30</v>
      </c>
      <c r="C38" s="251"/>
      <c r="D38" s="251"/>
      <c r="E38" s="266">
        <v>851</v>
      </c>
      <c r="F38" s="1" t="s">
        <v>18</v>
      </c>
      <c r="G38" s="1" t="s">
        <v>64</v>
      </c>
      <c r="H38" s="1" t="s">
        <v>658</v>
      </c>
      <c r="I38" s="1" t="s">
        <v>31</v>
      </c>
      <c r="J38" s="2">
        <f>'6 Вед15'!J29</f>
        <v>0</v>
      </c>
      <c r="K38" s="2">
        <f>'6 Вед15'!K29</f>
        <v>0</v>
      </c>
      <c r="L38" s="81">
        <f t="shared" si="1"/>
        <v>0</v>
      </c>
      <c r="M38" s="17"/>
    </row>
    <row r="39" spans="1:13" s="15" customFormat="1" ht="38.25" customHeight="1" x14ac:dyDescent="0.25">
      <c r="A39" s="483" t="s">
        <v>157</v>
      </c>
      <c r="B39" s="484"/>
      <c r="C39" s="267"/>
      <c r="D39" s="267"/>
      <c r="E39" s="32">
        <v>853</v>
      </c>
      <c r="F39" s="12" t="s">
        <v>18</v>
      </c>
      <c r="G39" s="128" t="s">
        <v>1</v>
      </c>
      <c r="H39" s="12"/>
      <c r="I39" s="12"/>
      <c r="J39" s="14">
        <f>J40+J48+J53</f>
        <v>4242000</v>
      </c>
      <c r="K39" s="14">
        <f>K40+K48+K53</f>
        <v>0</v>
      </c>
      <c r="L39" s="81">
        <f t="shared" si="1"/>
        <v>4242000</v>
      </c>
      <c r="M39" s="263"/>
    </row>
    <row r="40" spans="1:13" s="6" customFormat="1" ht="25.5" customHeight="1" x14ac:dyDescent="0.25">
      <c r="A40" s="485" t="s">
        <v>27</v>
      </c>
      <c r="B40" s="486"/>
      <c r="C40" s="266"/>
      <c r="D40" s="266"/>
      <c r="E40" s="32">
        <v>853</v>
      </c>
      <c r="F40" s="1" t="s">
        <v>23</v>
      </c>
      <c r="G40" s="129" t="s">
        <v>1</v>
      </c>
      <c r="H40" s="1" t="s">
        <v>378</v>
      </c>
      <c r="I40" s="1"/>
      <c r="J40" s="2">
        <f t="shared" ref="J40:K40" si="13">J41+J43+J45</f>
        <v>3735300</v>
      </c>
      <c r="K40" s="2">
        <f t="shared" si="13"/>
        <v>0</v>
      </c>
      <c r="L40" s="81">
        <f t="shared" si="1"/>
        <v>3735300</v>
      </c>
      <c r="M40" s="17"/>
    </row>
    <row r="41" spans="1:13" s="6" customFormat="1" ht="37.5" customHeight="1" x14ac:dyDescent="0.25">
      <c r="A41" s="17"/>
      <c r="B41" s="250" t="s">
        <v>22</v>
      </c>
      <c r="C41" s="266"/>
      <c r="D41" s="266"/>
      <c r="E41" s="32">
        <v>853</v>
      </c>
      <c r="F41" s="1" t="s">
        <v>18</v>
      </c>
      <c r="G41" s="129" t="s">
        <v>1</v>
      </c>
      <c r="H41" s="1" t="s">
        <v>378</v>
      </c>
      <c r="I41" s="1" t="s">
        <v>24</v>
      </c>
      <c r="J41" s="2">
        <f t="shared" ref="J41:K41" si="14">J42</f>
        <v>3406500</v>
      </c>
      <c r="K41" s="2">
        <f t="shared" si="14"/>
        <v>0</v>
      </c>
      <c r="L41" s="81">
        <f t="shared" si="1"/>
        <v>3406500</v>
      </c>
      <c r="M41" s="17"/>
    </row>
    <row r="42" spans="1:13" s="6" customFormat="1" ht="24.75" customHeight="1" x14ac:dyDescent="0.25">
      <c r="A42" s="17"/>
      <c r="B42" s="250" t="s">
        <v>25</v>
      </c>
      <c r="C42" s="266"/>
      <c r="D42" s="266"/>
      <c r="E42" s="32">
        <v>853</v>
      </c>
      <c r="F42" s="1" t="s">
        <v>18</v>
      </c>
      <c r="G42" s="129" t="s">
        <v>1</v>
      </c>
      <c r="H42" s="1" t="s">
        <v>378</v>
      </c>
      <c r="I42" s="1" t="s">
        <v>26</v>
      </c>
      <c r="J42" s="2">
        <f>'6 Вед15'!J264</f>
        <v>3406500</v>
      </c>
      <c r="K42" s="2">
        <f>'6 Вед15'!K264</f>
        <v>0</v>
      </c>
      <c r="L42" s="81">
        <f t="shared" si="1"/>
        <v>3406500</v>
      </c>
      <c r="M42" s="17"/>
    </row>
    <row r="43" spans="1:13" s="6" customFormat="1" ht="24.75" customHeight="1" x14ac:dyDescent="0.25">
      <c r="A43" s="17"/>
      <c r="B43" s="258" t="s">
        <v>28</v>
      </c>
      <c r="C43" s="266"/>
      <c r="D43" s="266"/>
      <c r="E43" s="32">
        <v>853</v>
      </c>
      <c r="F43" s="1" t="s">
        <v>18</v>
      </c>
      <c r="G43" s="129" t="s">
        <v>1</v>
      </c>
      <c r="H43" s="1" t="s">
        <v>378</v>
      </c>
      <c r="I43" s="1" t="s">
        <v>29</v>
      </c>
      <c r="J43" s="2">
        <f>J44</f>
        <v>314800</v>
      </c>
      <c r="K43" s="2">
        <f t="shared" ref="K43" si="15">K44</f>
        <v>0</v>
      </c>
      <c r="L43" s="81">
        <f t="shared" si="1"/>
        <v>314800</v>
      </c>
      <c r="M43" s="17"/>
    </row>
    <row r="44" spans="1:13" s="6" customFormat="1" ht="24.75" customHeight="1" x14ac:dyDescent="0.25">
      <c r="A44" s="17"/>
      <c r="B44" s="258" t="s">
        <v>30</v>
      </c>
      <c r="C44" s="266"/>
      <c r="D44" s="266"/>
      <c r="E44" s="32">
        <v>853</v>
      </c>
      <c r="F44" s="1" t="s">
        <v>18</v>
      </c>
      <c r="G44" s="129" t="s">
        <v>1</v>
      </c>
      <c r="H44" s="1" t="s">
        <v>378</v>
      </c>
      <c r="I44" s="1" t="s">
        <v>31</v>
      </c>
      <c r="J44" s="2">
        <f>'6 Вед15'!J266</f>
        <v>314800</v>
      </c>
      <c r="K44" s="2">
        <f>'6 Вед15'!K266</f>
        <v>0</v>
      </c>
      <c r="L44" s="81">
        <f t="shared" si="1"/>
        <v>314800</v>
      </c>
      <c r="M44" s="17"/>
    </row>
    <row r="45" spans="1:13" s="6" customFormat="1" x14ac:dyDescent="0.25">
      <c r="A45" s="17"/>
      <c r="B45" s="258" t="s">
        <v>32</v>
      </c>
      <c r="C45" s="266"/>
      <c r="D45" s="266"/>
      <c r="E45" s="32">
        <v>853</v>
      </c>
      <c r="F45" s="1" t="s">
        <v>18</v>
      </c>
      <c r="G45" s="129" t="s">
        <v>1</v>
      </c>
      <c r="H45" s="1" t="s">
        <v>378</v>
      </c>
      <c r="I45" s="1" t="s">
        <v>33</v>
      </c>
      <c r="J45" s="2">
        <f>J46+J47</f>
        <v>14000</v>
      </c>
      <c r="K45" s="2">
        <f>'6 Вед15'!K267</f>
        <v>0</v>
      </c>
      <c r="L45" s="81">
        <f t="shared" si="1"/>
        <v>14000</v>
      </c>
      <c r="M45" s="17"/>
    </row>
    <row r="46" spans="1:13" s="6" customFormat="1" ht="24" x14ac:dyDescent="0.25">
      <c r="A46" s="17"/>
      <c r="B46" s="258" t="s">
        <v>34</v>
      </c>
      <c r="C46" s="266"/>
      <c r="D46" s="266"/>
      <c r="E46" s="32">
        <v>853</v>
      </c>
      <c r="F46" s="1" t="s">
        <v>18</v>
      </c>
      <c r="G46" s="129" t="s">
        <v>1</v>
      </c>
      <c r="H46" s="1" t="s">
        <v>378</v>
      </c>
      <c r="I46" s="1" t="s">
        <v>35</v>
      </c>
      <c r="J46" s="2">
        <f>'6 Вед15'!J268</f>
        <v>13870</v>
      </c>
      <c r="K46" s="2">
        <f>'6 Вед15'!K268</f>
        <v>0</v>
      </c>
      <c r="L46" s="81">
        <f t="shared" si="1"/>
        <v>13870</v>
      </c>
      <c r="M46" s="17"/>
    </row>
    <row r="47" spans="1:13" s="6" customFormat="1" x14ac:dyDescent="0.25">
      <c r="A47" s="229"/>
      <c r="B47" s="315" t="s">
        <v>597</v>
      </c>
      <c r="C47" s="316"/>
      <c r="D47" s="316"/>
      <c r="E47" s="32"/>
      <c r="F47" s="1" t="s">
        <v>18</v>
      </c>
      <c r="G47" s="129" t="s">
        <v>1</v>
      </c>
      <c r="H47" s="1" t="s">
        <v>378</v>
      </c>
      <c r="I47" s="1" t="s">
        <v>36</v>
      </c>
      <c r="J47" s="2">
        <f>'6 Вед15'!J269</f>
        <v>130</v>
      </c>
      <c r="K47" s="2"/>
      <c r="L47" s="81">
        <f t="shared" si="1"/>
        <v>130</v>
      </c>
      <c r="M47" s="17"/>
    </row>
    <row r="48" spans="1:13" s="6" customFormat="1" ht="27" customHeight="1" x14ac:dyDescent="0.25">
      <c r="A48" s="485" t="s">
        <v>178</v>
      </c>
      <c r="B48" s="486"/>
      <c r="C48" s="251"/>
      <c r="D48" s="251"/>
      <c r="E48" s="266">
        <v>854</v>
      </c>
      <c r="F48" s="1" t="s">
        <v>18</v>
      </c>
      <c r="G48" s="129" t="s">
        <v>1</v>
      </c>
      <c r="H48" s="1" t="s">
        <v>179</v>
      </c>
      <c r="I48" s="1"/>
      <c r="J48" s="2">
        <f>J49+J51</f>
        <v>488700</v>
      </c>
      <c r="K48" s="2">
        <f t="shared" ref="K48" si="16">K49+K51</f>
        <v>0</v>
      </c>
      <c r="L48" s="81">
        <f t="shared" si="1"/>
        <v>488700</v>
      </c>
      <c r="M48" s="17"/>
    </row>
    <row r="49" spans="1:14" s="6" customFormat="1" ht="63" customHeight="1" x14ac:dyDescent="0.25">
      <c r="A49" s="251"/>
      <c r="B49" s="250" t="s">
        <v>22</v>
      </c>
      <c r="C49" s="251"/>
      <c r="D49" s="251"/>
      <c r="E49" s="266">
        <v>854</v>
      </c>
      <c r="F49" s="1" t="s">
        <v>23</v>
      </c>
      <c r="G49" s="129" t="s">
        <v>1</v>
      </c>
      <c r="H49" s="1" t="s">
        <v>179</v>
      </c>
      <c r="I49" s="1" t="s">
        <v>24</v>
      </c>
      <c r="J49" s="2">
        <f t="shared" ref="J49:K49" si="17">J50</f>
        <v>459000</v>
      </c>
      <c r="K49" s="2">
        <f t="shared" si="17"/>
        <v>0</v>
      </c>
      <c r="L49" s="81">
        <f t="shared" si="1"/>
        <v>459000</v>
      </c>
      <c r="M49" s="17"/>
    </row>
    <row r="50" spans="1:14" s="6" customFormat="1" ht="24" customHeight="1" x14ac:dyDescent="0.25">
      <c r="A50" s="17"/>
      <c r="B50" s="250" t="s">
        <v>25</v>
      </c>
      <c r="C50" s="250"/>
      <c r="D50" s="250"/>
      <c r="E50" s="266">
        <v>854</v>
      </c>
      <c r="F50" s="1" t="s">
        <v>18</v>
      </c>
      <c r="G50" s="129" t="s">
        <v>1</v>
      </c>
      <c r="H50" s="1" t="s">
        <v>179</v>
      </c>
      <c r="I50" s="1" t="s">
        <v>26</v>
      </c>
      <c r="J50" s="2">
        <f>'6 Вед15'!J329</f>
        <v>459000</v>
      </c>
      <c r="K50" s="2">
        <f>'6 Вед15'!K329</f>
        <v>0</v>
      </c>
      <c r="L50" s="81">
        <f t="shared" si="1"/>
        <v>459000</v>
      </c>
      <c r="M50" s="17"/>
    </row>
    <row r="51" spans="1:14" s="6" customFormat="1" ht="25.5" customHeight="1" x14ac:dyDescent="0.25">
      <c r="A51" s="17"/>
      <c r="B51" s="332" t="s">
        <v>28</v>
      </c>
      <c r="C51" s="330"/>
      <c r="D51" s="1" t="s">
        <v>18</v>
      </c>
      <c r="E51" s="294">
        <v>854</v>
      </c>
      <c r="F51" s="1" t="s">
        <v>18</v>
      </c>
      <c r="G51" s="129" t="s">
        <v>1</v>
      </c>
      <c r="H51" s="1" t="s">
        <v>179</v>
      </c>
      <c r="I51" s="1" t="s">
        <v>29</v>
      </c>
      <c r="J51" s="2">
        <f>J52</f>
        <v>29700</v>
      </c>
      <c r="K51" s="2">
        <f t="shared" ref="J51:K54" si="18">K52</f>
        <v>0</v>
      </c>
      <c r="L51" s="81">
        <f t="shared" si="1"/>
        <v>29700</v>
      </c>
      <c r="M51" s="17"/>
    </row>
    <row r="52" spans="1:14" s="6" customFormat="1" ht="25.5" customHeight="1" x14ac:dyDescent="0.25">
      <c r="A52" s="17"/>
      <c r="B52" s="332" t="s">
        <v>30</v>
      </c>
      <c r="C52" s="331"/>
      <c r="D52" s="1" t="s">
        <v>18</v>
      </c>
      <c r="E52" s="294">
        <v>854</v>
      </c>
      <c r="F52" s="1" t="s">
        <v>18</v>
      </c>
      <c r="G52" s="129" t="s">
        <v>1</v>
      </c>
      <c r="H52" s="1" t="s">
        <v>179</v>
      </c>
      <c r="I52" s="1" t="s">
        <v>31</v>
      </c>
      <c r="J52" s="2">
        <f>'6 Вед15'!J331</f>
        <v>29700</v>
      </c>
      <c r="K52" s="2">
        <f>'6 Вед15'!K331</f>
        <v>0</v>
      </c>
      <c r="L52" s="81">
        <f t="shared" si="1"/>
        <v>29700</v>
      </c>
      <c r="M52" s="17"/>
    </row>
    <row r="53" spans="1:14" s="6" customFormat="1" ht="41.25" customHeight="1" x14ac:dyDescent="0.25">
      <c r="A53" s="485" t="s">
        <v>373</v>
      </c>
      <c r="B53" s="486"/>
      <c r="C53" s="251"/>
      <c r="D53" s="1" t="s">
        <v>18</v>
      </c>
      <c r="E53" s="266">
        <v>854</v>
      </c>
      <c r="F53" s="1" t="s">
        <v>23</v>
      </c>
      <c r="G53" s="129" t="s">
        <v>1</v>
      </c>
      <c r="H53" s="1" t="s">
        <v>617</v>
      </c>
      <c r="I53" s="1"/>
      <c r="J53" s="2">
        <f t="shared" si="18"/>
        <v>18000</v>
      </c>
      <c r="K53" s="2">
        <f t="shared" si="18"/>
        <v>0</v>
      </c>
      <c r="L53" s="81">
        <f t="shared" si="1"/>
        <v>18000</v>
      </c>
      <c r="M53" s="17"/>
    </row>
    <row r="54" spans="1:14" s="6" customFormat="1" ht="25.5" customHeight="1" x14ac:dyDescent="0.25">
      <c r="A54" s="17"/>
      <c r="B54" s="258" t="s">
        <v>28</v>
      </c>
      <c r="C54" s="250"/>
      <c r="D54" s="1" t="s">
        <v>18</v>
      </c>
      <c r="E54" s="266">
        <v>854</v>
      </c>
      <c r="F54" s="1" t="s">
        <v>18</v>
      </c>
      <c r="G54" s="129" t="s">
        <v>1</v>
      </c>
      <c r="H54" s="1" t="s">
        <v>617</v>
      </c>
      <c r="I54" s="1" t="s">
        <v>29</v>
      </c>
      <c r="J54" s="2">
        <f>J55</f>
        <v>18000</v>
      </c>
      <c r="K54" s="2">
        <f t="shared" si="18"/>
        <v>0</v>
      </c>
      <c r="L54" s="81">
        <f t="shared" si="1"/>
        <v>18000</v>
      </c>
      <c r="M54" s="17"/>
    </row>
    <row r="55" spans="1:14" s="6" customFormat="1" ht="25.5" customHeight="1" x14ac:dyDescent="0.25">
      <c r="A55" s="17"/>
      <c r="B55" s="258" t="s">
        <v>30</v>
      </c>
      <c r="C55" s="251"/>
      <c r="D55" s="1" t="s">
        <v>18</v>
      </c>
      <c r="E55" s="266">
        <v>854</v>
      </c>
      <c r="F55" s="1" t="s">
        <v>18</v>
      </c>
      <c r="G55" s="129" t="s">
        <v>1</v>
      </c>
      <c r="H55" s="1" t="s">
        <v>617</v>
      </c>
      <c r="I55" s="1" t="s">
        <v>31</v>
      </c>
      <c r="J55" s="2">
        <f>'6 Вед15'!J334</f>
        <v>18000</v>
      </c>
      <c r="K55" s="2">
        <f>'6 Вед15'!K334</f>
        <v>0</v>
      </c>
      <c r="L55" s="81">
        <f t="shared" si="1"/>
        <v>18000</v>
      </c>
      <c r="M55" s="2">
        <f>'6 Вед15'!M334</f>
        <v>0</v>
      </c>
      <c r="N55" s="2">
        <f>'6 Вед15'!N334</f>
        <v>0</v>
      </c>
    </row>
    <row r="56" spans="1:14" s="15" customFormat="1" ht="12" customHeight="1" x14ac:dyDescent="0.25">
      <c r="A56" s="483" t="s">
        <v>38</v>
      </c>
      <c r="B56" s="484"/>
      <c r="C56" s="255"/>
      <c r="D56" s="255"/>
      <c r="E56" s="266">
        <v>851</v>
      </c>
      <c r="F56" s="12" t="s">
        <v>18</v>
      </c>
      <c r="G56" s="128" t="s">
        <v>39</v>
      </c>
      <c r="H56" s="13"/>
      <c r="I56" s="12"/>
      <c r="J56" s="14">
        <f>J57</f>
        <v>200000</v>
      </c>
      <c r="K56" s="14">
        <f t="shared" ref="K56" si="19">K57</f>
        <v>0</v>
      </c>
      <c r="L56" s="81">
        <f t="shared" si="1"/>
        <v>200000</v>
      </c>
      <c r="M56" s="263"/>
    </row>
    <row r="57" spans="1:14" s="6" customFormat="1" ht="12" customHeight="1" x14ac:dyDescent="0.25">
      <c r="A57" s="485" t="s">
        <v>41</v>
      </c>
      <c r="B57" s="486"/>
      <c r="C57" s="251"/>
      <c r="D57" s="251"/>
      <c r="E57" s="266">
        <v>851</v>
      </c>
      <c r="F57" s="1" t="s">
        <v>18</v>
      </c>
      <c r="G57" s="129" t="s">
        <v>39</v>
      </c>
      <c r="H57" s="1" t="s">
        <v>40</v>
      </c>
      <c r="I57" s="1"/>
      <c r="J57" s="2">
        <f t="shared" ref="J57:K58" si="20">J58</f>
        <v>200000</v>
      </c>
      <c r="K57" s="2">
        <f t="shared" si="20"/>
        <v>0</v>
      </c>
      <c r="L57" s="81">
        <f t="shared" si="1"/>
        <v>200000</v>
      </c>
      <c r="M57" s="17"/>
    </row>
    <row r="58" spans="1:14" s="6" customFormat="1" x14ac:dyDescent="0.25">
      <c r="A58" s="17"/>
      <c r="B58" s="251" t="s">
        <v>32</v>
      </c>
      <c r="C58" s="251"/>
      <c r="D58" s="251"/>
      <c r="E58" s="266">
        <v>851</v>
      </c>
      <c r="F58" s="1" t="s">
        <v>18</v>
      </c>
      <c r="G58" s="129" t="s">
        <v>39</v>
      </c>
      <c r="H58" s="1" t="s">
        <v>40</v>
      </c>
      <c r="I58" s="1" t="s">
        <v>33</v>
      </c>
      <c r="J58" s="2">
        <f t="shared" si="20"/>
        <v>200000</v>
      </c>
      <c r="K58" s="2">
        <f t="shared" si="20"/>
        <v>0</v>
      </c>
      <c r="L58" s="81">
        <f t="shared" si="1"/>
        <v>200000</v>
      </c>
      <c r="M58" s="17"/>
    </row>
    <row r="59" spans="1:14" s="6" customFormat="1" x14ac:dyDescent="0.25">
      <c r="A59" s="17"/>
      <c r="B59" s="250" t="s">
        <v>42</v>
      </c>
      <c r="C59" s="250"/>
      <c r="D59" s="250"/>
      <c r="E59" s="266">
        <v>851</v>
      </c>
      <c r="F59" s="1" t="s">
        <v>18</v>
      </c>
      <c r="G59" s="129" t="s">
        <v>39</v>
      </c>
      <c r="H59" s="1" t="s">
        <v>40</v>
      </c>
      <c r="I59" s="1" t="s">
        <v>43</v>
      </c>
      <c r="J59" s="2">
        <f>'6 Вед15'!J33</f>
        <v>200000</v>
      </c>
      <c r="K59" s="2">
        <f>'6 Вед15'!K33</f>
        <v>0</v>
      </c>
      <c r="L59" s="81">
        <f t="shared" si="1"/>
        <v>200000</v>
      </c>
      <c r="M59" s="17"/>
    </row>
    <row r="60" spans="1:14" s="15" customFormat="1" ht="12" customHeight="1" x14ac:dyDescent="0.25">
      <c r="A60" s="483" t="s">
        <v>44</v>
      </c>
      <c r="B60" s="484"/>
      <c r="C60" s="255"/>
      <c r="D60" s="255"/>
      <c r="E60" s="266">
        <v>851</v>
      </c>
      <c r="F60" s="12" t="s">
        <v>18</v>
      </c>
      <c r="G60" s="128" t="s">
        <v>45</v>
      </c>
      <c r="H60" s="13"/>
      <c r="I60" s="12"/>
      <c r="J60" s="14">
        <f>J61+J79+J82+J68+J71+J74</f>
        <v>6237900</v>
      </c>
      <c r="K60" s="14">
        <f t="shared" ref="K60" si="21">K61+K79+K82+K68+K71+K74</f>
        <v>803088</v>
      </c>
      <c r="L60" s="81">
        <f t="shared" si="1"/>
        <v>7040988</v>
      </c>
      <c r="M60" s="263"/>
    </row>
    <row r="61" spans="1:14" s="6" customFormat="1" ht="72.75" customHeight="1" x14ac:dyDescent="0.25">
      <c r="A61" s="485" t="s">
        <v>46</v>
      </c>
      <c r="B61" s="486"/>
      <c r="C61" s="266"/>
      <c r="D61" s="266"/>
      <c r="E61" s="266">
        <v>851</v>
      </c>
      <c r="F61" s="1" t="s">
        <v>18</v>
      </c>
      <c r="G61" s="129" t="s">
        <v>45</v>
      </c>
      <c r="H61" s="1" t="s">
        <v>47</v>
      </c>
      <c r="I61" s="1"/>
      <c r="J61" s="2">
        <f t="shared" ref="J61:K61" si="22">J62+J64+J66</f>
        <v>340900</v>
      </c>
      <c r="K61" s="2">
        <f t="shared" si="22"/>
        <v>0</v>
      </c>
      <c r="L61" s="81">
        <f t="shared" si="1"/>
        <v>340900</v>
      </c>
      <c r="M61" s="17"/>
    </row>
    <row r="62" spans="1:14" s="6" customFormat="1" ht="48.75" customHeight="1" x14ac:dyDescent="0.25">
      <c r="A62" s="17"/>
      <c r="B62" s="250" t="s">
        <v>22</v>
      </c>
      <c r="C62" s="266"/>
      <c r="D62" s="266"/>
      <c r="E62" s="266">
        <v>851</v>
      </c>
      <c r="F62" s="1" t="s">
        <v>18</v>
      </c>
      <c r="G62" s="129" t="s">
        <v>45</v>
      </c>
      <c r="H62" s="1" t="s">
        <v>47</v>
      </c>
      <c r="I62" s="1" t="s">
        <v>24</v>
      </c>
      <c r="J62" s="2">
        <f t="shared" ref="J62:K62" si="23">J63</f>
        <v>216840</v>
      </c>
      <c r="K62" s="2">
        <f t="shared" si="23"/>
        <v>0</v>
      </c>
      <c r="L62" s="81">
        <f t="shared" si="1"/>
        <v>216840</v>
      </c>
      <c r="M62" s="17"/>
    </row>
    <row r="63" spans="1:14" s="6" customFormat="1" ht="24.75" customHeight="1" x14ac:dyDescent="0.25">
      <c r="A63" s="17"/>
      <c r="B63" s="250" t="s">
        <v>25</v>
      </c>
      <c r="C63" s="266"/>
      <c r="D63" s="266"/>
      <c r="E63" s="266">
        <v>851</v>
      </c>
      <c r="F63" s="1" t="s">
        <v>18</v>
      </c>
      <c r="G63" s="129" t="s">
        <v>45</v>
      </c>
      <c r="H63" s="1" t="s">
        <v>47</v>
      </c>
      <c r="I63" s="1" t="s">
        <v>26</v>
      </c>
      <c r="J63" s="2">
        <f>'6 Вед15'!J37</f>
        <v>216840</v>
      </c>
      <c r="K63" s="2">
        <f>'6 Вед15'!K37</f>
        <v>0</v>
      </c>
      <c r="L63" s="81">
        <f t="shared" si="1"/>
        <v>216840</v>
      </c>
      <c r="M63" s="17"/>
    </row>
    <row r="64" spans="1:14" s="6" customFormat="1" ht="24.75" customHeight="1" x14ac:dyDescent="0.25">
      <c r="A64" s="17"/>
      <c r="B64" s="258" t="s">
        <v>28</v>
      </c>
      <c r="C64" s="266"/>
      <c r="D64" s="266"/>
      <c r="E64" s="266">
        <v>851</v>
      </c>
      <c r="F64" s="1" t="s">
        <v>18</v>
      </c>
      <c r="G64" s="129" t="s">
        <v>45</v>
      </c>
      <c r="H64" s="1" t="s">
        <v>47</v>
      </c>
      <c r="I64" s="1" t="s">
        <v>29</v>
      </c>
      <c r="J64" s="2">
        <f>'6 Вед15'!J38</f>
        <v>123860</v>
      </c>
      <c r="K64" s="2">
        <f>'6 Вед15'!K38</f>
        <v>0</v>
      </c>
      <c r="L64" s="81">
        <f t="shared" si="1"/>
        <v>123860</v>
      </c>
      <c r="M64" s="17"/>
    </row>
    <row r="65" spans="1:13" s="6" customFormat="1" ht="24.75" customHeight="1" x14ac:dyDescent="0.25">
      <c r="A65" s="17"/>
      <c r="B65" s="258" t="s">
        <v>30</v>
      </c>
      <c r="C65" s="266"/>
      <c r="D65" s="266"/>
      <c r="E65" s="266">
        <v>851</v>
      </c>
      <c r="F65" s="1" t="s">
        <v>18</v>
      </c>
      <c r="G65" s="129" t="s">
        <v>45</v>
      </c>
      <c r="H65" s="1" t="s">
        <v>47</v>
      </c>
      <c r="I65" s="1" t="s">
        <v>31</v>
      </c>
      <c r="J65" s="2">
        <f>'6 Вед15'!J39</f>
        <v>123860</v>
      </c>
      <c r="K65" s="2">
        <f>'6 Вед15'!K39</f>
        <v>0</v>
      </c>
      <c r="L65" s="81">
        <f t="shared" si="1"/>
        <v>123860</v>
      </c>
      <c r="M65" s="17"/>
    </row>
    <row r="66" spans="1:13" s="6" customFormat="1" x14ac:dyDescent="0.25">
      <c r="A66" s="17"/>
      <c r="B66" s="250" t="s">
        <v>158</v>
      </c>
      <c r="C66" s="260"/>
      <c r="D66" s="260"/>
      <c r="E66" s="32">
        <v>853</v>
      </c>
      <c r="F66" s="1" t="s">
        <v>18</v>
      </c>
      <c r="G66" s="130" t="s">
        <v>45</v>
      </c>
      <c r="H66" s="1" t="s">
        <v>47</v>
      </c>
      <c r="I66" s="1" t="s">
        <v>159</v>
      </c>
      <c r="J66" s="2">
        <f t="shared" ref="J66:K66" si="24">J67</f>
        <v>200</v>
      </c>
      <c r="K66" s="2">
        <f t="shared" si="24"/>
        <v>0</v>
      </c>
      <c r="L66" s="81">
        <f t="shared" si="1"/>
        <v>200</v>
      </c>
      <c r="M66" s="17"/>
    </row>
    <row r="67" spans="1:13" s="6" customFormat="1" x14ac:dyDescent="0.25">
      <c r="A67" s="17"/>
      <c r="B67" s="250" t="s">
        <v>160</v>
      </c>
      <c r="C67" s="260"/>
      <c r="D67" s="260"/>
      <c r="E67" s="32">
        <v>853</v>
      </c>
      <c r="F67" s="1" t="s">
        <v>18</v>
      </c>
      <c r="G67" s="130" t="s">
        <v>45</v>
      </c>
      <c r="H67" s="1" t="s">
        <v>47</v>
      </c>
      <c r="I67" s="1" t="s">
        <v>161</v>
      </c>
      <c r="J67" s="2">
        <f>'6 Вед15'!J273</f>
        <v>200</v>
      </c>
      <c r="K67" s="2">
        <f>'6 Вед15'!K273</f>
        <v>0</v>
      </c>
      <c r="L67" s="81">
        <f t="shared" si="1"/>
        <v>200</v>
      </c>
      <c r="M67" s="17"/>
    </row>
    <row r="68" spans="1:13" s="6" customFormat="1" ht="25.5" customHeight="1" x14ac:dyDescent="0.25">
      <c r="A68" s="485" t="s">
        <v>52</v>
      </c>
      <c r="B68" s="486"/>
      <c r="C68" s="251"/>
      <c r="D68" s="251"/>
      <c r="E68" s="266">
        <v>851</v>
      </c>
      <c r="F68" s="1" t="s">
        <v>23</v>
      </c>
      <c r="G68" s="130" t="s">
        <v>45</v>
      </c>
      <c r="H68" s="1" t="s">
        <v>53</v>
      </c>
      <c r="I68" s="1"/>
      <c r="J68" s="2">
        <f t="shared" ref="J68:K69" si="25">J69</f>
        <v>450000</v>
      </c>
      <c r="K68" s="2">
        <f t="shared" si="25"/>
        <v>0</v>
      </c>
      <c r="L68" s="81">
        <f t="shared" si="1"/>
        <v>450000</v>
      </c>
      <c r="M68" s="17"/>
    </row>
    <row r="69" spans="1:13" s="6" customFormat="1" ht="24" x14ac:dyDescent="0.25">
      <c r="A69" s="17"/>
      <c r="B69" s="258" t="s">
        <v>28</v>
      </c>
      <c r="C69" s="250"/>
      <c r="D69" s="250"/>
      <c r="E69" s="266">
        <v>851</v>
      </c>
      <c r="F69" s="1" t="s">
        <v>18</v>
      </c>
      <c r="G69" s="129" t="s">
        <v>45</v>
      </c>
      <c r="H69" s="1" t="s">
        <v>53</v>
      </c>
      <c r="I69" s="1" t="s">
        <v>29</v>
      </c>
      <c r="J69" s="2">
        <f t="shared" si="25"/>
        <v>450000</v>
      </c>
      <c r="K69" s="2">
        <f t="shared" si="25"/>
        <v>0</v>
      </c>
      <c r="L69" s="81">
        <f t="shared" si="1"/>
        <v>450000</v>
      </c>
      <c r="M69" s="17"/>
    </row>
    <row r="70" spans="1:13" s="6" customFormat="1" ht="23.25" customHeight="1" x14ac:dyDescent="0.25">
      <c r="A70" s="17"/>
      <c r="B70" s="258" t="s">
        <v>30</v>
      </c>
      <c r="C70" s="251"/>
      <c r="D70" s="251"/>
      <c r="E70" s="266">
        <v>851</v>
      </c>
      <c r="F70" s="1" t="s">
        <v>18</v>
      </c>
      <c r="G70" s="129" t="s">
        <v>45</v>
      </c>
      <c r="H70" s="1" t="s">
        <v>53</v>
      </c>
      <c r="I70" s="1" t="s">
        <v>31</v>
      </c>
      <c r="J70" s="2">
        <f>'6 Вед15'!J42</f>
        <v>450000</v>
      </c>
      <c r="K70" s="2">
        <f>'6 Вед15'!K42</f>
        <v>0</v>
      </c>
      <c r="L70" s="81">
        <f t="shared" si="1"/>
        <v>450000</v>
      </c>
      <c r="M70" s="17"/>
    </row>
    <row r="71" spans="1:13" s="6" customFormat="1" ht="24.75" customHeight="1" x14ac:dyDescent="0.25">
      <c r="A71" s="485" t="s">
        <v>54</v>
      </c>
      <c r="B71" s="486"/>
      <c r="C71" s="257"/>
      <c r="D71" s="257"/>
      <c r="E71" s="266">
        <v>851</v>
      </c>
      <c r="F71" s="1" t="s">
        <v>18</v>
      </c>
      <c r="G71" s="129" t="s">
        <v>45</v>
      </c>
      <c r="H71" s="1" t="s">
        <v>55</v>
      </c>
      <c r="I71" s="1"/>
      <c r="J71" s="2">
        <f t="shared" ref="J71:K71" si="26">J72</f>
        <v>1575000</v>
      </c>
      <c r="K71" s="2">
        <f t="shared" si="26"/>
        <v>0</v>
      </c>
      <c r="L71" s="81">
        <f t="shared" si="1"/>
        <v>1575000</v>
      </c>
      <c r="M71" s="17"/>
    </row>
    <row r="72" spans="1:13" s="6" customFormat="1" ht="23.25" customHeight="1" x14ac:dyDescent="0.25">
      <c r="A72" s="17"/>
      <c r="B72" s="258" t="s">
        <v>28</v>
      </c>
      <c r="C72" s="250"/>
      <c r="D72" s="250"/>
      <c r="E72" s="266">
        <v>851</v>
      </c>
      <c r="F72" s="1" t="s">
        <v>18</v>
      </c>
      <c r="G72" s="129" t="s">
        <v>45</v>
      </c>
      <c r="H72" s="1" t="s">
        <v>55</v>
      </c>
      <c r="I72" s="1" t="s">
        <v>29</v>
      </c>
      <c r="J72" s="2">
        <f t="shared" ref="J72:K72" si="27">J73</f>
        <v>1575000</v>
      </c>
      <c r="K72" s="2">
        <f t="shared" si="27"/>
        <v>0</v>
      </c>
      <c r="L72" s="81">
        <f t="shared" si="1"/>
        <v>1575000</v>
      </c>
      <c r="M72" s="17"/>
    </row>
    <row r="73" spans="1:13" s="6" customFormat="1" ht="23.25" customHeight="1" x14ac:dyDescent="0.25">
      <c r="A73" s="17"/>
      <c r="B73" s="258" t="s">
        <v>30</v>
      </c>
      <c r="C73" s="251"/>
      <c r="D73" s="251"/>
      <c r="E73" s="266">
        <v>851</v>
      </c>
      <c r="F73" s="1" t="s">
        <v>18</v>
      </c>
      <c r="G73" s="129" t="s">
        <v>45</v>
      </c>
      <c r="H73" s="1" t="s">
        <v>55</v>
      </c>
      <c r="I73" s="1" t="s">
        <v>31</v>
      </c>
      <c r="J73" s="2">
        <f>'6 Вед15'!J45</f>
        <v>1575000</v>
      </c>
      <c r="K73" s="2">
        <f>'6 Вед15'!K45</f>
        <v>0</v>
      </c>
      <c r="L73" s="81">
        <f t="shared" si="1"/>
        <v>1575000</v>
      </c>
      <c r="M73" s="17"/>
    </row>
    <row r="74" spans="1:13" s="222" customFormat="1" ht="23.25" customHeight="1" x14ac:dyDescent="0.2">
      <c r="A74" s="505" t="s">
        <v>570</v>
      </c>
      <c r="B74" s="506"/>
      <c r="C74" s="221"/>
      <c r="D74" s="221"/>
      <c r="E74" s="266">
        <v>851</v>
      </c>
      <c r="F74" s="20" t="s">
        <v>18</v>
      </c>
      <c r="G74" s="20" t="s">
        <v>45</v>
      </c>
      <c r="H74" s="20" t="s">
        <v>571</v>
      </c>
      <c r="I74" s="20"/>
      <c r="J74" s="24">
        <f>J77+J75</f>
        <v>1572000</v>
      </c>
      <c r="K74" s="24">
        <f t="shared" ref="K74" si="28">K77+K75</f>
        <v>763089</v>
      </c>
      <c r="L74" s="81">
        <f t="shared" ref="L74:L149" si="29">J74+K74</f>
        <v>2335089</v>
      </c>
      <c r="M74" s="223"/>
    </row>
    <row r="75" spans="1:13" s="6" customFormat="1" ht="23.25" customHeight="1" x14ac:dyDescent="0.25">
      <c r="A75" s="17"/>
      <c r="B75" s="258" t="s">
        <v>28</v>
      </c>
      <c r="C75" s="250"/>
      <c r="D75" s="250"/>
      <c r="E75" s="266">
        <v>851</v>
      </c>
      <c r="F75" s="1" t="s">
        <v>18</v>
      </c>
      <c r="G75" s="129" t="s">
        <v>45</v>
      </c>
      <c r="H75" s="20" t="s">
        <v>571</v>
      </c>
      <c r="I75" s="1" t="s">
        <v>29</v>
      </c>
      <c r="J75" s="2">
        <f t="shared" ref="J75:K75" si="30">J76</f>
        <v>172000</v>
      </c>
      <c r="K75" s="2">
        <f t="shared" si="30"/>
        <v>0</v>
      </c>
      <c r="L75" s="81">
        <f t="shared" si="29"/>
        <v>172000</v>
      </c>
      <c r="M75" s="17"/>
    </row>
    <row r="76" spans="1:13" s="6" customFormat="1" ht="23.25" customHeight="1" x14ac:dyDescent="0.25">
      <c r="A76" s="17"/>
      <c r="B76" s="258" t="s">
        <v>30</v>
      </c>
      <c r="C76" s="251"/>
      <c r="D76" s="251"/>
      <c r="E76" s="266">
        <v>851</v>
      </c>
      <c r="F76" s="1" t="s">
        <v>18</v>
      </c>
      <c r="G76" s="129" t="s">
        <v>45</v>
      </c>
      <c r="H76" s="20" t="s">
        <v>571</v>
      </c>
      <c r="I76" s="1" t="s">
        <v>31</v>
      </c>
      <c r="J76" s="2">
        <f>'6 Вед15'!J48</f>
        <v>172000</v>
      </c>
      <c r="K76" s="2">
        <f>'6 Вед15'!K48</f>
        <v>0</v>
      </c>
      <c r="L76" s="81">
        <f t="shared" si="29"/>
        <v>172000</v>
      </c>
      <c r="M76" s="17"/>
    </row>
    <row r="77" spans="1:13" s="222" customFormat="1" ht="23.25" customHeight="1" x14ac:dyDescent="0.2">
      <c r="A77" s="223"/>
      <c r="B77" s="251" t="s">
        <v>598</v>
      </c>
      <c r="C77" s="221"/>
      <c r="D77" s="221"/>
      <c r="E77" s="266">
        <v>851</v>
      </c>
      <c r="F77" s="20" t="s">
        <v>18</v>
      </c>
      <c r="G77" s="20" t="s">
        <v>45</v>
      </c>
      <c r="H77" s="20" t="s">
        <v>571</v>
      </c>
      <c r="I77" s="20" t="s">
        <v>77</v>
      </c>
      <c r="J77" s="24">
        <f t="shared" ref="J77:K77" si="31">J78</f>
        <v>1400000</v>
      </c>
      <c r="K77" s="24">
        <f t="shared" si="31"/>
        <v>763089</v>
      </c>
      <c r="L77" s="81">
        <f t="shared" si="29"/>
        <v>2163089</v>
      </c>
      <c r="M77" s="223"/>
    </row>
    <row r="78" spans="1:13" s="222" customFormat="1" ht="37.5" customHeight="1" x14ac:dyDescent="0.2">
      <c r="A78" s="223"/>
      <c r="B78" s="251" t="s">
        <v>78</v>
      </c>
      <c r="C78" s="221"/>
      <c r="D78" s="221"/>
      <c r="E78" s="266">
        <v>851</v>
      </c>
      <c r="F78" s="20" t="s">
        <v>18</v>
      </c>
      <c r="G78" s="20" t="s">
        <v>45</v>
      </c>
      <c r="H78" s="20" t="s">
        <v>571</v>
      </c>
      <c r="I78" s="20" t="s">
        <v>79</v>
      </c>
      <c r="J78" s="24">
        <f>'6 Вед15'!J50</f>
        <v>1400000</v>
      </c>
      <c r="K78" s="24">
        <f>'6 Вед15'!K50</f>
        <v>763089</v>
      </c>
      <c r="L78" s="81">
        <f t="shared" si="29"/>
        <v>2163089</v>
      </c>
      <c r="M78" s="223"/>
    </row>
    <row r="79" spans="1:13" s="6" customFormat="1" ht="24" customHeight="1" x14ac:dyDescent="0.25">
      <c r="A79" s="485" t="s">
        <v>48</v>
      </c>
      <c r="B79" s="486"/>
      <c r="C79" s="251"/>
      <c r="D79" s="251"/>
      <c r="E79" s="266">
        <v>851</v>
      </c>
      <c r="F79" s="1" t="s">
        <v>18</v>
      </c>
      <c r="G79" s="129" t="s">
        <v>45</v>
      </c>
      <c r="H79" s="90" t="s">
        <v>49</v>
      </c>
      <c r="I79" s="1"/>
      <c r="J79" s="2">
        <f t="shared" ref="J79:K80" si="32">J80</f>
        <v>2000000</v>
      </c>
      <c r="K79" s="2">
        <f t="shared" si="32"/>
        <v>39999</v>
      </c>
      <c r="L79" s="81">
        <f t="shared" si="29"/>
        <v>2039999</v>
      </c>
      <c r="M79" s="17"/>
    </row>
    <row r="80" spans="1:13" s="6" customFormat="1" ht="26.25" customHeight="1" x14ac:dyDescent="0.25">
      <c r="A80" s="17"/>
      <c r="B80" s="258" t="s">
        <v>28</v>
      </c>
      <c r="C80" s="250"/>
      <c r="D80" s="250"/>
      <c r="E80" s="266">
        <v>851</v>
      </c>
      <c r="F80" s="1" t="s">
        <v>18</v>
      </c>
      <c r="G80" s="130" t="s">
        <v>45</v>
      </c>
      <c r="H80" s="90" t="s">
        <v>49</v>
      </c>
      <c r="I80" s="1" t="s">
        <v>29</v>
      </c>
      <c r="J80" s="2">
        <f t="shared" si="32"/>
        <v>2000000</v>
      </c>
      <c r="K80" s="2">
        <f t="shared" si="32"/>
        <v>39999</v>
      </c>
      <c r="L80" s="81">
        <f t="shared" si="29"/>
        <v>2039999</v>
      </c>
      <c r="M80" s="17"/>
    </row>
    <row r="81" spans="1:13" s="6" customFormat="1" ht="26.25" customHeight="1" x14ac:dyDescent="0.25">
      <c r="A81" s="17"/>
      <c r="B81" s="258" t="s">
        <v>30</v>
      </c>
      <c r="C81" s="251"/>
      <c r="D81" s="251"/>
      <c r="E81" s="266">
        <v>851</v>
      </c>
      <c r="F81" s="1" t="s">
        <v>18</v>
      </c>
      <c r="G81" s="130" t="s">
        <v>45</v>
      </c>
      <c r="H81" s="90" t="s">
        <v>49</v>
      </c>
      <c r="I81" s="1" t="s">
        <v>31</v>
      </c>
      <c r="J81" s="2">
        <f>'6 Вед15'!J53</f>
        <v>2000000</v>
      </c>
      <c r="K81" s="2">
        <f>'6 Вед15'!K53</f>
        <v>39999</v>
      </c>
      <c r="L81" s="81">
        <f t="shared" si="29"/>
        <v>2039999</v>
      </c>
      <c r="M81" s="17"/>
    </row>
    <row r="82" spans="1:13" s="6" customFormat="1" ht="26.25" customHeight="1" x14ac:dyDescent="0.25">
      <c r="A82" s="485" t="s">
        <v>50</v>
      </c>
      <c r="B82" s="486"/>
      <c r="C82" s="251"/>
      <c r="D82" s="251"/>
      <c r="E82" s="266">
        <v>851</v>
      </c>
      <c r="F82" s="1" t="s">
        <v>18</v>
      </c>
      <c r="G82" s="130" t="s">
        <v>45</v>
      </c>
      <c r="H82" s="90" t="s">
        <v>51</v>
      </c>
      <c r="I82" s="1"/>
      <c r="J82" s="2">
        <f t="shared" ref="J82:K83" si="33">J83</f>
        <v>300000</v>
      </c>
      <c r="K82" s="2">
        <f t="shared" si="33"/>
        <v>0</v>
      </c>
      <c r="L82" s="81">
        <f t="shared" si="29"/>
        <v>300000</v>
      </c>
      <c r="M82" s="17"/>
    </row>
    <row r="83" spans="1:13" s="6" customFormat="1" ht="26.25" customHeight="1" x14ac:dyDescent="0.25">
      <c r="A83" s="17"/>
      <c r="B83" s="258" t="s">
        <v>28</v>
      </c>
      <c r="C83" s="250"/>
      <c r="D83" s="250"/>
      <c r="E83" s="266">
        <v>851</v>
      </c>
      <c r="F83" s="1" t="s">
        <v>18</v>
      </c>
      <c r="G83" s="130" t="s">
        <v>45</v>
      </c>
      <c r="H83" s="90" t="s">
        <v>51</v>
      </c>
      <c r="I83" s="1" t="s">
        <v>29</v>
      </c>
      <c r="J83" s="2">
        <f t="shared" si="33"/>
        <v>300000</v>
      </c>
      <c r="K83" s="2">
        <f t="shared" si="33"/>
        <v>0</v>
      </c>
      <c r="L83" s="81">
        <f t="shared" si="29"/>
        <v>300000</v>
      </c>
      <c r="M83" s="17"/>
    </row>
    <row r="84" spans="1:13" s="6" customFormat="1" ht="26.25" customHeight="1" x14ac:dyDescent="0.25">
      <c r="A84" s="17"/>
      <c r="B84" s="258" t="s">
        <v>30</v>
      </c>
      <c r="C84" s="251"/>
      <c r="D84" s="251"/>
      <c r="E84" s="266">
        <v>851</v>
      </c>
      <c r="F84" s="1" t="s">
        <v>18</v>
      </c>
      <c r="G84" s="130" t="s">
        <v>45</v>
      </c>
      <c r="H84" s="90" t="s">
        <v>51</v>
      </c>
      <c r="I84" s="1" t="s">
        <v>31</v>
      </c>
      <c r="J84" s="2">
        <f>'6 Вед15'!J56</f>
        <v>300000</v>
      </c>
      <c r="K84" s="2">
        <f>'6 Вед15'!K56</f>
        <v>0</v>
      </c>
      <c r="L84" s="81">
        <f t="shared" si="29"/>
        <v>300000</v>
      </c>
      <c r="M84" s="17"/>
    </row>
    <row r="85" spans="1:13" s="11" customFormat="1" ht="12" customHeight="1" x14ac:dyDescent="0.25">
      <c r="A85" s="487" t="s">
        <v>162</v>
      </c>
      <c r="B85" s="488"/>
      <c r="C85" s="262"/>
      <c r="D85" s="33"/>
      <c r="E85" s="32">
        <v>853</v>
      </c>
      <c r="F85" s="7" t="s">
        <v>74</v>
      </c>
      <c r="G85" s="127"/>
      <c r="H85" s="8"/>
      <c r="I85" s="7"/>
      <c r="J85" s="9">
        <f t="shared" ref="J85:K92" si="34">J86</f>
        <v>1229519</v>
      </c>
      <c r="K85" s="9">
        <f t="shared" si="34"/>
        <v>0</v>
      </c>
      <c r="L85" s="81">
        <f t="shared" si="29"/>
        <v>1229519</v>
      </c>
      <c r="M85" s="246"/>
    </row>
    <row r="86" spans="1:13" s="35" customFormat="1" ht="14.25" customHeight="1" x14ac:dyDescent="0.25">
      <c r="A86" s="507" t="s">
        <v>163</v>
      </c>
      <c r="B86" s="508"/>
      <c r="C86" s="265"/>
      <c r="D86" s="34"/>
      <c r="E86" s="32">
        <v>853</v>
      </c>
      <c r="F86" s="12" t="s">
        <v>74</v>
      </c>
      <c r="G86" s="128" t="s">
        <v>4</v>
      </c>
      <c r="H86" s="13"/>
      <c r="I86" s="12"/>
      <c r="J86" s="14">
        <f t="shared" si="34"/>
        <v>1229519</v>
      </c>
      <c r="K86" s="14">
        <f t="shared" si="34"/>
        <v>0</v>
      </c>
      <c r="L86" s="81">
        <f t="shared" si="29"/>
        <v>1229519</v>
      </c>
      <c r="M86" s="263"/>
    </row>
    <row r="87" spans="1:13" s="37" customFormat="1" ht="71.25" customHeight="1" x14ac:dyDescent="0.25">
      <c r="A87" s="489" t="s">
        <v>660</v>
      </c>
      <c r="B87" s="490"/>
      <c r="C87" s="36"/>
      <c r="E87" s="32">
        <v>853</v>
      </c>
      <c r="F87" s="38" t="s">
        <v>74</v>
      </c>
      <c r="G87" s="85" t="s">
        <v>4</v>
      </c>
      <c r="H87" s="38" t="s">
        <v>565</v>
      </c>
      <c r="I87" s="250" t="s">
        <v>164</v>
      </c>
      <c r="J87" s="136">
        <f t="shared" ref="J87:K87" si="35">J92+J89+J91</f>
        <v>1229519</v>
      </c>
      <c r="K87" s="136">
        <f t="shared" si="35"/>
        <v>0</v>
      </c>
      <c r="L87" s="81">
        <f t="shared" si="29"/>
        <v>1229519</v>
      </c>
      <c r="M87" s="36"/>
    </row>
    <row r="88" spans="1:13" s="6" customFormat="1" ht="49.5" customHeight="1" x14ac:dyDescent="0.25">
      <c r="A88" s="17"/>
      <c r="B88" s="250" t="s">
        <v>22</v>
      </c>
      <c r="C88" s="266"/>
      <c r="D88" s="266"/>
      <c r="E88" s="266">
        <v>851</v>
      </c>
      <c r="F88" s="1" t="s">
        <v>74</v>
      </c>
      <c r="G88" s="1" t="s">
        <v>4</v>
      </c>
      <c r="H88" s="148" t="s">
        <v>591</v>
      </c>
      <c r="I88" s="1" t="s">
        <v>24</v>
      </c>
      <c r="J88" s="2">
        <f t="shared" ref="J88:K88" si="36">J89</f>
        <v>379160</v>
      </c>
      <c r="K88" s="2">
        <f t="shared" si="36"/>
        <v>0</v>
      </c>
      <c r="L88" s="81">
        <f t="shared" si="29"/>
        <v>379160</v>
      </c>
      <c r="M88" s="17"/>
    </row>
    <row r="89" spans="1:13" s="6" customFormat="1" ht="25.5" customHeight="1" x14ac:dyDescent="0.25">
      <c r="A89" s="17"/>
      <c r="B89" s="250" t="s">
        <v>25</v>
      </c>
      <c r="C89" s="266"/>
      <c r="D89" s="266"/>
      <c r="E89" s="266">
        <v>851</v>
      </c>
      <c r="F89" s="1" t="s">
        <v>74</v>
      </c>
      <c r="G89" s="1" t="s">
        <v>4</v>
      </c>
      <c r="H89" s="148" t="s">
        <v>591</v>
      </c>
      <c r="I89" s="1" t="s">
        <v>26</v>
      </c>
      <c r="J89" s="2">
        <f>'6 Вед15'!J61</f>
        <v>379160</v>
      </c>
      <c r="K89" s="2">
        <f>'6 Вед15'!K61</f>
        <v>0</v>
      </c>
      <c r="L89" s="81">
        <f t="shared" si="29"/>
        <v>379160</v>
      </c>
      <c r="M89" s="17"/>
    </row>
    <row r="90" spans="1:13" s="6" customFormat="1" ht="25.5" customHeight="1" x14ac:dyDescent="0.25">
      <c r="A90" s="17"/>
      <c r="B90" s="251" t="s">
        <v>28</v>
      </c>
      <c r="C90" s="266"/>
      <c r="D90" s="266"/>
      <c r="E90" s="266">
        <v>851</v>
      </c>
      <c r="F90" s="1" t="s">
        <v>74</v>
      </c>
      <c r="G90" s="1" t="s">
        <v>4</v>
      </c>
      <c r="H90" s="148" t="s">
        <v>591</v>
      </c>
      <c r="I90" s="1" t="s">
        <v>29</v>
      </c>
      <c r="J90" s="2">
        <f t="shared" ref="J90:K90" si="37">J91</f>
        <v>49742</v>
      </c>
      <c r="K90" s="2">
        <f t="shared" si="37"/>
        <v>0</v>
      </c>
      <c r="L90" s="81">
        <f t="shared" si="29"/>
        <v>49742</v>
      </c>
      <c r="M90" s="17"/>
    </row>
    <row r="91" spans="1:13" s="6" customFormat="1" ht="25.5" customHeight="1" x14ac:dyDescent="0.25">
      <c r="A91" s="17"/>
      <c r="B91" s="251" t="s">
        <v>30</v>
      </c>
      <c r="C91" s="266"/>
      <c r="D91" s="266"/>
      <c r="E91" s="266">
        <v>851</v>
      </c>
      <c r="F91" s="1" t="s">
        <v>74</v>
      </c>
      <c r="G91" s="1" t="s">
        <v>4</v>
      </c>
      <c r="H91" s="148" t="s">
        <v>591</v>
      </c>
      <c r="I91" s="1" t="s">
        <v>31</v>
      </c>
      <c r="J91" s="2">
        <f>'6 Вед15'!J63</f>
        <v>49742</v>
      </c>
      <c r="K91" s="2">
        <f>'6 Вед15'!K63</f>
        <v>0</v>
      </c>
      <c r="L91" s="81">
        <f t="shared" si="29"/>
        <v>49742</v>
      </c>
      <c r="M91" s="17"/>
    </row>
    <row r="92" spans="1:13" s="37" customFormat="1" x14ac:dyDescent="0.25">
      <c r="A92" s="36"/>
      <c r="B92" s="258" t="s">
        <v>158</v>
      </c>
      <c r="C92" s="36"/>
      <c r="E92" s="32">
        <v>853</v>
      </c>
      <c r="F92" s="38" t="s">
        <v>74</v>
      </c>
      <c r="G92" s="85" t="s">
        <v>4</v>
      </c>
      <c r="H92" s="38" t="s">
        <v>565</v>
      </c>
      <c r="I92" s="266" t="s">
        <v>159</v>
      </c>
      <c r="J92" s="136">
        <f t="shared" si="34"/>
        <v>800617</v>
      </c>
      <c r="K92" s="136">
        <f t="shared" si="34"/>
        <v>0</v>
      </c>
      <c r="L92" s="81">
        <f t="shared" si="29"/>
        <v>800617</v>
      </c>
      <c r="M92" s="36"/>
    </row>
    <row r="93" spans="1:13" s="37" customFormat="1" x14ac:dyDescent="0.25">
      <c r="A93" s="36"/>
      <c r="B93" s="258" t="s">
        <v>160</v>
      </c>
      <c r="C93" s="36"/>
      <c r="E93" s="32">
        <v>853</v>
      </c>
      <c r="F93" s="38" t="s">
        <v>74</v>
      </c>
      <c r="G93" s="85" t="s">
        <v>4</v>
      </c>
      <c r="H93" s="38" t="s">
        <v>565</v>
      </c>
      <c r="I93" s="266" t="s">
        <v>161</v>
      </c>
      <c r="J93" s="136">
        <f>'6 Вед15'!J278</f>
        <v>800617</v>
      </c>
      <c r="K93" s="136">
        <f>'6 Вед15'!K278</f>
        <v>0</v>
      </c>
      <c r="L93" s="81">
        <f t="shared" si="29"/>
        <v>800617</v>
      </c>
      <c r="M93" s="36"/>
    </row>
    <row r="94" spans="1:13" s="11" customFormat="1" ht="26.25" customHeight="1" x14ac:dyDescent="0.25">
      <c r="A94" s="487" t="s">
        <v>56</v>
      </c>
      <c r="B94" s="488"/>
      <c r="C94" s="262"/>
      <c r="D94" s="262"/>
      <c r="E94" s="266">
        <v>851</v>
      </c>
      <c r="F94" s="7" t="s">
        <v>4</v>
      </c>
      <c r="G94" s="127"/>
      <c r="H94" s="8"/>
      <c r="I94" s="7"/>
      <c r="J94" s="9">
        <f t="shared" ref="J94:K95" si="38">J95</f>
        <v>1332400</v>
      </c>
      <c r="K94" s="9">
        <f t="shared" si="38"/>
        <v>10900</v>
      </c>
      <c r="L94" s="81">
        <f t="shared" si="29"/>
        <v>1343300</v>
      </c>
      <c r="M94" s="246"/>
    </row>
    <row r="95" spans="1:13" s="15" customFormat="1" ht="36" customHeight="1" x14ac:dyDescent="0.25">
      <c r="A95" s="483" t="s">
        <v>57</v>
      </c>
      <c r="B95" s="484"/>
      <c r="C95" s="255"/>
      <c r="D95" s="255"/>
      <c r="E95" s="266">
        <v>851</v>
      </c>
      <c r="F95" s="12" t="s">
        <v>4</v>
      </c>
      <c r="G95" s="128" t="s">
        <v>58</v>
      </c>
      <c r="H95" s="13"/>
      <c r="I95" s="12"/>
      <c r="J95" s="14">
        <f>J96</f>
        <v>1332400</v>
      </c>
      <c r="K95" s="14">
        <f t="shared" si="38"/>
        <v>10900</v>
      </c>
      <c r="L95" s="81">
        <f t="shared" si="29"/>
        <v>1343300</v>
      </c>
      <c r="M95" s="263"/>
    </row>
    <row r="96" spans="1:13" s="6" customFormat="1" ht="13.5" customHeight="1" x14ac:dyDescent="0.25">
      <c r="A96" s="485" t="s">
        <v>572</v>
      </c>
      <c r="B96" s="486"/>
      <c r="C96" s="251"/>
      <c r="D96" s="251"/>
      <c r="E96" s="266"/>
      <c r="F96" s="1" t="s">
        <v>4</v>
      </c>
      <c r="G96" s="129" t="s">
        <v>58</v>
      </c>
      <c r="H96" s="1" t="s">
        <v>59</v>
      </c>
      <c r="I96" s="1"/>
      <c r="J96" s="2">
        <f>J97+J99</f>
        <v>1332400</v>
      </c>
      <c r="K96" s="2">
        <f t="shared" ref="K96" si="39">K97+K99</f>
        <v>10900</v>
      </c>
      <c r="L96" s="81">
        <f t="shared" si="29"/>
        <v>1343300</v>
      </c>
      <c r="M96" s="17"/>
    </row>
    <row r="97" spans="1:14" s="6" customFormat="1" ht="60.75" customHeight="1" x14ac:dyDescent="0.25">
      <c r="A97" s="213"/>
      <c r="B97" s="250" t="s">
        <v>22</v>
      </c>
      <c r="C97" s="251"/>
      <c r="D97" s="251"/>
      <c r="E97" s="266">
        <v>851</v>
      </c>
      <c r="F97" s="1" t="s">
        <v>4</v>
      </c>
      <c r="G97" s="130" t="s">
        <v>58</v>
      </c>
      <c r="H97" s="1" t="s">
        <v>59</v>
      </c>
      <c r="I97" s="1" t="s">
        <v>24</v>
      </c>
      <c r="J97" s="2">
        <f t="shared" ref="J97:K97" si="40">J98</f>
        <v>1246000</v>
      </c>
      <c r="K97" s="2">
        <f t="shared" si="40"/>
        <v>0</v>
      </c>
      <c r="L97" s="81">
        <f t="shared" si="29"/>
        <v>1246000</v>
      </c>
      <c r="M97" s="17"/>
    </row>
    <row r="98" spans="1:14" s="6" customFormat="1" ht="24" x14ac:dyDescent="0.25">
      <c r="A98" s="213"/>
      <c r="B98" s="251" t="s">
        <v>60</v>
      </c>
      <c r="C98" s="251"/>
      <c r="D98" s="251"/>
      <c r="E98" s="266">
        <v>851</v>
      </c>
      <c r="F98" s="1" t="s">
        <v>4</v>
      </c>
      <c r="G98" s="130" t="s">
        <v>58</v>
      </c>
      <c r="H98" s="1" t="s">
        <v>59</v>
      </c>
      <c r="I98" s="1" t="s">
        <v>61</v>
      </c>
      <c r="J98" s="2">
        <f>'6 Вед15'!J68</f>
        <v>1246000</v>
      </c>
      <c r="K98" s="2">
        <f>'6 Вед15'!K68</f>
        <v>0</v>
      </c>
      <c r="L98" s="81">
        <f t="shared" si="29"/>
        <v>1246000</v>
      </c>
      <c r="M98" s="17"/>
    </row>
    <row r="99" spans="1:14" s="6" customFormat="1" ht="24.75" customHeight="1" x14ac:dyDescent="0.25">
      <c r="A99" s="21"/>
      <c r="B99" s="258" t="s">
        <v>28</v>
      </c>
      <c r="C99" s="250"/>
      <c r="D99" s="250"/>
      <c r="E99" s="266">
        <v>851</v>
      </c>
      <c r="F99" s="1" t="s">
        <v>4</v>
      </c>
      <c r="G99" s="130" t="s">
        <v>58</v>
      </c>
      <c r="H99" s="1" t="s">
        <v>59</v>
      </c>
      <c r="I99" s="1" t="s">
        <v>29</v>
      </c>
      <c r="J99" s="2">
        <f>'6 Вед15'!J69</f>
        <v>86400</v>
      </c>
      <c r="K99" s="2">
        <f>'6 Вед15'!K69</f>
        <v>10900</v>
      </c>
      <c r="L99" s="81">
        <f t="shared" si="29"/>
        <v>97300</v>
      </c>
      <c r="M99" s="17"/>
    </row>
    <row r="100" spans="1:14" s="6" customFormat="1" ht="24.75" customHeight="1" x14ac:dyDescent="0.25">
      <c r="A100" s="21"/>
      <c r="B100" s="258" t="s">
        <v>30</v>
      </c>
      <c r="C100" s="251"/>
      <c r="D100" s="251"/>
      <c r="E100" s="266">
        <v>851</v>
      </c>
      <c r="F100" s="1" t="s">
        <v>4</v>
      </c>
      <c r="G100" s="130" t="s">
        <v>58</v>
      </c>
      <c r="H100" s="1" t="s">
        <v>59</v>
      </c>
      <c r="I100" s="1" t="s">
        <v>31</v>
      </c>
      <c r="J100" s="2">
        <f>'6 Вед15'!J70</f>
        <v>86400</v>
      </c>
      <c r="K100" s="2">
        <f>'6 Вед15'!K70</f>
        <v>10900</v>
      </c>
      <c r="L100" s="81">
        <f t="shared" si="29"/>
        <v>97300</v>
      </c>
      <c r="M100" s="17"/>
    </row>
    <row r="101" spans="1:14" s="11" customFormat="1" ht="12" customHeight="1" x14ac:dyDescent="0.25">
      <c r="A101" s="487" t="s">
        <v>62</v>
      </c>
      <c r="B101" s="488"/>
      <c r="C101" s="262"/>
      <c r="D101" s="262"/>
      <c r="E101" s="266">
        <v>851</v>
      </c>
      <c r="F101" s="7" t="s">
        <v>7</v>
      </c>
      <c r="G101" s="127"/>
      <c r="H101" s="8"/>
      <c r="I101" s="7"/>
      <c r="J101" s="9">
        <f>J102+J112+J116</f>
        <v>2897640</v>
      </c>
      <c r="K101" s="9">
        <f>K102+K112+K116</f>
        <v>1300000</v>
      </c>
      <c r="L101" s="81">
        <f t="shared" si="29"/>
        <v>4197640</v>
      </c>
      <c r="M101" s="246"/>
    </row>
    <row r="102" spans="1:14" s="15" customFormat="1" ht="12" customHeight="1" x14ac:dyDescent="0.25">
      <c r="A102" s="483" t="s">
        <v>63</v>
      </c>
      <c r="B102" s="484"/>
      <c r="C102" s="255"/>
      <c r="D102" s="255"/>
      <c r="E102" s="266">
        <v>851</v>
      </c>
      <c r="F102" s="12" t="s">
        <v>7</v>
      </c>
      <c r="G102" s="128" t="s">
        <v>64</v>
      </c>
      <c r="H102" s="13"/>
      <c r="I102" s="12"/>
      <c r="J102" s="14">
        <f>J103+J106+J109</f>
        <v>66140</v>
      </c>
      <c r="K102" s="14">
        <f t="shared" ref="K102:N102" si="41">K103+K106+K109</f>
        <v>1300000</v>
      </c>
      <c r="L102" s="14">
        <f t="shared" si="41"/>
        <v>1366140</v>
      </c>
      <c r="M102" s="14">
        <f t="shared" si="41"/>
        <v>0</v>
      </c>
      <c r="N102" s="14">
        <f t="shared" si="41"/>
        <v>0</v>
      </c>
    </row>
    <row r="103" spans="1:14" s="15" customFormat="1" ht="96" customHeight="1" x14ac:dyDescent="0.25">
      <c r="A103" s="485" t="s">
        <v>604</v>
      </c>
      <c r="B103" s="486"/>
      <c r="C103" s="255"/>
      <c r="D103" s="255"/>
      <c r="E103" s="266"/>
      <c r="F103" s="1" t="s">
        <v>7</v>
      </c>
      <c r="G103" s="129" t="s">
        <v>64</v>
      </c>
      <c r="H103" s="1" t="s">
        <v>605</v>
      </c>
      <c r="I103" s="1"/>
      <c r="J103" s="2">
        <f>J104</f>
        <v>11140</v>
      </c>
      <c r="K103" s="2">
        <f t="shared" ref="K103:K104" si="42">K104</f>
        <v>0</v>
      </c>
      <c r="L103" s="81">
        <f t="shared" si="29"/>
        <v>11140</v>
      </c>
      <c r="M103" s="263"/>
    </row>
    <row r="104" spans="1:14" s="15" customFormat="1" ht="25.5" customHeight="1" x14ac:dyDescent="0.25">
      <c r="A104" s="255"/>
      <c r="B104" s="258" t="s">
        <v>28</v>
      </c>
      <c r="C104" s="250"/>
      <c r="D104" s="250"/>
      <c r="E104" s="266">
        <v>851</v>
      </c>
      <c r="F104" s="1" t="s">
        <v>7</v>
      </c>
      <c r="G104" s="129" t="s">
        <v>64</v>
      </c>
      <c r="H104" s="1" t="s">
        <v>605</v>
      </c>
      <c r="I104" s="1" t="s">
        <v>29</v>
      </c>
      <c r="J104" s="2">
        <f>J105</f>
        <v>11140</v>
      </c>
      <c r="K104" s="2">
        <f t="shared" si="42"/>
        <v>0</v>
      </c>
      <c r="L104" s="81">
        <f t="shared" si="29"/>
        <v>11140</v>
      </c>
      <c r="M104" s="263"/>
    </row>
    <row r="105" spans="1:14" s="15" customFormat="1" ht="25.5" customHeight="1" x14ac:dyDescent="0.25">
      <c r="A105" s="255"/>
      <c r="B105" s="258" t="s">
        <v>30</v>
      </c>
      <c r="C105" s="251"/>
      <c r="D105" s="251"/>
      <c r="E105" s="266">
        <v>851</v>
      </c>
      <c r="F105" s="1" t="s">
        <v>7</v>
      </c>
      <c r="G105" s="129" t="s">
        <v>64</v>
      </c>
      <c r="H105" s="1" t="s">
        <v>605</v>
      </c>
      <c r="I105" s="1" t="s">
        <v>31</v>
      </c>
      <c r="J105" s="2">
        <f>'6 Вед15'!J75</f>
        <v>11140</v>
      </c>
      <c r="K105" s="2">
        <f>'6 Вед15'!K75</f>
        <v>0</v>
      </c>
      <c r="L105" s="81">
        <f t="shared" si="29"/>
        <v>11140</v>
      </c>
      <c r="M105" s="263"/>
    </row>
    <row r="106" spans="1:14" s="6" customFormat="1" ht="36" customHeight="1" x14ac:dyDescent="0.25">
      <c r="A106" s="485" t="s">
        <v>65</v>
      </c>
      <c r="B106" s="486"/>
      <c r="C106" s="251"/>
      <c r="D106" s="251"/>
      <c r="E106" s="266">
        <v>851</v>
      </c>
      <c r="F106" s="1" t="s">
        <v>7</v>
      </c>
      <c r="G106" s="129" t="s">
        <v>64</v>
      </c>
      <c r="H106" s="91" t="s">
        <v>66</v>
      </c>
      <c r="I106" s="1"/>
      <c r="J106" s="2">
        <f t="shared" ref="J106:K107" si="43">J107</f>
        <v>55000</v>
      </c>
      <c r="K106" s="2">
        <f t="shared" si="43"/>
        <v>0</v>
      </c>
      <c r="L106" s="81">
        <f t="shared" si="29"/>
        <v>55000</v>
      </c>
      <c r="M106" s="17"/>
    </row>
    <row r="107" spans="1:14" s="6" customFormat="1" ht="24.75" customHeight="1" x14ac:dyDescent="0.25">
      <c r="A107" s="21"/>
      <c r="B107" s="258" t="s">
        <v>28</v>
      </c>
      <c r="C107" s="250"/>
      <c r="D107" s="250"/>
      <c r="E107" s="266">
        <v>851</v>
      </c>
      <c r="F107" s="1" t="s">
        <v>7</v>
      </c>
      <c r="G107" s="129" t="s">
        <v>64</v>
      </c>
      <c r="H107" s="91" t="s">
        <v>66</v>
      </c>
      <c r="I107" s="1" t="s">
        <v>29</v>
      </c>
      <c r="J107" s="2">
        <f t="shared" si="43"/>
        <v>55000</v>
      </c>
      <c r="K107" s="2">
        <f t="shared" si="43"/>
        <v>0</v>
      </c>
      <c r="L107" s="81">
        <f t="shared" si="29"/>
        <v>55000</v>
      </c>
      <c r="M107" s="17"/>
    </row>
    <row r="108" spans="1:14" s="6" customFormat="1" ht="24.75" customHeight="1" x14ac:dyDescent="0.25">
      <c r="A108" s="21"/>
      <c r="B108" s="258" t="s">
        <v>30</v>
      </c>
      <c r="C108" s="251"/>
      <c r="D108" s="251"/>
      <c r="E108" s="266">
        <v>851</v>
      </c>
      <c r="F108" s="1" t="s">
        <v>7</v>
      </c>
      <c r="G108" s="129" t="s">
        <v>64</v>
      </c>
      <c r="H108" s="91" t="s">
        <v>66</v>
      </c>
      <c r="I108" s="1" t="s">
        <v>31</v>
      </c>
      <c r="J108" s="2">
        <f>'6 Вед15'!J78</f>
        <v>55000</v>
      </c>
      <c r="K108" s="2">
        <f>'6 Вед15'!K78</f>
        <v>0</v>
      </c>
      <c r="L108" s="81">
        <f t="shared" si="29"/>
        <v>55000</v>
      </c>
      <c r="M108" s="17"/>
    </row>
    <row r="109" spans="1:14" s="6" customFormat="1" ht="27" customHeight="1" x14ac:dyDescent="0.25">
      <c r="A109" s="480" t="s">
        <v>757</v>
      </c>
      <c r="B109" s="480"/>
      <c r="C109" s="415"/>
      <c r="D109" s="415"/>
      <c r="E109" s="294">
        <v>851</v>
      </c>
      <c r="F109" s="1" t="s">
        <v>7</v>
      </c>
      <c r="G109" s="1" t="s">
        <v>64</v>
      </c>
      <c r="H109" s="1" t="s">
        <v>787</v>
      </c>
      <c r="I109" s="414"/>
      <c r="J109" s="2">
        <f>J110</f>
        <v>0</v>
      </c>
      <c r="K109" s="2">
        <f t="shared" ref="K109:L110" si="44">K110</f>
        <v>1300000</v>
      </c>
      <c r="L109" s="2">
        <f t="shared" si="44"/>
        <v>1300000</v>
      </c>
    </row>
    <row r="110" spans="1:14" s="6" customFormat="1" ht="13.5" customHeight="1" x14ac:dyDescent="0.25">
      <c r="A110" s="415"/>
      <c r="B110" s="415" t="s">
        <v>32</v>
      </c>
      <c r="C110" s="415"/>
      <c r="D110" s="415"/>
      <c r="E110" s="294">
        <v>851</v>
      </c>
      <c r="F110" s="1" t="s">
        <v>7</v>
      </c>
      <c r="G110" s="1" t="s">
        <v>64</v>
      </c>
      <c r="H110" s="1" t="s">
        <v>787</v>
      </c>
      <c r="I110" s="1" t="s">
        <v>33</v>
      </c>
      <c r="J110" s="2">
        <f>J111</f>
        <v>0</v>
      </c>
      <c r="K110" s="2">
        <f t="shared" si="44"/>
        <v>1300000</v>
      </c>
      <c r="L110" s="2">
        <f t="shared" si="44"/>
        <v>1300000</v>
      </c>
    </row>
    <row r="111" spans="1:14" s="6" customFormat="1" ht="27" customHeight="1" x14ac:dyDescent="0.25">
      <c r="A111" s="415"/>
      <c r="B111" s="415" t="s">
        <v>376</v>
      </c>
      <c r="C111" s="415"/>
      <c r="D111" s="415"/>
      <c r="E111" s="294">
        <v>851</v>
      </c>
      <c r="F111" s="1" t="s">
        <v>7</v>
      </c>
      <c r="G111" s="1" t="s">
        <v>64</v>
      </c>
      <c r="H111" s="1" t="s">
        <v>787</v>
      </c>
      <c r="I111" s="1" t="s">
        <v>67</v>
      </c>
      <c r="J111" s="2"/>
      <c r="K111" s="2">
        <v>1300000</v>
      </c>
      <c r="L111" s="2">
        <f>J111+K111</f>
        <v>1300000</v>
      </c>
    </row>
    <row r="112" spans="1:14" s="15" customFormat="1" ht="12" customHeight="1" x14ac:dyDescent="0.25">
      <c r="A112" s="483" t="s">
        <v>372</v>
      </c>
      <c r="B112" s="484"/>
      <c r="C112" s="255"/>
      <c r="D112" s="255"/>
      <c r="E112" s="266">
        <v>851</v>
      </c>
      <c r="F112" s="12" t="s">
        <v>7</v>
      </c>
      <c r="G112" s="12" t="s">
        <v>58</v>
      </c>
      <c r="H112" s="12"/>
      <c r="I112" s="12"/>
      <c r="J112" s="14">
        <f>J113</f>
        <v>2558000</v>
      </c>
      <c r="K112" s="14">
        <f t="shared" ref="K112:L112" si="45">K113</f>
        <v>0</v>
      </c>
      <c r="L112" s="14">
        <f t="shared" si="45"/>
        <v>2558000</v>
      </c>
      <c r="M112" s="263"/>
    </row>
    <row r="113" spans="1:13" s="6" customFormat="1" ht="24.75" customHeight="1" x14ac:dyDescent="0.25">
      <c r="A113" s="485" t="s">
        <v>615</v>
      </c>
      <c r="B113" s="486"/>
      <c r="C113" s="251"/>
      <c r="D113" s="251"/>
      <c r="E113" s="266">
        <v>851</v>
      </c>
      <c r="F113" s="20" t="s">
        <v>7</v>
      </c>
      <c r="G113" s="20" t="s">
        <v>58</v>
      </c>
      <c r="H113" s="20" t="s">
        <v>614</v>
      </c>
      <c r="I113" s="20"/>
      <c r="J113" s="2">
        <f>J114</f>
        <v>2558000</v>
      </c>
      <c r="K113" s="2">
        <f t="shared" ref="K113:L113" si="46">K114</f>
        <v>0</v>
      </c>
      <c r="L113" s="2">
        <f t="shared" si="46"/>
        <v>2558000</v>
      </c>
      <c r="M113" s="17"/>
    </row>
    <row r="114" spans="1:13" s="6" customFormat="1" ht="27" customHeight="1" x14ac:dyDescent="0.25">
      <c r="A114" s="251"/>
      <c r="B114" s="251" t="s">
        <v>28</v>
      </c>
      <c r="C114" s="251"/>
      <c r="D114" s="251"/>
      <c r="E114" s="266">
        <v>851</v>
      </c>
      <c r="F114" s="20" t="s">
        <v>7</v>
      </c>
      <c r="G114" s="20" t="s">
        <v>58</v>
      </c>
      <c r="H114" s="20" t="s">
        <v>614</v>
      </c>
      <c r="I114" s="1" t="s">
        <v>29</v>
      </c>
      <c r="J114" s="2">
        <f>J115</f>
        <v>2558000</v>
      </c>
      <c r="K114" s="2">
        <f t="shared" ref="K114" si="47">K115</f>
        <v>0</v>
      </c>
      <c r="L114" s="81">
        <f t="shared" si="29"/>
        <v>2558000</v>
      </c>
      <c r="M114" s="17"/>
    </row>
    <row r="115" spans="1:13" s="6" customFormat="1" ht="24.75" customHeight="1" x14ac:dyDescent="0.25">
      <c r="A115" s="251"/>
      <c r="B115" s="251" t="s">
        <v>30</v>
      </c>
      <c r="C115" s="251"/>
      <c r="D115" s="251"/>
      <c r="E115" s="266">
        <v>851</v>
      </c>
      <c r="F115" s="20" t="s">
        <v>7</v>
      </c>
      <c r="G115" s="20" t="s">
        <v>58</v>
      </c>
      <c r="H115" s="20" t="s">
        <v>614</v>
      </c>
      <c r="I115" s="1" t="s">
        <v>31</v>
      </c>
      <c r="J115" s="2">
        <f>'6 Вед15'!J85</f>
        <v>2558000</v>
      </c>
      <c r="K115" s="2">
        <f>'6 Вед15'!K85</f>
        <v>0</v>
      </c>
      <c r="L115" s="81">
        <f t="shared" si="29"/>
        <v>2558000</v>
      </c>
      <c r="M115" s="17"/>
    </row>
    <row r="116" spans="1:13" s="15" customFormat="1" ht="15" customHeight="1" x14ac:dyDescent="0.25">
      <c r="A116" s="483" t="s">
        <v>68</v>
      </c>
      <c r="B116" s="484"/>
      <c r="C116" s="255"/>
      <c r="D116" s="255"/>
      <c r="E116" s="266">
        <v>851</v>
      </c>
      <c r="F116" s="12" t="s">
        <v>7</v>
      </c>
      <c r="G116" s="128" t="s">
        <v>69</v>
      </c>
      <c r="H116" s="13"/>
      <c r="I116" s="12"/>
      <c r="J116" s="14">
        <f t="shared" ref="J116:K116" si="48">J117+J122</f>
        <v>273500</v>
      </c>
      <c r="K116" s="14">
        <f t="shared" si="48"/>
        <v>0</v>
      </c>
      <c r="L116" s="81">
        <f t="shared" si="29"/>
        <v>273500</v>
      </c>
      <c r="M116" s="263"/>
    </row>
    <row r="117" spans="1:13" s="6" customFormat="1" ht="37.5" customHeight="1" x14ac:dyDescent="0.25">
      <c r="A117" s="485" t="s">
        <v>70</v>
      </c>
      <c r="B117" s="486"/>
      <c r="C117" s="251"/>
      <c r="D117" s="251"/>
      <c r="E117" s="266">
        <v>851</v>
      </c>
      <c r="F117" s="20" t="s">
        <v>7</v>
      </c>
      <c r="G117" s="130" t="s">
        <v>69</v>
      </c>
      <c r="H117" s="20" t="s">
        <v>71</v>
      </c>
      <c r="I117" s="20"/>
      <c r="J117" s="2">
        <f t="shared" ref="J117:K117" si="49">J118+J120</f>
        <v>173500</v>
      </c>
      <c r="K117" s="2">
        <f t="shared" si="49"/>
        <v>0</v>
      </c>
      <c r="L117" s="81">
        <f t="shared" si="29"/>
        <v>173500</v>
      </c>
      <c r="M117" s="17"/>
    </row>
    <row r="118" spans="1:13" s="6" customFormat="1" ht="50.25" customHeight="1" x14ac:dyDescent="0.25">
      <c r="A118" s="251"/>
      <c r="B118" s="250" t="s">
        <v>22</v>
      </c>
      <c r="C118" s="251"/>
      <c r="D118" s="251"/>
      <c r="E118" s="266">
        <v>851</v>
      </c>
      <c r="F118" s="20" t="s">
        <v>7</v>
      </c>
      <c r="G118" s="130" t="s">
        <v>69</v>
      </c>
      <c r="H118" s="20" t="s">
        <v>71</v>
      </c>
      <c r="I118" s="1" t="s">
        <v>24</v>
      </c>
      <c r="J118" s="2">
        <f t="shared" ref="J118:K118" si="50">J119</f>
        <v>97615</v>
      </c>
      <c r="K118" s="2">
        <f t="shared" si="50"/>
        <v>0</v>
      </c>
      <c r="L118" s="81">
        <f t="shared" si="29"/>
        <v>97615</v>
      </c>
      <c r="M118" s="17"/>
    </row>
    <row r="119" spans="1:13" s="6" customFormat="1" ht="25.5" customHeight="1" x14ac:dyDescent="0.25">
      <c r="A119" s="17"/>
      <c r="B119" s="250" t="s">
        <v>25</v>
      </c>
      <c r="C119" s="250"/>
      <c r="D119" s="250"/>
      <c r="E119" s="266">
        <v>851</v>
      </c>
      <c r="F119" s="20" t="s">
        <v>7</v>
      </c>
      <c r="G119" s="130" t="s">
        <v>69</v>
      </c>
      <c r="H119" s="20" t="s">
        <v>71</v>
      </c>
      <c r="I119" s="1" t="s">
        <v>26</v>
      </c>
      <c r="J119" s="2">
        <f>'6 Вед15'!J89</f>
        <v>97615</v>
      </c>
      <c r="K119" s="2">
        <f>'6 Вед15'!K89</f>
        <v>0</v>
      </c>
      <c r="L119" s="81">
        <f t="shared" si="29"/>
        <v>97615</v>
      </c>
      <c r="M119" s="17"/>
    </row>
    <row r="120" spans="1:13" s="6" customFormat="1" ht="25.5" customHeight="1" x14ac:dyDescent="0.25">
      <c r="A120" s="17"/>
      <c r="B120" s="258" t="s">
        <v>28</v>
      </c>
      <c r="C120" s="250"/>
      <c r="D120" s="250"/>
      <c r="E120" s="266">
        <v>851</v>
      </c>
      <c r="F120" s="20" t="s">
        <v>7</v>
      </c>
      <c r="G120" s="130" t="s">
        <v>69</v>
      </c>
      <c r="H120" s="20" t="s">
        <v>71</v>
      </c>
      <c r="I120" s="1" t="s">
        <v>29</v>
      </c>
      <c r="J120" s="2">
        <f>'6 Вед15'!J90</f>
        <v>75885</v>
      </c>
      <c r="K120" s="2">
        <f>'6 Вед15'!K90</f>
        <v>0</v>
      </c>
      <c r="L120" s="81">
        <f t="shared" si="29"/>
        <v>75885</v>
      </c>
      <c r="M120" s="17"/>
    </row>
    <row r="121" spans="1:13" s="6" customFormat="1" ht="25.5" customHeight="1" x14ac:dyDescent="0.25">
      <c r="A121" s="17"/>
      <c r="B121" s="258" t="s">
        <v>30</v>
      </c>
      <c r="C121" s="251"/>
      <c r="D121" s="251"/>
      <c r="E121" s="266">
        <v>851</v>
      </c>
      <c r="F121" s="20" t="s">
        <v>7</v>
      </c>
      <c r="G121" s="130" t="s">
        <v>69</v>
      </c>
      <c r="H121" s="20" t="s">
        <v>71</v>
      </c>
      <c r="I121" s="1" t="s">
        <v>31</v>
      </c>
      <c r="J121" s="2">
        <f>'6 Вед15'!J91</f>
        <v>75885</v>
      </c>
      <c r="K121" s="2">
        <f>'6 Вед15'!K91</f>
        <v>0</v>
      </c>
      <c r="L121" s="81">
        <f t="shared" si="29"/>
        <v>75885</v>
      </c>
      <c r="M121" s="17"/>
    </row>
    <row r="122" spans="1:13" s="6" customFormat="1" ht="25.5" customHeight="1" x14ac:dyDescent="0.25">
      <c r="A122" s="485" t="s">
        <v>569</v>
      </c>
      <c r="B122" s="486"/>
      <c r="C122" s="251"/>
      <c r="D122" s="118"/>
      <c r="E122" s="266">
        <v>851</v>
      </c>
      <c r="F122" s="20" t="s">
        <v>7</v>
      </c>
      <c r="G122" s="20" t="s">
        <v>69</v>
      </c>
      <c r="H122" s="20" t="s">
        <v>568</v>
      </c>
      <c r="I122" s="1"/>
      <c r="J122" s="2">
        <f t="shared" ref="J122:K123" si="51">J123</f>
        <v>100000</v>
      </c>
      <c r="K122" s="2">
        <f t="shared" si="51"/>
        <v>0</v>
      </c>
      <c r="L122" s="81">
        <f t="shared" si="29"/>
        <v>100000</v>
      </c>
      <c r="M122" s="17"/>
    </row>
    <row r="123" spans="1:13" s="6" customFormat="1" x14ac:dyDescent="0.25">
      <c r="A123" s="17"/>
      <c r="B123" s="251" t="s">
        <v>32</v>
      </c>
      <c r="C123" s="251"/>
      <c r="D123" s="118"/>
      <c r="E123" s="266">
        <v>851</v>
      </c>
      <c r="F123" s="20" t="s">
        <v>7</v>
      </c>
      <c r="G123" s="20" t="s">
        <v>69</v>
      </c>
      <c r="H123" s="20" t="s">
        <v>568</v>
      </c>
      <c r="I123" s="1" t="s">
        <v>33</v>
      </c>
      <c r="J123" s="2">
        <f t="shared" si="51"/>
        <v>100000</v>
      </c>
      <c r="K123" s="2">
        <f t="shared" si="51"/>
        <v>0</v>
      </c>
      <c r="L123" s="81">
        <f t="shared" si="29"/>
        <v>100000</v>
      </c>
      <c r="M123" s="17"/>
    </row>
    <row r="124" spans="1:13" s="6" customFormat="1" ht="36.75" customHeight="1" x14ac:dyDescent="0.25">
      <c r="A124" s="17"/>
      <c r="B124" s="251" t="s">
        <v>376</v>
      </c>
      <c r="C124" s="251"/>
      <c r="D124" s="118"/>
      <c r="E124" s="266">
        <v>851</v>
      </c>
      <c r="F124" s="20" t="s">
        <v>7</v>
      </c>
      <c r="G124" s="20" t="s">
        <v>69</v>
      </c>
      <c r="H124" s="20" t="s">
        <v>568</v>
      </c>
      <c r="I124" s="1" t="s">
        <v>67</v>
      </c>
      <c r="J124" s="2">
        <f>'6 Вед15'!J94</f>
        <v>100000</v>
      </c>
      <c r="K124" s="2">
        <f>'6 Вед15'!K94</f>
        <v>0</v>
      </c>
      <c r="L124" s="81">
        <f t="shared" si="29"/>
        <v>100000</v>
      </c>
      <c r="M124" s="17"/>
    </row>
    <row r="125" spans="1:13" s="15" customFormat="1" x14ac:dyDescent="0.25">
      <c r="A125" s="263" t="s">
        <v>72</v>
      </c>
      <c r="B125" s="255"/>
      <c r="C125" s="255"/>
      <c r="E125" s="266">
        <v>851</v>
      </c>
      <c r="F125" s="22" t="s">
        <v>64</v>
      </c>
      <c r="G125" s="131"/>
      <c r="H125" s="23"/>
      <c r="I125" s="12"/>
      <c r="J125" s="14">
        <f>J126+J130</f>
        <v>741440</v>
      </c>
      <c r="K125" s="14">
        <f>K126+K130</f>
        <v>943038</v>
      </c>
      <c r="L125" s="81">
        <f t="shared" si="29"/>
        <v>1684478</v>
      </c>
      <c r="M125" s="263"/>
    </row>
    <row r="126" spans="1:13" s="15" customFormat="1" x14ac:dyDescent="0.25">
      <c r="A126" s="497" t="s">
        <v>371</v>
      </c>
      <c r="B126" s="498"/>
      <c r="C126" s="255"/>
      <c r="E126" s="266">
        <v>851</v>
      </c>
      <c r="F126" s="22" t="s">
        <v>64</v>
      </c>
      <c r="G126" s="131" t="s">
        <v>18</v>
      </c>
      <c r="H126" s="22"/>
      <c r="I126" s="12"/>
      <c r="J126" s="14">
        <f>J127</f>
        <v>41440</v>
      </c>
      <c r="K126" s="14">
        <f t="shared" ref="K126" si="52">K127</f>
        <v>0</v>
      </c>
      <c r="L126" s="81">
        <f t="shared" si="29"/>
        <v>41440</v>
      </c>
      <c r="M126" s="263"/>
    </row>
    <row r="127" spans="1:13" s="15" customFormat="1" ht="12" customHeight="1" x14ac:dyDescent="0.25">
      <c r="A127" s="485" t="s">
        <v>586</v>
      </c>
      <c r="B127" s="486"/>
      <c r="C127" s="251"/>
      <c r="D127" s="6"/>
      <c r="E127" s="266">
        <v>851</v>
      </c>
      <c r="F127" s="20" t="s">
        <v>64</v>
      </c>
      <c r="G127" s="130" t="s">
        <v>18</v>
      </c>
      <c r="H127" s="20" t="s">
        <v>587</v>
      </c>
      <c r="I127" s="1"/>
      <c r="J127" s="2">
        <f t="shared" ref="J127:K128" si="53">J128</f>
        <v>41440</v>
      </c>
      <c r="K127" s="2">
        <f t="shared" si="53"/>
        <v>0</v>
      </c>
      <c r="L127" s="81">
        <f t="shared" si="29"/>
        <v>41440</v>
      </c>
      <c r="M127" s="263"/>
    </row>
    <row r="128" spans="1:13" s="15" customFormat="1" ht="12.75" customHeight="1" x14ac:dyDescent="0.25">
      <c r="A128" s="251"/>
      <c r="B128" s="258" t="s">
        <v>28</v>
      </c>
      <c r="C128" s="251"/>
      <c r="D128" s="251"/>
      <c r="E128" s="266">
        <v>851</v>
      </c>
      <c r="F128" s="20" t="s">
        <v>64</v>
      </c>
      <c r="G128" s="130" t="s">
        <v>18</v>
      </c>
      <c r="H128" s="20" t="s">
        <v>587</v>
      </c>
      <c r="I128" s="1" t="s">
        <v>29</v>
      </c>
      <c r="J128" s="2">
        <f t="shared" si="53"/>
        <v>41440</v>
      </c>
      <c r="K128" s="2">
        <f t="shared" si="53"/>
        <v>0</v>
      </c>
      <c r="L128" s="81">
        <f t="shared" si="29"/>
        <v>41440</v>
      </c>
      <c r="M128" s="263"/>
    </row>
    <row r="129" spans="1:14" s="15" customFormat="1" ht="25.5" customHeight="1" x14ac:dyDescent="0.25">
      <c r="A129" s="251"/>
      <c r="B129" s="258" t="s">
        <v>30</v>
      </c>
      <c r="C129" s="251"/>
      <c r="D129" s="251"/>
      <c r="E129" s="266">
        <v>851</v>
      </c>
      <c r="F129" s="20" t="s">
        <v>64</v>
      </c>
      <c r="G129" s="130" t="s">
        <v>18</v>
      </c>
      <c r="H129" s="20" t="s">
        <v>587</v>
      </c>
      <c r="I129" s="1" t="s">
        <v>31</v>
      </c>
      <c r="J129" s="2">
        <f>'6 Вед15'!J99</f>
        <v>41440</v>
      </c>
      <c r="K129" s="2">
        <f>'6 Вед15'!K99</f>
        <v>0</v>
      </c>
      <c r="L129" s="81">
        <f t="shared" si="29"/>
        <v>41440</v>
      </c>
      <c r="M129" s="263"/>
    </row>
    <row r="130" spans="1:14" s="15" customFormat="1" x14ac:dyDescent="0.25">
      <c r="A130" s="263" t="s">
        <v>73</v>
      </c>
      <c r="B130" s="255"/>
      <c r="C130" s="255"/>
      <c r="E130" s="266">
        <v>851</v>
      </c>
      <c r="F130" s="22" t="s">
        <v>64</v>
      </c>
      <c r="G130" s="131" t="s">
        <v>74</v>
      </c>
      <c r="H130" s="23"/>
      <c r="I130" s="12"/>
      <c r="J130" s="14">
        <f>J131+J134+J137+J140</f>
        <v>700000</v>
      </c>
      <c r="K130" s="14">
        <f t="shared" ref="K130:L130" si="54">K131+K134+K137+K140</f>
        <v>943038</v>
      </c>
      <c r="L130" s="14">
        <f t="shared" si="54"/>
        <v>1643038</v>
      </c>
      <c r="M130" s="263"/>
    </row>
    <row r="131" spans="1:14" s="6" customFormat="1" x14ac:dyDescent="0.25">
      <c r="A131" s="478" t="s">
        <v>786</v>
      </c>
      <c r="B131" s="479"/>
      <c r="C131" s="401"/>
      <c r="E131" s="294">
        <v>851</v>
      </c>
      <c r="F131" s="20" t="s">
        <v>64</v>
      </c>
      <c r="G131" s="20" t="s">
        <v>74</v>
      </c>
      <c r="H131" s="20" t="s">
        <v>785</v>
      </c>
      <c r="I131" s="1"/>
      <c r="J131" s="2">
        <f t="shared" ref="J131:K131" si="55">J133</f>
        <v>0</v>
      </c>
      <c r="K131" s="2">
        <f t="shared" si="55"/>
        <v>285000</v>
      </c>
      <c r="L131" s="2">
        <f t="shared" ref="L131:L133" si="56">J131+K131</f>
        <v>285000</v>
      </c>
    </row>
    <row r="132" spans="1:14" s="15" customFormat="1" ht="13.5" customHeight="1" x14ac:dyDescent="0.25">
      <c r="A132" s="410"/>
      <c r="B132" s="401" t="s">
        <v>598</v>
      </c>
      <c r="C132" s="408"/>
      <c r="E132" s="294">
        <v>851</v>
      </c>
      <c r="F132" s="20" t="s">
        <v>64</v>
      </c>
      <c r="G132" s="20" t="s">
        <v>74</v>
      </c>
      <c r="H132" s="20" t="s">
        <v>785</v>
      </c>
      <c r="I132" s="1" t="s">
        <v>77</v>
      </c>
      <c r="J132" s="2">
        <f t="shared" ref="J132:K132" si="57">J133</f>
        <v>0</v>
      </c>
      <c r="K132" s="2">
        <f t="shared" si="57"/>
        <v>285000</v>
      </c>
      <c r="L132" s="2">
        <f t="shared" si="56"/>
        <v>285000</v>
      </c>
    </row>
    <row r="133" spans="1:14" s="15" customFormat="1" ht="36" x14ac:dyDescent="0.25">
      <c r="A133" s="410"/>
      <c r="B133" s="401" t="s">
        <v>78</v>
      </c>
      <c r="C133" s="408"/>
      <c r="E133" s="294">
        <v>851</v>
      </c>
      <c r="F133" s="20" t="s">
        <v>64</v>
      </c>
      <c r="G133" s="20" t="s">
        <v>74</v>
      </c>
      <c r="H133" s="20" t="s">
        <v>785</v>
      </c>
      <c r="I133" s="1" t="s">
        <v>79</v>
      </c>
      <c r="J133" s="2">
        <v>0</v>
      </c>
      <c r="K133" s="2">
        <v>285000</v>
      </c>
      <c r="L133" s="2">
        <f t="shared" si="56"/>
        <v>285000</v>
      </c>
    </row>
    <row r="134" spans="1:14" s="6" customFormat="1" ht="24.75" customHeight="1" x14ac:dyDescent="0.25">
      <c r="A134" s="485" t="s">
        <v>75</v>
      </c>
      <c r="B134" s="486"/>
      <c r="C134" s="251"/>
      <c r="D134" s="251"/>
      <c r="E134" s="266">
        <v>851</v>
      </c>
      <c r="F134" s="20" t="s">
        <v>64</v>
      </c>
      <c r="G134" s="130" t="s">
        <v>74</v>
      </c>
      <c r="H134" s="92" t="s">
        <v>76</v>
      </c>
      <c r="I134" s="1"/>
      <c r="J134" s="2">
        <f t="shared" ref="J134:K134" si="58">J136</f>
        <v>700000</v>
      </c>
      <c r="K134" s="2">
        <f t="shared" si="58"/>
        <v>10570</v>
      </c>
      <c r="L134" s="81">
        <f t="shared" si="29"/>
        <v>710570</v>
      </c>
      <c r="M134" s="17"/>
    </row>
    <row r="135" spans="1:14" s="6" customFormat="1" ht="23.25" customHeight="1" x14ac:dyDescent="0.25">
      <c r="A135" s="251"/>
      <c r="B135" s="251" t="s">
        <v>598</v>
      </c>
      <c r="C135" s="251"/>
      <c r="D135" s="251"/>
      <c r="E135" s="266">
        <v>851</v>
      </c>
      <c r="F135" s="20" t="s">
        <v>64</v>
      </c>
      <c r="G135" s="130" t="s">
        <v>74</v>
      </c>
      <c r="H135" s="92" t="s">
        <v>76</v>
      </c>
      <c r="I135" s="1" t="s">
        <v>77</v>
      </c>
      <c r="J135" s="2">
        <f t="shared" ref="J135:K135" si="59">J136</f>
        <v>700000</v>
      </c>
      <c r="K135" s="2">
        <f t="shared" si="59"/>
        <v>10570</v>
      </c>
      <c r="L135" s="81">
        <f t="shared" si="29"/>
        <v>710570</v>
      </c>
      <c r="M135" s="17"/>
    </row>
    <row r="136" spans="1:14" s="6" customFormat="1" ht="36" customHeight="1" x14ac:dyDescent="0.25">
      <c r="A136" s="17"/>
      <c r="B136" s="258" t="s">
        <v>78</v>
      </c>
      <c r="C136" s="251"/>
      <c r="D136" s="251"/>
      <c r="E136" s="266">
        <v>851</v>
      </c>
      <c r="F136" s="20" t="s">
        <v>64</v>
      </c>
      <c r="G136" s="130" t="s">
        <v>74</v>
      </c>
      <c r="H136" s="92" t="s">
        <v>76</v>
      </c>
      <c r="I136" s="1" t="s">
        <v>79</v>
      </c>
      <c r="J136" s="2">
        <f>'6 Вед15'!J106</f>
        <v>700000</v>
      </c>
      <c r="K136" s="2">
        <f>'6 Вед15'!K106</f>
        <v>10570</v>
      </c>
      <c r="L136" s="81">
        <f t="shared" si="29"/>
        <v>710570</v>
      </c>
      <c r="M136" s="17"/>
    </row>
    <row r="137" spans="1:14" s="6" customFormat="1" ht="12.75" customHeight="1" x14ac:dyDescent="0.25">
      <c r="A137" s="442" t="s">
        <v>770</v>
      </c>
      <c r="B137" s="442"/>
      <c r="C137" s="401"/>
      <c r="D137" s="401"/>
      <c r="E137" s="294">
        <v>851</v>
      </c>
      <c r="F137" s="20" t="s">
        <v>64</v>
      </c>
      <c r="G137" s="20" t="s">
        <v>74</v>
      </c>
      <c r="H137" s="20" t="s">
        <v>771</v>
      </c>
      <c r="I137" s="1"/>
      <c r="J137" s="2">
        <f t="shared" ref="J137:K137" si="60">J139</f>
        <v>0</v>
      </c>
      <c r="K137" s="2">
        <f t="shared" si="60"/>
        <v>15000</v>
      </c>
      <c r="L137" s="2">
        <f t="shared" si="29"/>
        <v>15000</v>
      </c>
    </row>
    <row r="138" spans="1:14" s="6" customFormat="1" ht="13.5" customHeight="1" x14ac:dyDescent="0.25">
      <c r="A138" s="401"/>
      <c r="B138" s="401" t="s">
        <v>598</v>
      </c>
      <c r="C138" s="401"/>
      <c r="D138" s="401"/>
      <c r="E138" s="294">
        <v>851</v>
      </c>
      <c r="F138" s="20" t="s">
        <v>64</v>
      </c>
      <c r="G138" s="20" t="s">
        <v>74</v>
      </c>
      <c r="H138" s="20" t="s">
        <v>771</v>
      </c>
      <c r="I138" s="1" t="s">
        <v>77</v>
      </c>
      <c r="J138" s="2">
        <f t="shared" ref="J138:K138" si="61">J139</f>
        <v>0</v>
      </c>
      <c r="K138" s="2">
        <f t="shared" si="61"/>
        <v>15000</v>
      </c>
      <c r="L138" s="2">
        <f t="shared" si="29"/>
        <v>15000</v>
      </c>
    </row>
    <row r="139" spans="1:14" s="6" customFormat="1" ht="25.5" customHeight="1" x14ac:dyDescent="0.25">
      <c r="A139" s="17"/>
      <c r="B139" s="401" t="s">
        <v>78</v>
      </c>
      <c r="C139" s="401"/>
      <c r="D139" s="401"/>
      <c r="E139" s="294">
        <v>851</v>
      </c>
      <c r="F139" s="20" t="s">
        <v>64</v>
      </c>
      <c r="G139" s="20" t="s">
        <v>74</v>
      </c>
      <c r="H139" s="20" t="s">
        <v>771</v>
      </c>
      <c r="I139" s="1" t="s">
        <v>79</v>
      </c>
      <c r="J139" s="2">
        <v>0</v>
      </c>
      <c r="K139" s="2">
        <f>'6 Вед15'!K109</f>
        <v>15000</v>
      </c>
      <c r="L139" s="2">
        <f t="shared" si="29"/>
        <v>15000</v>
      </c>
    </row>
    <row r="140" spans="1:14" s="6" customFormat="1" ht="16.5" customHeight="1" x14ac:dyDescent="0.25">
      <c r="A140" s="478" t="s">
        <v>789</v>
      </c>
      <c r="B140" s="479"/>
      <c r="C140" s="415"/>
      <c r="D140" s="415"/>
      <c r="E140" s="294">
        <v>851</v>
      </c>
      <c r="F140" s="20" t="s">
        <v>64</v>
      </c>
      <c r="G140" s="20" t="s">
        <v>74</v>
      </c>
      <c r="H140" s="20" t="s">
        <v>2</v>
      </c>
      <c r="I140" s="1"/>
      <c r="J140" s="2">
        <f>J141</f>
        <v>0</v>
      </c>
      <c r="K140" s="2">
        <f t="shared" ref="K140:L140" si="62">K141</f>
        <v>632468</v>
      </c>
      <c r="L140" s="2">
        <f t="shared" si="62"/>
        <v>632468</v>
      </c>
    </row>
    <row r="141" spans="1:14" s="15" customFormat="1" ht="15" customHeight="1" x14ac:dyDescent="0.25">
      <c r="A141" s="415"/>
      <c r="B141" s="421" t="s">
        <v>28</v>
      </c>
      <c r="C141" s="415"/>
      <c r="D141" s="415"/>
      <c r="E141" s="294">
        <v>851</v>
      </c>
      <c r="F141" s="20" t="s">
        <v>64</v>
      </c>
      <c r="G141" s="130" t="s">
        <v>74</v>
      </c>
      <c r="H141" s="20" t="s">
        <v>2</v>
      </c>
      <c r="I141" s="1" t="s">
        <v>29</v>
      </c>
      <c r="J141" s="2">
        <f t="shared" ref="J141:K141" si="63">J142</f>
        <v>0</v>
      </c>
      <c r="K141" s="2">
        <f t="shared" si="63"/>
        <v>632468</v>
      </c>
      <c r="L141" s="2">
        <f t="shared" ref="L141:L142" si="64">J141+K141</f>
        <v>632468</v>
      </c>
    </row>
    <row r="142" spans="1:14" s="15" customFormat="1" ht="26.25" customHeight="1" x14ac:dyDescent="0.25">
      <c r="A142" s="415"/>
      <c r="B142" s="421" t="s">
        <v>30</v>
      </c>
      <c r="C142" s="415"/>
      <c r="D142" s="415"/>
      <c r="E142" s="294">
        <v>851</v>
      </c>
      <c r="F142" s="20" t="s">
        <v>64</v>
      </c>
      <c r="G142" s="130" t="s">
        <v>74</v>
      </c>
      <c r="H142" s="20" t="s">
        <v>2</v>
      </c>
      <c r="I142" s="1" t="s">
        <v>31</v>
      </c>
      <c r="J142" s="2">
        <v>0</v>
      </c>
      <c r="K142" s="2">
        <v>632468</v>
      </c>
      <c r="L142" s="2">
        <f t="shared" si="64"/>
        <v>632468</v>
      </c>
    </row>
    <row r="143" spans="1:14" s="11" customFormat="1" ht="12" customHeight="1" x14ac:dyDescent="0.25">
      <c r="A143" s="487" t="s">
        <v>80</v>
      </c>
      <c r="B143" s="488"/>
      <c r="C143" s="262"/>
      <c r="D143" s="262"/>
      <c r="E143" s="266">
        <v>852</v>
      </c>
      <c r="F143" s="7" t="s">
        <v>37</v>
      </c>
      <c r="G143" s="127"/>
      <c r="H143" s="8"/>
      <c r="I143" s="7"/>
      <c r="J143" s="9">
        <f>J144+J157+J183+J187</f>
        <v>147928123</v>
      </c>
      <c r="K143" s="9">
        <f t="shared" ref="K143:N143" si="65">K144+K157+K183+K187</f>
        <v>4842980</v>
      </c>
      <c r="L143" s="9">
        <f t="shared" si="65"/>
        <v>152771103</v>
      </c>
      <c r="M143" s="9">
        <f t="shared" si="65"/>
        <v>0</v>
      </c>
      <c r="N143" s="9">
        <f t="shared" si="65"/>
        <v>0</v>
      </c>
    </row>
    <row r="144" spans="1:14" s="15" customFormat="1" ht="12" customHeight="1" x14ac:dyDescent="0.25">
      <c r="A144" s="483" t="s">
        <v>81</v>
      </c>
      <c r="B144" s="484"/>
      <c r="C144" s="319"/>
      <c r="D144" s="319"/>
      <c r="E144" s="294"/>
      <c r="F144" s="12" t="s">
        <v>37</v>
      </c>
      <c r="G144" s="128" t="s">
        <v>18</v>
      </c>
      <c r="H144" s="13"/>
      <c r="I144" s="12"/>
      <c r="J144" s="14">
        <f>J145+J148+J151+J154</f>
        <v>33975927</v>
      </c>
      <c r="K144" s="14">
        <f t="shared" ref="K144:N144" si="66">K145+K148+K151+K154</f>
        <v>0</v>
      </c>
      <c r="L144" s="14">
        <f t="shared" si="66"/>
        <v>33975927</v>
      </c>
      <c r="M144" s="14">
        <f t="shared" si="66"/>
        <v>0</v>
      </c>
      <c r="N144" s="14">
        <f t="shared" si="66"/>
        <v>0</v>
      </c>
    </row>
    <row r="145" spans="1:14" s="26" customFormat="1" ht="12" customHeight="1" x14ac:dyDescent="0.25">
      <c r="A145" s="509" t="s">
        <v>126</v>
      </c>
      <c r="B145" s="510"/>
      <c r="C145" s="318"/>
      <c r="D145" s="317"/>
      <c r="E145" s="294">
        <v>852</v>
      </c>
      <c r="F145" s="20" t="s">
        <v>37</v>
      </c>
      <c r="G145" s="130" t="s">
        <v>18</v>
      </c>
      <c r="H145" s="20" t="s">
        <v>127</v>
      </c>
      <c r="I145" s="20"/>
      <c r="J145" s="24">
        <f>J146</f>
        <v>11495900</v>
      </c>
      <c r="K145" s="24">
        <f>K146</f>
        <v>0</v>
      </c>
      <c r="L145" s="81">
        <f t="shared" si="29"/>
        <v>11495900</v>
      </c>
      <c r="M145" s="317"/>
    </row>
    <row r="146" spans="1:14" s="26" customFormat="1" ht="36" x14ac:dyDescent="0.25">
      <c r="A146" s="320"/>
      <c r="B146" s="320" t="s">
        <v>95</v>
      </c>
      <c r="C146" s="318"/>
      <c r="D146" s="318"/>
      <c r="E146" s="294">
        <v>852</v>
      </c>
      <c r="F146" s="20" t="s">
        <v>37</v>
      </c>
      <c r="G146" s="130" t="s">
        <v>18</v>
      </c>
      <c r="H146" s="20" t="s">
        <v>127</v>
      </c>
      <c r="I146" s="20" t="s">
        <v>90</v>
      </c>
      <c r="J146" s="24">
        <f t="shared" ref="J146:K146" si="67">J147</f>
        <v>11495900</v>
      </c>
      <c r="K146" s="24">
        <f t="shared" si="67"/>
        <v>0</v>
      </c>
      <c r="L146" s="81">
        <f t="shared" si="29"/>
        <v>11495900</v>
      </c>
      <c r="M146" s="317"/>
    </row>
    <row r="147" spans="1:14" s="6" customFormat="1" ht="51" customHeight="1" x14ac:dyDescent="0.25">
      <c r="A147" s="258"/>
      <c r="B147" s="258" t="s">
        <v>91</v>
      </c>
      <c r="C147" s="251"/>
      <c r="D147" s="251"/>
      <c r="E147" s="266">
        <v>852</v>
      </c>
      <c r="F147" s="1" t="s">
        <v>37</v>
      </c>
      <c r="G147" s="129" t="s">
        <v>18</v>
      </c>
      <c r="H147" s="20" t="s">
        <v>127</v>
      </c>
      <c r="I147" s="1" t="s">
        <v>92</v>
      </c>
      <c r="J147" s="2">
        <f>'6 Вед15'!J182</f>
        <v>11495900</v>
      </c>
      <c r="K147" s="2">
        <f>'6 Вед15'!K182</f>
        <v>0</v>
      </c>
      <c r="L147" s="81">
        <f t="shared" si="29"/>
        <v>11495900</v>
      </c>
      <c r="M147" s="2" t="e">
        <f>'6 Вед15'!#REF!</f>
        <v>#REF!</v>
      </c>
      <c r="N147" s="2" t="e">
        <f>'6 Вед15'!#REF!</f>
        <v>#REF!</v>
      </c>
    </row>
    <row r="148" spans="1:14" s="15" customFormat="1" ht="26.25" customHeight="1" x14ac:dyDescent="0.25">
      <c r="A148" s="489" t="s">
        <v>661</v>
      </c>
      <c r="B148" s="490"/>
      <c r="C148" s="255"/>
      <c r="D148" s="255"/>
      <c r="E148" s="266">
        <v>852</v>
      </c>
      <c r="F148" s="1" t="s">
        <v>37</v>
      </c>
      <c r="G148" s="129" t="s">
        <v>18</v>
      </c>
      <c r="H148" s="1" t="s">
        <v>123</v>
      </c>
      <c r="I148" s="1"/>
      <c r="J148" s="2">
        <f t="shared" ref="J148:K149" si="68">J149</f>
        <v>21495027</v>
      </c>
      <c r="K148" s="2">
        <f t="shared" si="68"/>
        <v>0</v>
      </c>
      <c r="L148" s="81">
        <f t="shared" si="29"/>
        <v>21495027</v>
      </c>
      <c r="M148" s="263"/>
    </row>
    <row r="149" spans="1:14" s="15" customFormat="1" ht="36" x14ac:dyDescent="0.25">
      <c r="A149" s="255"/>
      <c r="B149" s="258" t="s">
        <v>95</v>
      </c>
      <c r="C149" s="255"/>
      <c r="D149" s="255"/>
      <c r="E149" s="266">
        <v>852</v>
      </c>
      <c r="F149" s="1" t="s">
        <v>37</v>
      </c>
      <c r="G149" s="129" t="s">
        <v>18</v>
      </c>
      <c r="H149" s="1" t="s">
        <v>123</v>
      </c>
      <c r="I149" s="1" t="s">
        <v>90</v>
      </c>
      <c r="J149" s="2">
        <f t="shared" si="68"/>
        <v>21495027</v>
      </c>
      <c r="K149" s="2">
        <f t="shared" si="68"/>
        <v>0</v>
      </c>
      <c r="L149" s="81">
        <f t="shared" si="29"/>
        <v>21495027</v>
      </c>
      <c r="M149" s="263"/>
    </row>
    <row r="150" spans="1:14" s="15" customFormat="1" ht="50.25" customHeight="1" x14ac:dyDescent="0.25">
      <c r="A150" s="255"/>
      <c r="B150" s="258" t="s">
        <v>91</v>
      </c>
      <c r="C150" s="255"/>
      <c r="D150" s="255"/>
      <c r="E150" s="266">
        <v>852</v>
      </c>
      <c r="F150" s="1" t="s">
        <v>37</v>
      </c>
      <c r="G150" s="129" t="s">
        <v>18</v>
      </c>
      <c r="H150" s="1" t="s">
        <v>123</v>
      </c>
      <c r="I150" s="1" t="s">
        <v>92</v>
      </c>
      <c r="J150" s="2">
        <f>'6 Вед15'!J185</f>
        <v>21495027</v>
      </c>
      <c r="K150" s="2">
        <f>'6 Вед15'!K185</f>
        <v>0</v>
      </c>
      <c r="L150" s="81">
        <f t="shared" ref="L150:L216" si="69">J150+K150</f>
        <v>21495027</v>
      </c>
      <c r="M150" s="263"/>
    </row>
    <row r="151" spans="1:14" s="15" customFormat="1" ht="48.75" customHeight="1" x14ac:dyDescent="0.25">
      <c r="A151" s="489" t="s">
        <v>124</v>
      </c>
      <c r="B151" s="490"/>
      <c r="C151" s="255"/>
      <c r="D151" s="255"/>
      <c r="E151" s="266">
        <v>852</v>
      </c>
      <c r="F151" s="1" t="s">
        <v>37</v>
      </c>
      <c r="G151" s="129" t="s">
        <v>18</v>
      </c>
      <c r="H151" s="1" t="s">
        <v>125</v>
      </c>
      <c r="I151" s="1"/>
      <c r="J151" s="2">
        <f t="shared" ref="J151:K152" si="70">J152</f>
        <v>624000</v>
      </c>
      <c r="K151" s="2">
        <f t="shared" si="70"/>
        <v>0</v>
      </c>
      <c r="L151" s="81">
        <f t="shared" si="69"/>
        <v>624000</v>
      </c>
      <c r="M151" s="263"/>
    </row>
    <row r="152" spans="1:14" s="15" customFormat="1" ht="36" x14ac:dyDescent="0.25">
      <c r="A152" s="255"/>
      <c r="B152" s="258" t="s">
        <v>95</v>
      </c>
      <c r="C152" s="255"/>
      <c r="D152" s="255"/>
      <c r="E152" s="266">
        <v>852</v>
      </c>
      <c r="F152" s="1" t="s">
        <v>37</v>
      </c>
      <c r="G152" s="129" t="s">
        <v>18</v>
      </c>
      <c r="H152" s="1" t="s">
        <v>125</v>
      </c>
      <c r="I152" s="1" t="s">
        <v>90</v>
      </c>
      <c r="J152" s="2">
        <f t="shared" si="70"/>
        <v>624000</v>
      </c>
      <c r="K152" s="2">
        <f t="shared" si="70"/>
        <v>0</v>
      </c>
      <c r="L152" s="81">
        <f t="shared" si="69"/>
        <v>624000</v>
      </c>
      <c r="M152" s="263"/>
    </row>
    <row r="153" spans="1:14" s="15" customFormat="1" ht="50.25" customHeight="1" x14ac:dyDescent="0.25">
      <c r="A153" s="255"/>
      <c r="B153" s="258" t="s">
        <v>91</v>
      </c>
      <c r="C153" s="255"/>
      <c r="D153" s="255"/>
      <c r="E153" s="266">
        <v>852</v>
      </c>
      <c r="F153" s="1" t="s">
        <v>37</v>
      </c>
      <c r="G153" s="129" t="s">
        <v>18</v>
      </c>
      <c r="H153" s="1" t="s">
        <v>125</v>
      </c>
      <c r="I153" s="1" t="s">
        <v>92</v>
      </c>
      <c r="J153" s="2">
        <f>'6 Вед15'!J188</f>
        <v>624000</v>
      </c>
      <c r="K153" s="2">
        <f>'6 Вед15'!K188</f>
        <v>0</v>
      </c>
      <c r="L153" s="81">
        <f t="shared" si="69"/>
        <v>624000</v>
      </c>
      <c r="M153" s="263"/>
    </row>
    <row r="154" spans="1:14" s="6" customFormat="1" ht="24.75" customHeight="1" x14ac:dyDescent="0.25">
      <c r="A154" s="485" t="s">
        <v>132</v>
      </c>
      <c r="B154" s="486"/>
      <c r="C154" s="251"/>
      <c r="D154" s="251"/>
      <c r="E154" s="266">
        <v>852</v>
      </c>
      <c r="F154" s="20" t="s">
        <v>37</v>
      </c>
      <c r="G154" s="130" t="s">
        <v>18</v>
      </c>
      <c r="H154" s="20" t="s">
        <v>133</v>
      </c>
      <c r="I154" s="1"/>
      <c r="J154" s="2">
        <f>'6 Вед15'!J189</f>
        <v>361000</v>
      </c>
      <c r="K154" s="2">
        <f>'6 Вед15'!K189</f>
        <v>0</v>
      </c>
      <c r="L154" s="81">
        <f t="shared" si="69"/>
        <v>361000</v>
      </c>
      <c r="M154" s="17"/>
    </row>
    <row r="155" spans="1:14" s="6" customFormat="1" ht="24.75" customHeight="1" x14ac:dyDescent="0.25">
      <c r="A155" s="251"/>
      <c r="B155" s="251" t="s">
        <v>134</v>
      </c>
      <c r="C155" s="251"/>
      <c r="D155" s="251"/>
      <c r="E155" s="266">
        <v>852</v>
      </c>
      <c r="F155" s="1" t="s">
        <v>37</v>
      </c>
      <c r="G155" s="129" t="s">
        <v>18</v>
      </c>
      <c r="H155" s="20" t="s">
        <v>133</v>
      </c>
      <c r="I155" s="1" t="s">
        <v>90</v>
      </c>
      <c r="J155" s="2">
        <f>'6 Вед15'!J190</f>
        <v>361000</v>
      </c>
      <c r="K155" s="2">
        <f>'6 Вед15'!K190</f>
        <v>0</v>
      </c>
      <c r="L155" s="81">
        <f t="shared" si="69"/>
        <v>361000</v>
      </c>
      <c r="M155" s="17"/>
    </row>
    <row r="156" spans="1:14" s="6" customFormat="1" ht="15" customHeight="1" x14ac:dyDescent="0.25">
      <c r="A156" s="250"/>
      <c r="B156" s="250" t="s">
        <v>130</v>
      </c>
      <c r="C156" s="250"/>
      <c r="D156" s="250"/>
      <c r="E156" s="266">
        <v>852</v>
      </c>
      <c r="F156" s="1" t="s">
        <v>37</v>
      </c>
      <c r="G156" s="129" t="s">
        <v>18</v>
      </c>
      <c r="H156" s="20" t="s">
        <v>133</v>
      </c>
      <c r="I156" s="1" t="s">
        <v>131</v>
      </c>
      <c r="J156" s="2">
        <f>'6 Вед15'!J191</f>
        <v>361000</v>
      </c>
      <c r="K156" s="2">
        <f>'6 Вед15'!K191</f>
        <v>0</v>
      </c>
      <c r="L156" s="81">
        <f t="shared" si="69"/>
        <v>361000</v>
      </c>
      <c r="M156" s="17"/>
    </row>
    <row r="157" spans="1:14" s="15" customFormat="1" ht="12" customHeight="1" x14ac:dyDescent="0.25">
      <c r="A157" s="483" t="s">
        <v>84</v>
      </c>
      <c r="B157" s="484"/>
      <c r="C157" s="255"/>
      <c r="D157" s="255"/>
      <c r="E157" s="266">
        <v>852</v>
      </c>
      <c r="F157" s="12" t="s">
        <v>37</v>
      </c>
      <c r="G157" s="128" t="s">
        <v>74</v>
      </c>
      <c r="H157" s="13"/>
      <c r="I157" s="12"/>
      <c r="J157" s="14">
        <f>J167+J170+J158+J161+J164+J173+J180</f>
        <v>101762636</v>
      </c>
      <c r="K157" s="14">
        <f>K167+K170+K158+K161+K164+K173+K180</f>
        <v>4842980</v>
      </c>
      <c r="L157" s="14">
        <f t="shared" ref="L157" si="71">L167+L170+L158+L161+L164+L173+L180</f>
        <v>106605616</v>
      </c>
      <c r="M157" s="263"/>
    </row>
    <row r="158" spans="1:14" s="6" customFormat="1" ht="12" customHeight="1" x14ac:dyDescent="0.25">
      <c r="A158" s="485" t="s">
        <v>135</v>
      </c>
      <c r="B158" s="486"/>
      <c r="C158" s="251"/>
      <c r="D158" s="251"/>
      <c r="E158" s="266">
        <v>852</v>
      </c>
      <c r="F158" s="1" t="s">
        <v>37</v>
      </c>
      <c r="G158" s="129" t="s">
        <v>74</v>
      </c>
      <c r="H158" s="1" t="s">
        <v>136</v>
      </c>
      <c r="I158" s="1"/>
      <c r="J158" s="2">
        <f t="shared" ref="J158:K159" si="72">J159</f>
        <v>13985000</v>
      </c>
      <c r="K158" s="2">
        <f t="shared" si="72"/>
        <v>0</v>
      </c>
      <c r="L158" s="81">
        <f t="shared" si="69"/>
        <v>13985000</v>
      </c>
      <c r="M158" s="17"/>
    </row>
    <row r="159" spans="1:14" s="6" customFormat="1" ht="36" x14ac:dyDescent="0.25">
      <c r="A159" s="251"/>
      <c r="B159" s="258" t="s">
        <v>95</v>
      </c>
      <c r="C159" s="251"/>
      <c r="D159" s="251"/>
      <c r="E159" s="266">
        <v>852</v>
      </c>
      <c r="F159" s="1" t="s">
        <v>37</v>
      </c>
      <c r="G159" s="130" t="s">
        <v>74</v>
      </c>
      <c r="H159" s="1" t="s">
        <v>136</v>
      </c>
      <c r="I159" s="1" t="s">
        <v>90</v>
      </c>
      <c r="J159" s="2">
        <f t="shared" si="72"/>
        <v>13985000</v>
      </c>
      <c r="K159" s="2">
        <f t="shared" si="72"/>
        <v>0</v>
      </c>
      <c r="L159" s="81">
        <f t="shared" si="69"/>
        <v>13985000</v>
      </c>
      <c r="M159" s="17"/>
    </row>
    <row r="160" spans="1:14" s="6" customFormat="1" ht="49.5" customHeight="1" x14ac:dyDescent="0.25">
      <c r="A160" s="251"/>
      <c r="B160" s="258" t="s">
        <v>91</v>
      </c>
      <c r="C160" s="251"/>
      <c r="D160" s="251"/>
      <c r="E160" s="266">
        <v>852</v>
      </c>
      <c r="F160" s="1" t="s">
        <v>37</v>
      </c>
      <c r="G160" s="130" t="s">
        <v>74</v>
      </c>
      <c r="H160" s="1" t="s">
        <v>136</v>
      </c>
      <c r="I160" s="1" t="s">
        <v>92</v>
      </c>
      <c r="J160" s="2">
        <f>'6 Вед15'!J195</f>
        <v>13985000</v>
      </c>
      <c r="K160" s="2">
        <f>'6 Вед15'!K195</f>
        <v>0</v>
      </c>
      <c r="L160" s="81">
        <f t="shared" si="69"/>
        <v>13985000</v>
      </c>
      <c r="M160" s="17"/>
    </row>
    <row r="161" spans="1:13" s="6" customFormat="1" ht="12" customHeight="1" x14ac:dyDescent="0.25">
      <c r="A161" s="485" t="s">
        <v>137</v>
      </c>
      <c r="B161" s="486"/>
      <c r="C161" s="251"/>
      <c r="D161" s="251"/>
      <c r="E161" s="266">
        <v>852</v>
      </c>
      <c r="F161" s="20" t="s">
        <v>37</v>
      </c>
      <c r="G161" s="130" t="s">
        <v>74</v>
      </c>
      <c r="H161" s="20" t="s">
        <v>138</v>
      </c>
      <c r="I161" s="1"/>
      <c r="J161" s="2">
        <f t="shared" ref="J161:K162" si="73">J162</f>
        <v>8331600</v>
      </c>
      <c r="K161" s="2">
        <f t="shared" si="73"/>
        <v>0</v>
      </c>
      <c r="L161" s="81">
        <f t="shared" si="69"/>
        <v>8331600</v>
      </c>
      <c r="M161" s="17"/>
    </row>
    <row r="162" spans="1:13" s="6" customFormat="1" ht="36" x14ac:dyDescent="0.25">
      <c r="A162" s="251"/>
      <c r="B162" s="258" t="s">
        <v>95</v>
      </c>
      <c r="C162" s="251"/>
      <c r="D162" s="251"/>
      <c r="E162" s="266">
        <v>852</v>
      </c>
      <c r="F162" s="1" t="s">
        <v>37</v>
      </c>
      <c r="G162" s="130" t="s">
        <v>74</v>
      </c>
      <c r="H162" s="20" t="s">
        <v>138</v>
      </c>
      <c r="I162" s="1" t="s">
        <v>90</v>
      </c>
      <c r="J162" s="2">
        <f t="shared" si="73"/>
        <v>8331600</v>
      </c>
      <c r="K162" s="2">
        <f t="shared" si="73"/>
        <v>0</v>
      </c>
      <c r="L162" s="81">
        <f t="shared" si="69"/>
        <v>8331600</v>
      </c>
      <c r="M162" s="17"/>
    </row>
    <row r="163" spans="1:13" s="6" customFormat="1" ht="51" customHeight="1" x14ac:dyDescent="0.25">
      <c r="A163" s="251"/>
      <c r="B163" s="258" t="s">
        <v>91</v>
      </c>
      <c r="C163" s="251"/>
      <c r="D163" s="251"/>
      <c r="E163" s="266">
        <v>852</v>
      </c>
      <c r="F163" s="1" t="s">
        <v>37</v>
      </c>
      <c r="G163" s="130" t="s">
        <v>74</v>
      </c>
      <c r="H163" s="20" t="s">
        <v>138</v>
      </c>
      <c r="I163" s="1" t="s">
        <v>92</v>
      </c>
      <c r="J163" s="2">
        <f>'6 Вед15'!J198</f>
        <v>8331600</v>
      </c>
      <c r="K163" s="2">
        <f>'6 Вед15'!K198</f>
        <v>0</v>
      </c>
      <c r="L163" s="81">
        <f t="shared" si="69"/>
        <v>8331600</v>
      </c>
      <c r="M163" s="17"/>
    </row>
    <row r="164" spans="1:13" s="15" customFormat="1" ht="13.5" customHeight="1" x14ac:dyDescent="0.25">
      <c r="A164" s="478" t="s">
        <v>786</v>
      </c>
      <c r="B164" s="479"/>
      <c r="C164" s="419"/>
      <c r="D164" s="419"/>
      <c r="E164" s="294">
        <v>851</v>
      </c>
      <c r="F164" s="1" t="s">
        <v>37</v>
      </c>
      <c r="G164" s="20" t="s">
        <v>74</v>
      </c>
      <c r="H164" s="1" t="s">
        <v>785</v>
      </c>
      <c r="I164" s="12"/>
      <c r="J164" s="2">
        <f>J165</f>
        <v>0</v>
      </c>
      <c r="K164" s="2">
        <f t="shared" ref="K164:L164" si="74">K165</f>
        <v>4517500</v>
      </c>
      <c r="L164" s="2">
        <f t="shared" si="74"/>
        <v>4517500</v>
      </c>
    </row>
    <row r="165" spans="1:13" s="15" customFormat="1" ht="13.5" customHeight="1" x14ac:dyDescent="0.25">
      <c r="A165" s="422"/>
      <c r="B165" s="415" t="s">
        <v>598</v>
      </c>
      <c r="C165" s="419"/>
      <c r="D165" s="419"/>
      <c r="E165" s="294">
        <v>851</v>
      </c>
      <c r="F165" s="1" t="s">
        <v>37</v>
      </c>
      <c r="G165" s="20" t="s">
        <v>74</v>
      </c>
      <c r="H165" s="1" t="s">
        <v>785</v>
      </c>
      <c r="I165" s="12"/>
      <c r="J165" s="2">
        <f t="shared" ref="J165:K165" si="75">J166</f>
        <v>0</v>
      </c>
      <c r="K165" s="2">
        <f t="shared" si="75"/>
        <v>4517500</v>
      </c>
      <c r="L165" s="2">
        <f t="shared" ref="L165:L166" si="76">J165+K165</f>
        <v>4517500</v>
      </c>
    </row>
    <row r="166" spans="1:13" s="15" customFormat="1" ht="36" x14ac:dyDescent="0.25">
      <c r="A166" s="422"/>
      <c r="B166" s="415" t="s">
        <v>78</v>
      </c>
      <c r="C166" s="419"/>
      <c r="D166" s="419"/>
      <c r="E166" s="294">
        <v>851</v>
      </c>
      <c r="F166" s="1" t="s">
        <v>37</v>
      </c>
      <c r="G166" s="20" t="s">
        <v>74</v>
      </c>
      <c r="H166" s="1" t="s">
        <v>785</v>
      </c>
      <c r="I166" s="12"/>
      <c r="J166" s="2"/>
      <c r="K166" s="2">
        <v>4517500</v>
      </c>
      <c r="L166" s="2">
        <f t="shared" si="76"/>
        <v>4517500</v>
      </c>
    </row>
    <row r="167" spans="1:13" s="15" customFormat="1" ht="72" customHeight="1" x14ac:dyDescent="0.25">
      <c r="A167" s="489" t="s">
        <v>139</v>
      </c>
      <c r="B167" s="490"/>
      <c r="C167" s="255"/>
      <c r="D167" s="255"/>
      <c r="E167" s="266">
        <v>852</v>
      </c>
      <c r="F167" s="1" t="s">
        <v>37</v>
      </c>
      <c r="G167" s="129" t="s">
        <v>74</v>
      </c>
      <c r="H167" s="1" t="s">
        <v>140</v>
      </c>
      <c r="I167" s="1"/>
      <c r="J167" s="2">
        <f t="shared" ref="J167:K168" si="77">J168</f>
        <v>66777336</v>
      </c>
      <c r="K167" s="2">
        <f t="shared" si="77"/>
        <v>0</v>
      </c>
      <c r="L167" s="81">
        <f t="shared" si="69"/>
        <v>66777336</v>
      </c>
      <c r="M167" s="263"/>
    </row>
    <row r="168" spans="1:13" s="15" customFormat="1" ht="36" x14ac:dyDescent="0.25">
      <c r="A168" s="258"/>
      <c r="B168" s="258" t="s">
        <v>95</v>
      </c>
      <c r="C168" s="255"/>
      <c r="D168" s="255"/>
      <c r="E168" s="266">
        <v>852</v>
      </c>
      <c r="F168" s="1" t="s">
        <v>37</v>
      </c>
      <c r="G168" s="129" t="s">
        <v>74</v>
      </c>
      <c r="H168" s="1" t="s">
        <v>140</v>
      </c>
      <c r="I168" s="1" t="s">
        <v>90</v>
      </c>
      <c r="J168" s="2">
        <f t="shared" si="77"/>
        <v>66777336</v>
      </c>
      <c r="K168" s="2">
        <f t="shared" si="77"/>
        <v>0</v>
      </c>
      <c r="L168" s="81">
        <f t="shared" si="69"/>
        <v>66777336</v>
      </c>
      <c r="M168" s="263"/>
    </row>
    <row r="169" spans="1:13" s="15" customFormat="1" ht="50.25" customHeight="1" x14ac:dyDescent="0.25">
      <c r="A169" s="258"/>
      <c r="B169" s="258" t="s">
        <v>91</v>
      </c>
      <c r="C169" s="255"/>
      <c r="D169" s="255"/>
      <c r="E169" s="266">
        <v>852</v>
      </c>
      <c r="F169" s="1" t="s">
        <v>37</v>
      </c>
      <c r="G169" s="129" t="s">
        <v>74</v>
      </c>
      <c r="H169" s="1" t="s">
        <v>140</v>
      </c>
      <c r="I169" s="1" t="s">
        <v>92</v>
      </c>
      <c r="J169" s="2">
        <f>'6 Вед15'!J201</f>
        <v>66777336</v>
      </c>
      <c r="K169" s="2">
        <f>'6 Вед15'!K201</f>
        <v>0</v>
      </c>
      <c r="L169" s="81">
        <f t="shared" si="69"/>
        <v>66777336</v>
      </c>
      <c r="M169" s="263"/>
    </row>
    <row r="170" spans="1:13" s="15" customFormat="1" ht="38.25" customHeight="1" x14ac:dyDescent="0.25">
      <c r="A170" s="489" t="s">
        <v>124</v>
      </c>
      <c r="B170" s="490"/>
      <c r="C170" s="255"/>
      <c r="D170" s="255"/>
      <c r="E170" s="266">
        <v>852</v>
      </c>
      <c r="F170" s="1" t="s">
        <v>37</v>
      </c>
      <c r="G170" s="129" t="s">
        <v>74</v>
      </c>
      <c r="H170" s="1" t="s">
        <v>125</v>
      </c>
      <c r="I170" s="1"/>
      <c r="J170" s="2">
        <f t="shared" ref="J170:K170" si="78">J171</f>
        <v>2667200</v>
      </c>
      <c r="K170" s="2">
        <f t="shared" si="78"/>
        <v>0</v>
      </c>
      <c r="L170" s="81">
        <f t="shared" si="69"/>
        <v>2667200</v>
      </c>
      <c r="M170" s="263"/>
    </row>
    <row r="171" spans="1:13" s="15" customFormat="1" ht="36" x14ac:dyDescent="0.25">
      <c r="A171" s="255"/>
      <c r="B171" s="258" t="s">
        <v>95</v>
      </c>
      <c r="C171" s="28"/>
      <c r="D171" s="28"/>
      <c r="E171" s="29">
        <v>852</v>
      </c>
      <c r="F171" s="30" t="s">
        <v>37</v>
      </c>
      <c r="G171" s="132" t="s">
        <v>74</v>
      </c>
      <c r="H171" s="1" t="s">
        <v>125</v>
      </c>
      <c r="I171" s="1" t="s">
        <v>90</v>
      </c>
      <c r="J171" s="2">
        <f t="shared" ref="J171:K171" si="79">J172</f>
        <v>2667200</v>
      </c>
      <c r="K171" s="2">
        <f t="shared" si="79"/>
        <v>0</v>
      </c>
      <c r="L171" s="81">
        <f t="shared" si="69"/>
        <v>2667200</v>
      </c>
      <c r="M171" s="263"/>
    </row>
    <row r="172" spans="1:13" s="15" customFormat="1" ht="51" customHeight="1" x14ac:dyDescent="0.25">
      <c r="A172" s="255"/>
      <c r="B172" s="258" t="s">
        <v>91</v>
      </c>
      <c r="C172" s="255"/>
      <c r="D172" s="255"/>
      <c r="E172" s="266">
        <v>852</v>
      </c>
      <c r="F172" s="1" t="s">
        <v>37</v>
      </c>
      <c r="G172" s="130" t="s">
        <v>74</v>
      </c>
      <c r="H172" s="1" t="s">
        <v>125</v>
      </c>
      <c r="I172" s="1" t="s">
        <v>92</v>
      </c>
      <c r="J172" s="2">
        <f>'6 Вед15'!J204</f>
        <v>2667200</v>
      </c>
      <c r="K172" s="2">
        <f>'6 Вед15'!K204</f>
        <v>0</v>
      </c>
      <c r="L172" s="81">
        <f t="shared" si="69"/>
        <v>2667200</v>
      </c>
      <c r="M172" s="263"/>
    </row>
    <row r="173" spans="1:13" s="6" customFormat="1" ht="24.75" customHeight="1" x14ac:dyDescent="0.25">
      <c r="A173" s="485" t="s">
        <v>128</v>
      </c>
      <c r="B173" s="486"/>
      <c r="C173" s="251"/>
      <c r="D173" s="251"/>
      <c r="E173" s="266">
        <v>852</v>
      </c>
      <c r="F173" s="1" t="s">
        <v>37</v>
      </c>
      <c r="G173" s="130" t="s">
        <v>74</v>
      </c>
      <c r="H173" s="91" t="s">
        <v>129</v>
      </c>
      <c r="I173" s="1"/>
      <c r="J173" s="2">
        <f>J174+J176+J178</f>
        <v>9324000</v>
      </c>
      <c r="K173" s="2">
        <f t="shared" ref="K173" si="80">K174+K176+K178</f>
        <v>154200</v>
      </c>
      <c r="L173" s="81">
        <f t="shared" si="69"/>
        <v>9478200</v>
      </c>
      <c r="M173" s="17"/>
    </row>
    <row r="174" spans="1:13" s="6" customFormat="1" ht="25.5" customHeight="1" x14ac:dyDescent="0.25">
      <c r="A174" s="251"/>
      <c r="B174" s="251" t="s">
        <v>28</v>
      </c>
      <c r="C174" s="251"/>
      <c r="D174" s="251"/>
      <c r="E174" s="266"/>
      <c r="F174" s="1" t="s">
        <v>37</v>
      </c>
      <c r="G174" s="130" t="s">
        <v>74</v>
      </c>
      <c r="H174" s="91" t="s">
        <v>83</v>
      </c>
      <c r="I174" s="1" t="s">
        <v>29</v>
      </c>
      <c r="J174" s="2">
        <f>J175</f>
        <v>0</v>
      </c>
      <c r="K174" s="2">
        <f t="shared" ref="K174:L174" si="81">K175</f>
        <v>0</v>
      </c>
      <c r="L174" s="2">
        <f t="shared" si="81"/>
        <v>0</v>
      </c>
      <c r="M174" s="17"/>
    </row>
    <row r="175" spans="1:13" s="6" customFormat="1" ht="25.5" customHeight="1" x14ac:dyDescent="0.25">
      <c r="A175" s="251"/>
      <c r="B175" s="251" t="s">
        <v>30</v>
      </c>
      <c r="C175" s="251"/>
      <c r="D175" s="251"/>
      <c r="E175" s="266"/>
      <c r="F175" s="1" t="s">
        <v>37</v>
      </c>
      <c r="G175" s="130" t="s">
        <v>74</v>
      </c>
      <c r="H175" s="91" t="s">
        <v>83</v>
      </c>
      <c r="I175" s="1" t="s">
        <v>31</v>
      </c>
      <c r="J175" s="2">
        <f>'6 Вед15'!J120</f>
        <v>0</v>
      </c>
      <c r="K175" s="2">
        <f>'6 Вед15'!K120</f>
        <v>0</v>
      </c>
      <c r="L175" s="81">
        <f t="shared" si="69"/>
        <v>0</v>
      </c>
      <c r="M175" s="17"/>
    </row>
    <row r="176" spans="1:13" s="6" customFormat="1" ht="26.25" customHeight="1" x14ac:dyDescent="0.25">
      <c r="A176" s="251"/>
      <c r="B176" s="251" t="s">
        <v>598</v>
      </c>
      <c r="C176" s="251"/>
      <c r="D176" s="251"/>
      <c r="E176" s="266">
        <v>851</v>
      </c>
      <c r="F176" s="1" t="s">
        <v>37</v>
      </c>
      <c r="G176" s="130" t="s">
        <v>74</v>
      </c>
      <c r="H176" s="91" t="s">
        <v>83</v>
      </c>
      <c r="I176" s="1" t="s">
        <v>77</v>
      </c>
      <c r="J176" s="2">
        <f>'6 Вед15'!J121</f>
        <v>8214000</v>
      </c>
      <c r="K176" s="2">
        <f>'6 Вед15'!K121</f>
        <v>0</v>
      </c>
      <c r="L176" s="81">
        <f t="shared" si="69"/>
        <v>8214000</v>
      </c>
      <c r="M176" s="17"/>
    </row>
    <row r="177" spans="1:13" s="6" customFormat="1" ht="35.25" customHeight="1" x14ac:dyDescent="0.25">
      <c r="A177" s="251"/>
      <c r="B177" s="258" t="s">
        <v>78</v>
      </c>
      <c r="C177" s="251"/>
      <c r="D177" s="251"/>
      <c r="E177" s="266">
        <v>851</v>
      </c>
      <c r="F177" s="1" t="s">
        <v>37</v>
      </c>
      <c r="G177" s="130" t="s">
        <v>74</v>
      </c>
      <c r="H177" s="91" t="s">
        <v>83</v>
      </c>
      <c r="I177" s="1" t="s">
        <v>79</v>
      </c>
      <c r="J177" s="2">
        <f>'6 Вед15'!J122</f>
        <v>8214000</v>
      </c>
      <c r="K177" s="2">
        <f>'6 Вед15'!K122</f>
        <v>0</v>
      </c>
      <c r="L177" s="81">
        <f t="shared" si="69"/>
        <v>8214000</v>
      </c>
      <c r="M177" s="17"/>
    </row>
    <row r="178" spans="1:13" s="6" customFormat="1" ht="27" customHeight="1" x14ac:dyDescent="0.25">
      <c r="A178" s="251"/>
      <c r="B178" s="258" t="s">
        <v>95</v>
      </c>
      <c r="C178" s="251"/>
      <c r="D178" s="251"/>
      <c r="E178" s="266">
        <v>852</v>
      </c>
      <c r="F178" s="1" t="s">
        <v>37</v>
      </c>
      <c r="G178" s="130" t="s">
        <v>74</v>
      </c>
      <c r="H178" s="91" t="s">
        <v>129</v>
      </c>
      <c r="I178" s="1" t="s">
        <v>90</v>
      </c>
      <c r="J178" s="2">
        <f t="shared" ref="J178:K178" si="82">J179</f>
        <v>1110000</v>
      </c>
      <c r="K178" s="2">
        <f t="shared" si="82"/>
        <v>154200</v>
      </c>
      <c r="L178" s="81">
        <f t="shared" si="69"/>
        <v>1264200</v>
      </c>
      <c r="M178" s="17"/>
    </row>
    <row r="179" spans="1:13" s="6" customFormat="1" ht="15.75" customHeight="1" x14ac:dyDescent="0.25">
      <c r="A179" s="251"/>
      <c r="B179" s="19" t="s">
        <v>130</v>
      </c>
      <c r="C179" s="251"/>
      <c r="D179" s="251"/>
      <c r="E179" s="266">
        <v>852</v>
      </c>
      <c r="F179" s="1" t="s">
        <v>37</v>
      </c>
      <c r="G179" s="130" t="s">
        <v>74</v>
      </c>
      <c r="H179" s="91" t="s">
        <v>129</v>
      </c>
      <c r="I179" s="1" t="s">
        <v>131</v>
      </c>
      <c r="J179" s="2">
        <f>'6 Вед15'!J207</f>
        <v>1110000</v>
      </c>
      <c r="K179" s="2">
        <f>'6 Вед15'!K207</f>
        <v>154200</v>
      </c>
      <c r="L179" s="81">
        <f t="shared" si="69"/>
        <v>1264200</v>
      </c>
      <c r="M179" s="17"/>
    </row>
    <row r="180" spans="1:13" s="6" customFormat="1" ht="38.25" customHeight="1" x14ac:dyDescent="0.25">
      <c r="A180" s="485" t="s">
        <v>132</v>
      </c>
      <c r="B180" s="486"/>
      <c r="C180" s="251"/>
      <c r="D180" s="251"/>
      <c r="E180" s="266">
        <v>852</v>
      </c>
      <c r="F180" s="20" t="s">
        <v>37</v>
      </c>
      <c r="G180" s="130" t="s">
        <v>74</v>
      </c>
      <c r="H180" s="20" t="s">
        <v>133</v>
      </c>
      <c r="I180" s="1"/>
      <c r="J180" s="2">
        <f>'6 Вед15'!J208</f>
        <v>677500</v>
      </c>
      <c r="K180" s="2">
        <f>'6 Вед15'!K208</f>
        <v>171280</v>
      </c>
      <c r="L180" s="81">
        <f t="shared" si="69"/>
        <v>848780</v>
      </c>
      <c r="M180" s="17"/>
    </row>
    <row r="181" spans="1:13" s="6" customFormat="1" ht="27" customHeight="1" x14ac:dyDescent="0.25">
      <c r="A181" s="251"/>
      <c r="B181" s="258" t="s">
        <v>95</v>
      </c>
      <c r="C181" s="251"/>
      <c r="D181" s="251"/>
      <c r="E181" s="266">
        <v>852</v>
      </c>
      <c r="F181" s="1" t="s">
        <v>37</v>
      </c>
      <c r="G181" s="130" t="s">
        <v>74</v>
      </c>
      <c r="H181" s="20" t="s">
        <v>133</v>
      </c>
      <c r="I181" s="1" t="s">
        <v>90</v>
      </c>
      <c r="J181" s="2">
        <f>'6 Вед15'!J209</f>
        <v>677500</v>
      </c>
      <c r="K181" s="2">
        <f>'6 Вед15'!K209</f>
        <v>171280</v>
      </c>
      <c r="L181" s="81">
        <f t="shared" si="69"/>
        <v>848780</v>
      </c>
      <c r="M181" s="17"/>
    </row>
    <row r="182" spans="1:13" s="6" customFormat="1" ht="17.25" customHeight="1" x14ac:dyDescent="0.25">
      <c r="A182" s="251"/>
      <c r="B182" s="19" t="s">
        <v>130</v>
      </c>
      <c r="C182" s="251"/>
      <c r="D182" s="251"/>
      <c r="E182" s="266">
        <v>852</v>
      </c>
      <c r="F182" s="1" t="s">
        <v>37</v>
      </c>
      <c r="G182" s="130" t="s">
        <v>74</v>
      </c>
      <c r="H182" s="20" t="s">
        <v>133</v>
      </c>
      <c r="I182" s="1" t="s">
        <v>131</v>
      </c>
      <c r="J182" s="2">
        <f>'6 Вед15'!J210</f>
        <v>677500</v>
      </c>
      <c r="K182" s="2">
        <f>'6 Вед15'!K210</f>
        <v>171280</v>
      </c>
      <c r="L182" s="81">
        <f t="shared" si="69"/>
        <v>848780</v>
      </c>
      <c r="M182" s="17"/>
    </row>
    <row r="183" spans="1:13" s="6" customFormat="1" ht="12" customHeight="1" x14ac:dyDescent="0.25">
      <c r="A183" s="483" t="s">
        <v>141</v>
      </c>
      <c r="B183" s="484"/>
      <c r="C183" s="255"/>
      <c r="D183" s="255"/>
      <c r="E183" s="266">
        <v>852</v>
      </c>
      <c r="F183" s="12" t="s">
        <v>37</v>
      </c>
      <c r="G183" s="128" t="s">
        <v>37</v>
      </c>
      <c r="H183" s="13"/>
      <c r="I183" s="12"/>
      <c r="J183" s="14">
        <f t="shared" ref="J183:K184" si="83">J184</f>
        <v>122200</v>
      </c>
      <c r="K183" s="14">
        <f t="shared" si="83"/>
        <v>0</v>
      </c>
      <c r="L183" s="81">
        <f t="shared" si="69"/>
        <v>122200</v>
      </c>
      <c r="M183" s="17"/>
    </row>
    <row r="184" spans="1:13" s="6" customFormat="1" ht="26.25" customHeight="1" x14ac:dyDescent="0.25">
      <c r="A184" s="485" t="s">
        <v>142</v>
      </c>
      <c r="B184" s="486"/>
      <c r="C184" s="251"/>
      <c r="D184" s="251"/>
      <c r="E184" s="266">
        <v>852</v>
      </c>
      <c r="F184" s="1" t="s">
        <v>37</v>
      </c>
      <c r="G184" s="129" t="s">
        <v>37</v>
      </c>
      <c r="H184" s="20" t="s">
        <v>557</v>
      </c>
      <c r="I184" s="1"/>
      <c r="J184" s="2">
        <f t="shared" si="83"/>
        <v>122200</v>
      </c>
      <c r="K184" s="2">
        <f t="shared" si="83"/>
        <v>0</v>
      </c>
      <c r="L184" s="81">
        <f t="shared" si="69"/>
        <v>122200</v>
      </c>
      <c r="M184" s="17"/>
    </row>
    <row r="185" spans="1:13" s="6" customFormat="1" ht="26.25" customHeight="1" x14ac:dyDescent="0.25">
      <c r="A185" s="17"/>
      <c r="B185" s="258" t="s">
        <v>28</v>
      </c>
      <c r="C185" s="250"/>
      <c r="D185" s="250"/>
      <c r="E185" s="266">
        <v>852</v>
      </c>
      <c r="F185" s="1" t="s">
        <v>37</v>
      </c>
      <c r="G185" s="129" t="s">
        <v>37</v>
      </c>
      <c r="H185" s="20" t="s">
        <v>557</v>
      </c>
      <c r="I185" s="1" t="s">
        <v>29</v>
      </c>
      <c r="J185" s="2">
        <f t="shared" ref="J185:K185" si="84">J186</f>
        <v>122200</v>
      </c>
      <c r="K185" s="2">
        <f t="shared" si="84"/>
        <v>0</v>
      </c>
      <c r="L185" s="81">
        <f t="shared" si="69"/>
        <v>122200</v>
      </c>
      <c r="M185" s="17"/>
    </row>
    <row r="186" spans="1:13" s="6" customFormat="1" ht="26.25" customHeight="1" x14ac:dyDescent="0.25">
      <c r="A186" s="17"/>
      <c r="B186" s="258" t="s">
        <v>30</v>
      </c>
      <c r="C186" s="251"/>
      <c r="D186" s="251"/>
      <c r="E186" s="266">
        <v>852</v>
      </c>
      <c r="F186" s="1" t="s">
        <v>37</v>
      </c>
      <c r="G186" s="129" t="s">
        <v>37</v>
      </c>
      <c r="H186" s="20" t="s">
        <v>557</v>
      </c>
      <c r="I186" s="1" t="s">
        <v>31</v>
      </c>
      <c r="J186" s="2">
        <f>'6 Вед15'!J214</f>
        <v>122200</v>
      </c>
      <c r="K186" s="2">
        <f>'6 Вед15'!K214</f>
        <v>0</v>
      </c>
      <c r="L186" s="81">
        <f t="shared" si="69"/>
        <v>122200</v>
      </c>
      <c r="M186" s="17"/>
    </row>
    <row r="187" spans="1:13" s="6" customFormat="1" ht="12" customHeight="1" x14ac:dyDescent="0.25">
      <c r="A187" s="483" t="s">
        <v>143</v>
      </c>
      <c r="B187" s="484"/>
      <c r="C187" s="255"/>
      <c r="D187" s="255"/>
      <c r="E187" s="266">
        <v>852</v>
      </c>
      <c r="F187" s="12" t="s">
        <v>37</v>
      </c>
      <c r="G187" s="128" t="s">
        <v>58</v>
      </c>
      <c r="H187" s="13"/>
      <c r="I187" s="12"/>
      <c r="J187" s="14">
        <f>J200+J188+J191</f>
        <v>12067360</v>
      </c>
      <c r="K187" s="14">
        <f>K200+K188+K191</f>
        <v>0</v>
      </c>
      <c r="L187" s="81">
        <f t="shared" si="69"/>
        <v>12067360</v>
      </c>
      <c r="M187" s="17"/>
    </row>
    <row r="188" spans="1:13" s="6" customFormat="1" ht="27" customHeight="1" x14ac:dyDescent="0.25">
      <c r="A188" s="485" t="s">
        <v>27</v>
      </c>
      <c r="B188" s="486"/>
      <c r="C188" s="266"/>
      <c r="D188" s="266"/>
      <c r="E188" s="266">
        <v>852</v>
      </c>
      <c r="F188" s="1" t="s">
        <v>37</v>
      </c>
      <c r="G188" s="129" t="s">
        <v>58</v>
      </c>
      <c r="H188" s="1" t="s">
        <v>561</v>
      </c>
      <c r="I188" s="1"/>
      <c r="J188" s="2">
        <f t="shared" ref="J188:K189" si="85">J189</f>
        <v>836500</v>
      </c>
      <c r="K188" s="2">
        <f t="shared" si="85"/>
        <v>0</v>
      </c>
      <c r="L188" s="81">
        <f t="shared" si="69"/>
        <v>836500</v>
      </c>
      <c r="M188" s="17"/>
    </row>
    <row r="189" spans="1:13" s="6" customFormat="1" ht="61.5" customHeight="1" x14ac:dyDescent="0.25">
      <c r="A189" s="17"/>
      <c r="B189" s="250" t="s">
        <v>22</v>
      </c>
      <c r="C189" s="266"/>
      <c r="D189" s="266"/>
      <c r="E189" s="266">
        <v>852</v>
      </c>
      <c r="F189" s="1" t="s">
        <v>37</v>
      </c>
      <c r="G189" s="129" t="s">
        <v>58</v>
      </c>
      <c r="H189" s="1" t="s">
        <v>561</v>
      </c>
      <c r="I189" s="1" t="s">
        <v>24</v>
      </c>
      <c r="J189" s="2">
        <f t="shared" si="85"/>
        <v>836500</v>
      </c>
      <c r="K189" s="2">
        <f t="shared" si="85"/>
        <v>0</v>
      </c>
      <c r="L189" s="81">
        <f t="shared" si="69"/>
        <v>836500</v>
      </c>
      <c r="M189" s="17"/>
    </row>
    <row r="190" spans="1:13" s="6" customFormat="1" ht="24" customHeight="1" x14ac:dyDescent="0.25">
      <c r="A190" s="17"/>
      <c r="B190" s="250" t="s">
        <v>25</v>
      </c>
      <c r="C190" s="266"/>
      <c r="D190" s="266"/>
      <c r="E190" s="266">
        <v>852</v>
      </c>
      <c r="F190" s="1" t="s">
        <v>37</v>
      </c>
      <c r="G190" s="129" t="s">
        <v>58</v>
      </c>
      <c r="H190" s="1" t="s">
        <v>561</v>
      </c>
      <c r="I190" s="1" t="s">
        <v>26</v>
      </c>
      <c r="J190" s="2">
        <f>'6 Вед15'!J218</f>
        <v>836500</v>
      </c>
      <c r="K190" s="2">
        <f>'6 Вед15'!K218</f>
        <v>0</v>
      </c>
      <c r="L190" s="81">
        <f t="shared" si="69"/>
        <v>836500</v>
      </c>
      <c r="M190" s="17"/>
    </row>
    <row r="191" spans="1:13" s="6" customFormat="1" ht="12" customHeight="1" x14ac:dyDescent="0.25">
      <c r="A191" s="485" t="s">
        <v>144</v>
      </c>
      <c r="B191" s="486"/>
      <c r="C191" s="251"/>
      <c r="D191" s="251"/>
      <c r="E191" s="266">
        <v>852</v>
      </c>
      <c r="F191" s="1" t="s">
        <v>37</v>
      </c>
      <c r="G191" s="129" t="s">
        <v>58</v>
      </c>
      <c r="H191" s="1" t="s">
        <v>145</v>
      </c>
      <c r="I191" s="1"/>
      <c r="J191" s="2">
        <f t="shared" ref="J191:K191" si="86">J192+J194+J196+J198</f>
        <v>9831800</v>
      </c>
      <c r="K191" s="2">
        <f t="shared" si="86"/>
        <v>0</v>
      </c>
      <c r="L191" s="81">
        <f t="shared" si="69"/>
        <v>9831800</v>
      </c>
      <c r="M191" s="17"/>
    </row>
    <row r="192" spans="1:13" s="6" customFormat="1" ht="60.75" customHeight="1" x14ac:dyDescent="0.25">
      <c r="A192" s="17"/>
      <c r="B192" s="250" t="s">
        <v>22</v>
      </c>
      <c r="C192" s="266"/>
      <c r="D192" s="266"/>
      <c r="E192" s="266">
        <v>852</v>
      </c>
      <c r="F192" s="1" t="s">
        <v>37</v>
      </c>
      <c r="G192" s="129" t="s">
        <v>58</v>
      </c>
      <c r="H192" s="1" t="s">
        <v>145</v>
      </c>
      <c r="I192" s="1" t="s">
        <v>24</v>
      </c>
      <c r="J192" s="2">
        <f t="shared" ref="J192:K192" si="87">J193</f>
        <v>2427300</v>
      </c>
      <c r="K192" s="2">
        <f t="shared" si="87"/>
        <v>0</v>
      </c>
      <c r="L192" s="81">
        <f t="shared" si="69"/>
        <v>2427300</v>
      </c>
      <c r="M192" s="17"/>
    </row>
    <row r="193" spans="1:14" s="6" customFormat="1" ht="25.5" customHeight="1" x14ac:dyDescent="0.25">
      <c r="A193" s="17"/>
      <c r="B193" s="250" t="s">
        <v>25</v>
      </c>
      <c r="C193" s="266"/>
      <c r="D193" s="266"/>
      <c r="E193" s="266">
        <v>852</v>
      </c>
      <c r="F193" s="1" t="s">
        <v>37</v>
      </c>
      <c r="G193" s="129" t="s">
        <v>58</v>
      </c>
      <c r="H193" s="1" t="s">
        <v>145</v>
      </c>
      <c r="I193" s="1" t="s">
        <v>26</v>
      </c>
      <c r="J193" s="2">
        <f>'6 Вед15'!J221</f>
        <v>2427300</v>
      </c>
      <c r="K193" s="2">
        <f>'6 Вед15'!K221</f>
        <v>0</v>
      </c>
      <c r="L193" s="81">
        <f t="shared" si="69"/>
        <v>2427300</v>
      </c>
      <c r="M193" s="17"/>
    </row>
    <row r="194" spans="1:14" s="6" customFormat="1" ht="25.5" customHeight="1" x14ac:dyDescent="0.25">
      <c r="A194" s="250"/>
      <c r="B194" s="258" t="s">
        <v>28</v>
      </c>
      <c r="C194" s="250"/>
      <c r="D194" s="250"/>
      <c r="E194" s="266">
        <v>852</v>
      </c>
      <c r="F194" s="1" t="s">
        <v>37</v>
      </c>
      <c r="G194" s="129" t="s">
        <v>58</v>
      </c>
      <c r="H194" s="1" t="s">
        <v>145</v>
      </c>
      <c r="I194" s="1" t="s">
        <v>29</v>
      </c>
      <c r="J194" s="2">
        <f>'6 Вед15'!J222</f>
        <v>505100</v>
      </c>
      <c r="K194" s="2">
        <f>'6 Вед15'!K222</f>
        <v>0</v>
      </c>
      <c r="L194" s="81">
        <f t="shared" si="69"/>
        <v>505100</v>
      </c>
      <c r="M194" s="17"/>
    </row>
    <row r="195" spans="1:14" s="6" customFormat="1" ht="25.5" customHeight="1" x14ac:dyDescent="0.25">
      <c r="A195" s="250"/>
      <c r="B195" s="258" t="s">
        <v>30</v>
      </c>
      <c r="C195" s="251"/>
      <c r="D195" s="251"/>
      <c r="E195" s="266">
        <v>852</v>
      </c>
      <c r="F195" s="1" t="s">
        <v>37</v>
      </c>
      <c r="G195" s="129" t="s">
        <v>58</v>
      </c>
      <c r="H195" s="1" t="s">
        <v>145</v>
      </c>
      <c r="I195" s="1" t="s">
        <v>31</v>
      </c>
      <c r="J195" s="2">
        <f>'6 Вед15'!J223</f>
        <v>505100</v>
      </c>
      <c r="K195" s="2">
        <f>'6 Вед15'!K223</f>
        <v>0</v>
      </c>
      <c r="L195" s="81">
        <f t="shared" si="69"/>
        <v>505100</v>
      </c>
      <c r="M195" s="17"/>
    </row>
    <row r="196" spans="1:14" s="6" customFormat="1" ht="36" x14ac:dyDescent="0.25">
      <c r="A196" s="251"/>
      <c r="B196" s="258" t="s">
        <v>95</v>
      </c>
      <c r="C196" s="251"/>
      <c r="D196" s="251"/>
      <c r="E196" s="266">
        <v>852</v>
      </c>
      <c r="F196" s="1" t="s">
        <v>37</v>
      </c>
      <c r="G196" s="129" t="s">
        <v>58</v>
      </c>
      <c r="H196" s="1" t="s">
        <v>145</v>
      </c>
      <c r="I196" s="1" t="s">
        <v>90</v>
      </c>
      <c r="J196" s="2">
        <f>'6 Вед15'!J224</f>
        <v>6887400</v>
      </c>
      <c r="K196" s="2">
        <f>'6 Вед15'!K224</f>
        <v>0</v>
      </c>
      <c r="L196" s="81">
        <f t="shared" si="69"/>
        <v>6887400</v>
      </c>
      <c r="M196" s="17"/>
    </row>
    <row r="197" spans="1:14" s="6" customFormat="1" ht="51" customHeight="1" x14ac:dyDescent="0.25">
      <c r="A197" s="251"/>
      <c r="B197" s="258" t="s">
        <v>91</v>
      </c>
      <c r="C197" s="251"/>
      <c r="D197" s="251"/>
      <c r="E197" s="266">
        <v>852</v>
      </c>
      <c r="F197" s="1" t="s">
        <v>37</v>
      </c>
      <c r="G197" s="129" t="s">
        <v>58</v>
      </c>
      <c r="H197" s="1" t="s">
        <v>145</v>
      </c>
      <c r="I197" s="1" t="s">
        <v>92</v>
      </c>
      <c r="J197" s="2">
        <f>'6 Вед15'!J225</f>
        <v>6887400</v>
      </c>
      <c r="K197" s="2">
        <f>'6 Вед15'!K225</f>
        <v>0</v>
      </c>
      <c r="L197" s="81">
        <f t="shared" si="69"/>
        <v>6887400</v>
      </c>
      <c r="M197" s="17"/>
    </row>
    <row r="198" spans="1:14" s="6" customFormat="1" x14ac:dyDescent="0.25">
      <c r="A198" s="251"/>
      <c r="B198" s="251" t="s">
        <v>32</v>
      </c>
      <c r="C198" s="251"/>
      <c r="D198" s="251"/>
      <c r="E198" s="266">
        <v>852</v>
      </c>
      <c r="F198" s="1" t="s">
        <v>37</v>
      </c>
      <c r="G198" s="129" t="s">
        <v>58</v>
      </c>
      <c r="H198" s="1" t="s">
        <v>145</v>
      </c>
      <c r="I198" s="1" t="s">
        <v>33</v>
      </c>
      <c r="J198" s="2">
        <f>'6 Вед15'!J226</f>
        <v>12000</v>
      </c>
      <c r="K198" s="2">
        <f>'6 Вед15'!K226</f>
        <v>0</v>
      </c>
      <c r="L198" s="81">
        <f t="shared" si="69"/>
        <v>12000</v>
      </c>
      <c r="M198" s="17"/>
    </row>
    <row r="199" spans="1:14" s="6" customFormat="1" ht="24" x14ac:dyDescent="0.25">
      <c r="A199" s="251"/>
      <c r="B199" s="251" t="s">
        <v>34</v>
      </c>
      <c r="C199" s="251"/>
      <c r="D199" s="251"/>
      <c r="E199" s="266">
        <v>852</v>
      </c>
      <c r="F199" s="1" t="s">
        <v>37</v>
      </c>
      <c r="G199" s="129" t="s">
        <v>58</v>
      </c>
      <c r="H199" s="1" t="s">
        <v>145</v>
      </c>
      <c r="I199" s="1" t="s">
        <v>35</v>
      </c>
      <c r="J199" s="2">
        <f>'6 Вед15'!J227</f>
        <v>12000</v>
      </c>
      <c r="K199" s="2">
        <f>'6 Вед15'!K227</f>
        <v>0</v>
      </c>
      <c r="L199" s="81">
        <f t="shared" si="69"/>
        <v>12000</v>
      </c>
      <c r="M199" s="17"/>
    </row>
    <row r="200" spans="1:14" s="15" customFormat="1" ht="51" customHeight="1" x14ac:dyDescent="0.25">
      <c r="A200" s="489" t="s">
        <v>124</v>
      </c>
      <c r="B200" s="490"/>
      <c r="C200" s="255"/>
      <c r="D200" s="255"/>
      <c r="E200" s="266">
        <v>852</v>
      </c>
      <c r="F200" s="1" t="s">
        <v>37</v>
      </c>
      <c r="G200" s="129" t="s">
        <v>58</v>
      </c>
      <c r="H200" s="1" t="s">
        <v>125</v>
      </c>
      <c r="I200" s="1"/>
      <c r="J200" s="2">
        <f>J201</f>
        <v>1399060</v>
      </c>
      <c r="K200" s="2">
        <f t="shared" ref="K200" si="88">K201</f>
        <v>0</v>
      </c>
      <c r="L200" s="81">
        <f t="shared" si="69"/>
        <v>1399060</v>
      </c>
      <c r="M200" s="263"/>
    </row>
    <row r="201" spans="1:14" s="15" customFormat="1" ht="14.25" customHeight="1" x14ac:dyDescent="0.25">
      <c r="A201" s="258"/>
      <c r="B201" s="258" t="s">
        <v>108</v>
      </c>
      <c r="C201" s="255"/>
      <c r="D201" s="255"/>
      <c r="E201" s="266">
        <v>852</v>
      </c>
      <c r="F201" s="1" t="s">
        <v>37</v>
      </c>
      <c r="G201" s="129" t="s">
        <v>58</v>
      </c>
      <c r="H201" s="1" t="s">
        <v>125</v>
      </c>
      <c r="I201" s="1" t="s">
        <v>109</v>
      </c>
      <c r="J201" s="2">
        <f t="shared" ref="J201:K201" si="89">J202</f>
        <v>1399060</v>
      </c>
      <c r="K201" s="2">
        <f t="shared" si="89"/>
        <v>0</v>
      </c>
      <c r="L201" s="81">
        <f t="shared" si="69"/>
        <v>1399060</v>
      </c>
      <c r="M201" s="263"/>
    </row>
    <row r="202" spans="1:14" s="15" customFormat="1" ht="36" x14ac:dyDescent="0.25">
      <c r="A202" s="258"/>
      <c r="B202" s="258" t="s">
        <v>146</v>
      </c>
      <c r="C202" s="255"/>
      <c r="D202" s="255"/>
      <c r="E202" s="266">
        <v>852</v>
      </c>
      <c r="F202" s="1" t="s">
        <v>37</v>
      </c>
      <c r="G202" s="129" t="s">
        <v>58</v>
      </c>
      <c r="H202" s="1" t="s">
        <v>125</v>
      </c>
      <c r="I202" s="1" t="s">
        <v>110</v>
      </c>
      <c r="J202" s="2">
        <f>'6 Вед15'!J230</f>
        <v>1399060</v>
      </c>
      <c r="K202" s="2">
        <f>'6 Вед15'!K230</f>
        <v>0</v>
      </c>
      <c r="L202" s="81">
        <f t="shared" si="69"/>
        <v>1399060</v>
      </c>
      <c r="M202" s="263"/>
    </row>
    <row r="203" spans="1:14" s="6" customFormat="1" ht="12" customHeight="1" x14ac:dyDescent="0.25">
      <c r="A203" s="487" t="s">
        <v>85</v>
      </c>
      <c r="B203" s="488"/>
      <c r="C203" s="262"/>
      <c r="D203" s="262"/>
      <c r="E203" s="266">
        <v>851</v>
      </c>
      <c r="F203" s="7" t="s">
        <v>86</v>
      </c>
      <c r="G203" s="127"/>
      <c r="H203" s="8"/>
      <c r="I203" s="7"/>
      <c r="J203" s="9">
        <f>J204+J226</f>
        <v>14967040</v>
      </c>
      <c r="K203" s="9">
        <f>K204+K226</f>
        <v>605000</v>
      </c>
      <c r="L203" s="9">
        <f t="shared" ref="L203:N203" si="90">L204+L226</f>
        <v>15572040</v>
      </c>
      <c r="M203" s="9">
        <f t="shared" si="90"/>
        <v>0</v>
      </c>
      <c r="N203" s="9">
        <f t="shared" si="90"/>
        <v>0</v>
      </c>
    </row>
    <row r="204" spans="1:14" s="6" customFormat="1" ht="12" customHeight="1" x14ac:dyDescent="0.25">
      <c r="A204" s="483" t="s">
        <v>87</v>
      </c>
      <c r="B204" s="484"/>
      <c r="C204" s="255"/>
      <c r="D204" s="255"/>
      <c r="E204" s="266">
        <v>851</v>
      </c>
      <c r="F204" s="12" t="s">
        <v>86</v>
      </c>
      <c r="G204" s="128" t="s">
        <v>18</v>
      </c>
      <c r="H204" s="13"/>
      <c r="I204" s="12"/>
      <c r="J204" s="14">
        <f>J205+J208+J211+J214+J217+J220+J223</f>
        <v>14856640</v>
      </c>
      <c r="K204" s="14">
        <f t="shared" ref="K204:L204" si="91">K205+K208+K211+K214+K217+K220+K223</f>
        <v>605000</v>
      </c>
      <c r="L204" s="14">
        <f t="shared" si="91"/>
        <v>15461640</v>
      </c>
      <c r="M204" s="17"/>
    </row>
    <row r="205" spans="1:14" s="6" customFormat="1" ht="12" customHeight="1" x14ac:dyDescent="0.25">
      <c r="A205" s="485" t="s">
        <v>93</v>
      </c>
      <c r="B205" s="486"/>
      <c r="C205" s="251"/>
      <c r="D205" s="251"/>
      <c r="E205" s="266">
        <v>851</v>
      </c>
      <c r="F205" s="1" t="s">
        <v>86</v>
      </c>
      <c r="G205" s="129" t="s">
        <v>18</v>
      </c>
      <c r="H205" s="1" t="s">
        <v>94</v>
      </c>
      <c r="I205" s="1"/>
      <c r="J205" s="2">
        <f t="shared" ref="J205:K206" si="92">J206</f>
        <v>2580900</v>
      </c>
      <c r="K205" s="2">
        <f t="shared" si="92"/>
        <v>0</v>
      </c>
      <c r="L205" s="81">
        <f t="shared" si="69"/>
        <v>2580900</v>
      </c>
      <c r="M205" s="17"/>
    </row>
    <row r="206" spans="1:14" s="6" customFormat="1" ht="36" x14ac:dyDescent="0.25">
      <c r="A206" s="255"/>
      <c r="B206" s="258" t="s">
        <v>95</v>
      </c>
      <c r="C206" s="255"/>
      <c r="D206" s="255"/>
      <c r="E206" s="266">
        <v>851</v>
      </c>
      <c r="F206" s="1" t="s">
        <v>86</v>
      </c>
      <c r="G206" s="129" t="s">
        <v>18</v>
      </c>
      <c r="H206" s="1" t="s">
        <v>94</v>
      </c>
      <c r="I206" s="1" t="s">
        <v>90</v>
      </c>
      <c r="J206" s="2">
        <f t="shared" si="92"/>
        <v>2580900</v>
      </c>
      <c r="K206" s="2">
        <f t="shared" si="92"/>
        <v>0</v>
      </c>
      <c r="L206" s="81">
        <f t="shared" si="69"/>
        <v>2580900</v>
      </c>
      <c r="M206" s="17"/>
    </row>
    <row r="207" spans="1:14" s="6" customFormat="1" ht="49.5" customHeight="1" x14ac:dyDescent="0.25">
      <c r="A207" s="255"/>
      <c r="B207" s="258" t="s">
        <v>91</v>
      </c>
      <c r="C207" s="255"/>
      <c r="D207" s="255"/>
      <c r="E207" s="266">
        <v>851</v>
      </c>
      <c r="F207" s="1" t="s">
        <v>86</v>
      </c>
      <c r="G207" s="129" t="s">
        <v>18</v>
      </c>
      <c r="H207" s="1" t="s">
        <v>94</v>
      </c>
      <c r="I207" s="1" t="s">
        <v>92</v>
      </c>
      <c r="J207" s="2">
        <f>'6 Вед15'!J127</f>
        <v>2580900</v>
      </c>
      <c r="K207" s="2">
        <f>'6 Вед15'!K127</f>
        <v>0</v>
      </c>
      <c r="L207" s="81">
        <f t="shared" si="69"/>
        <v>2580900</v>
      </c>
      <c r="M207" s="2" t="e">
        <f>'6 Вед15'!#REF!</f>
        <v>#REF!</v>
      </c>
      <c r="N207" s="2" t="e">
        <f>'6 Вед15'!#REF!</f>
        <v>#REF!</v>
      </c>
    </row>
    <row r="208" spans="1:14" s="6" customFormat="1" ht="12" customHeight="1" x14ac:dyDescent="0.25">
      <c r="A208" s="485" t="s">
        <v>96</v>
      </c>
      <c r="B208" s="486"/>
      <c r="C208" s="251"/>
      <c r="D208" s="251"/>
      <c r="E208" s="266">
        <v>851</v>
      </c>
      <c r="F208" s="1" t="s">
        <v>86</v>
      </c>
      <c r="G208" s="129" t="s">
        <v>18</v>
      </c>
      <c r="H208" s="1" t="s">
        <v>97</v>
      </c>
      <c r="I208" s="1"/>
      <c r="J208" s="2">
        <f>J209</f>
        <v>157900</v>
      </c>
      <c r="K208" s="2">
        <f t="shared" ref="K208:K209" si="93">K209</f>
        <v>0</v>
      </c>
      <c r="L208" s="81">
        <f t="shared" si="69"/>
        <v>157900</v>
      </c>
      <c r="M208" s="17"/>
    </row>
    <row r="209" spans="1:14" s="6" customFormat="1" ht="36" x14ac:dyDescent="0.25">
      <c r="A209" s="251"/>
      <c r="B209" s="258" t="s">
        <v>95</v>
      </c>
      <c r="C209" s="251"/>
      <c r="D209" s="251"/>
      <c r="E209" s="266"/>
      <c r="F209" s="1" t="s">
        <v>86</v>
      </c>
      <c r="G209" s="129" t="s">
        <v>18</v>
      </c>
      <c r="H209" s="1" t="s">
        <v>97</v>
      </c>
      <c r="I209" s="1" t="s">
        <v>90</v>
      </c>
      <c r="J209" s="2">
        <f>J210</f>
        <v>157900</v>
      </c>
      <c r="K209" s="2">
        <f t="shared" si="93"/>
        <v>0</v>
      </c>
      <c r="L209" s="81">
        <f t="shared" si="69"/>
        <v>157900</v>
      </c>
      <c r="M209" s="17"/>
    </row>
    <row r="210" spans="1:14" s="6" customFormat="1" ht="49.5" customHeight="1" x14ac:dyDescent="0.25">
      <c r="A210" s="251"/>
      <c r="B210" s="258" t="s">
        <v>91</v>
      </c>
      <c r="C210" s="251"/>
      <c r="D210" s="251"/>
      <c r="E210" s="266"/>
      <c r="F210" s="1" t="s">
        <v>86</v>
      </c>
      <c r="G210" s="129" t="s">
        <v>18</v>
      </c>
      <c r="H210" s="1" t="s">
        <v>97</v>
      </c>
      <c r="I210" s="1" t="s">
        <v>92</v>
      </c>
      <c r="J210" s="2">
        <f>'6 Вед15'!J130</f>
        <v>157900</v>
      </c>
      <c r="K210" s="2">
        <f>'6 Вед15'!K130</f>
        <v>0</v>
      </c>
      <c r="L210" s="81">
        <f t="shared" si="69"/>
        <v>157900</v>
      </c>
      <c r="M210" s="2" t="e">
        <f>'6 Вед15'!#REF!</f>
        <v>#REF!</v>
      </c>
      <c r="N210" s="2" t="e">
        <f>'6 Вед15'!#REF!</f>
        <v>#REF!</v>
      </c>
    </row>
    <row r="211" spans="1:14" s="6" customFormat="1" ht="48.75" customHeight="1" x14ac:dyDescent="0.25">
      <c r="A211" s="491" t="s">
        <v>609</v>
      </c>
      <c r="B211" s="492"/>
      <c r="C211" s="251"/>
      <c r="D211" s="251"/>
      <c r="E211" s="266">
        <v>851</v>
      </c>
      <c r="F211" s="1" t="s">
        <v>86</v>
      </c>
      <c r="G211" s="1" t="s">
        <v>18</v>
      </c>
      <c r="H211" s="1" t="s">
        <v>606</v>
      </c>
      <c r="I211" s="17"/>
      <c r="J211" s="2">
        <f>'6 Вед15'!J131</f>
        <v>8947680</v>
      </c>
      <c r="K211" s="2">
        <f>'6 Вед15'!K131</f>
        <v>0</v>
      </c>
      <c r="L211" s="81">
        <f t="shared" si="69"/>
        <v>8947680</v>
      </c>
      <c r="M211" s="17"/>
    </row>
    <row r="212" spans="1:14" s="6" customFormat="1" ht="36" x14ac:dyDescent="0.25">
      <c r="A212" s="251"/>
      <c r="B212" s="217" t="s">
        <v>95</v>
      </c>
      <c r="C212" s="251"/>
      <c r="D212" s="251"/>
      <c r="E212" s="266">
        <v>851</v>
      </c>
      <c r="F212" s="1" t="s">
        <v>86</v>
      </c>
      <c r="G212" s="1" t="s">
        <v>18</v>
      </c>
      <c r="H212" s="1" t="s">
        <v>606</v>
      </c>
      <c r="I212" s="17">
        <v>600</v>
      </c>
      <c r="J212" s="2">
        <f>'6 Вед15'!J132</f>
        <v>8947680</v>
      </c>
      <c r="K212" s="2">
        <f>'6 Вед15'!K132</f>
        <v>0</v>
      </c>
      <c r="L212" s="81">
        <f t="shared" si="69"/>
        <v>8947680</v>
      </c>
      <c r="M212" s="17"/>
    </row>
    <row r="213" spans="1:14" s="6" customFormat="1" ht="48.75" customHeight="1" x14ac:dyDescent="0.25">
      <c r="A213" s="251"/>
      <c r="B213" s="251" t="s">
        <v>91</v>
      </c>
      <c r="C213" s="251"/>
      <c r="D213" s="251"/>
      <c r="E213" s="266">
        <v>851</v>
      </c>
      <c r="F213" s="1" t="s">
        <v>86</v>
      </c>
      <c r="G213" s="1" t="s">
        <v>18</v>
      </c>
      <c r="H213" s="1" t="s">
        <v>606</v>
      </c>
      <c r="I213" s="17">
        <v>611</v>
      </c>
      <c r="J213" s="2">
        <f>'6 Вед15'!J133</f>
        <v>8947680</v>
      </c>
      <c r="K213" s="2">
        <f>'6 Вед15'!K133</f>
        <v>0</v>
      </c>
      <c r="L213" s="81">
        <f t="shared" si="69"/>
        <v>8947680</v>
      </c>
      <c r="M213" s="17"/>
    </row>
    <row r="214" spans="1:14" s="6" customFormat="1" ht="48" customHeight="1" x14ac:dyDescent="0.25">
      <c r="A214" s="491" t="s">
        <v>610</v>
      </c>
      <c r="B214" s="492"/>
      <c r="C214" s="251"/>
      <c r="D214" s="251"/>
      <c r="E214" s="266">
        <v>851</v>
      </c>
      <c r="F214" s="1" t="s">
        <v>86</v>
      </c>
      <c r="G214" s="1" t="s">
        <v>18</v>
      </c>
      <c r="H214" s="1" t="s">
        <v>608</v>
      </c>
      <c r="I214" s="17"/>
      <c r="J214" s="2">
        <f>'6 Вед15'!J134</f>
        <v>2860620</v>
      </c>
      <c r="K214" s="2">
        <f>'6 Вед15'!K134</f>
        <v>0</v>
      </c>
      <c r="L214" s="81">
        <f t="shared" si="69"/>
        <v>2860620</v>
      </c>
      <c r="M214" s="17"/>
    </row>
    <row r="215" spans="1:14" s="6" customFormat="1" ht="36" x14ac:dyDescent="0.25">
      <c r="A215" s="251"/>
      <c r="B215" s="217" t="s">
        <v>95</v>
      </c>
      <c r="C215" s="251"/>
      <c r="D215" s="251"/>
      <c r="E215" s="266">
        <v>851</v>
      </c>
      <c r="F215" s="1" t="s">
        <v>86</v>
      </c>
      <c r="G215" s="1" t="s">
        <v>18</v>
      </c>
      <c r="H215" s="1" t="s">
        <v>608</v>
      </c>
      <c r="I215" s="17">
        <v>600</v>
      </c>
      <c r="J215" s="2">
        <f>'6 Вед15'!J135</f>
        <v>2860620</v>
      </c>
      <c r="K215" s="2">
        <f>'6 Вед15'!K135</f>
        <v>0</v>
      </c>
      <c r="L215" s="81">
        <f t="shared" si="69"/>
        <v>2860620</v>
      </c>
      <c r="M215" s="17"/>
    </row>
    <row r="216" spans="1:14" s="6" customFormat="1" ht="51" customHeight="1" x14ac:dyDescent="0.25">
      <c r="A216" s="251"/>
      <c r="B216" s="251" t="s">
        <v>91</v>
      </c>
      <c r="C216" s="251"/>
      <c r="D216" s="251"/>
      <c r="E216" s="266">
        <v>851</v>
      </c>
      <c r="F216" s="1" t="s">
        <v>86</v>
      </c>
      <c r="G216" s="1" t="s">
        <v>18</v>
      </c>
      <c r="H216" s="1" t="s">
        <v>608</v>
      </c>
      <c r="I216" s="17">
        <v>611</v>
      </c>
      <c r="J216" s="2">
        <f>'6 Вед15'!J136</f>
        <v>2860620</v>
      </c>
      <c r="K216" s="2">
        <f>'6 Вед15'!K136</f>
        <v>0</v>
      </c>
      <c r="L216" s="81">
        <f t="shared" si="69"/>
        <v>2860620</v>
      </c>
      <c r="M216" s="17"/>
      <c r="N216" s="6">
        <v>2816100</v>
      </c>
    </row>
    <row r="217" spans="1:14" s="6" customFormat="1" ht="60" customHeight="1" x14ac:dyDescent="0.25">
      <c r="A217" s="491" t="s">
        <v>88</v>
      </c>
      <c r="B217" s="492"/>
      <c r="C217" s="251"/>
      <c r="D217" s="251"/>
      <c r="E217" s="266">
        <v>851</v>
      </c>
      <c r="F217" s="1" t="s">
        <v>86</v>
      </c>
      <c r="G217" s="1" t="s">
        <v>18</v>
      </c>
      <c r="H217" s="1" t="s">
        <v>89</v>
      </c>
      <c r="I217" s="1"/>
      <c r="J217" s="2">
        <f t="shared" ref="J217:K218" si="94">J218</f>
        <v>9540</v>
      </c>
      <c r="K217" s="2">
        <f t="shared" si="94"/>
        <v>0</v>
      </c>
      <c r="L217" s="81">
        <f t="shared" ref="L217:L280" si="95">J217+K217</f>
        <v>9540</v>
      </c>
      <c r="M217" s="17"/>
    </row>
    <row r="218" spans="1:14" s="6" customFormat="1" ht="24" customHeight="1" x14ac:dyDescent="0.25">
      <c r="A218" s="251"/>
      <c r="B218" s="217" t="s">
        <v>95</v>
      </c>
      <c r="C218" s="251"/>
      <c r="D218" s="251"/>
      <c r="E218" s="266">
        <v>851</v>
      </c>
      <c r="F218" s="1" t="s">
        <v>86</v>
      </c>
      <c r="G218" s="1" t="s">
        <v>18</v>
      </c>
      <c r="H218" s="1" t="s">
        <v>89</v>
      </c>
      <c r="I218" s="1" t="s">
        <v>90</v>
      </c>
      <c r="J218" s="2">
        <f t="shared" si="94"/>
        <v>9540</v>
      </c>
      <c r="K218" s="2">
        <f t="shared" si="94"/>
        <v>0</v>
      </c>
      <c r="L218" s="81">
        <f t="shared" si="95"/>
        <v>9540</v>
      </c>
      <c r="M218" s="17"/>
    </row>
    <row r="219" spans="1:14" s="6" customFormat="1" ht="48" customHeight="1" x14ac:dyDescent="0.25">
      <c r="A219" s="251"/>
      <c r="B219" s="251" t="s">
        <v>91</v>
      </c>
      <c r="C219" s="251"/>
      <c r="D219" s="251"/>
      <c r="E219" s="266">
        <v>851</v>
      </c>
      <c r="F219" s="1" t="s">
        <v>86</v>
      </c>
      <c r="G219" s="1" t="s">
        <v>18</v>
      </c>
      <c r="H219" s="1" t="s">
        <v>89</v>
      </c>
      <c r="I219" s="1" t="s">
        <v>92</v>
      </c>
      <c r="J219" s="2">
        <f>'6 Вед15'!J139</f>
        <v>9540</v>
      </c>
      <c r="K219" s="2">
        <f>'6 Вед15'!K139</f>
        <v>0</v>
      </c>
      <c r="L219" s="81">
        <f t="shared" si="95"/>
        <v>9540</v>
      </c>
      <c r="M219" s="17"/>
      <c r="N219" s="6">
        <v>9540</v>
      </c>
    </row>
    <row r="220" spans="1:14" s="6" customFormat="1" ht="26.25" customHeight="1" x14ac:dyDescent="0.25">
      <c r="A220" s="485" t="s">
        <v>98</v>
      </c>
      <c r="B220" s="486"/>
      <c r="C220" s="251"/>
      <c r="D220" s="251"/>
      <c r="E220" s="266">
        <v>851</v>
      </c>
      <c r="F220" s="1" t="s">
        <v>86</v>
      </c>
      <c r="G220" s="129" t="s">
        <v>18</v>
      </c>
      <c r="H220" s="91" t="s">
        <v>99</v>
      </c>
      <c r="I220" s="1"/>
      <c r="J220" s="2">
        <f t="shared" ref="J220:K221" si="96">J221</f>
        <v>100000</v>
      </c>
      <c r="K220" s="2">
        <f t="shared" si="96"/>
        <v>0</v>
      </c>
      <c r="L220" s="81">
        <f t="shared" si="95"/>
        <v>100000</v>
      </c>
      <c r="M220" s="17"/>
    </row>
    <row r="221" spans="1:14" s="6" customFormat="1" ht="24" customHeight="1" x14ac:dyDescent="0.25">
      <c r="A221" s="17"/>
      <c r="B221" s="258" t="s">
        <v>28</v>
      </c>
      <c r="C221" s="250"/>
      <c r="D221" s="250"/>
      <c r="E221" s="266">
        <v>851</v>
      </c>
      <c r="F221" s="1" t="s">
        <v>86</v>
      </c>
      <c r="G221" s="129" t="s">
        <v>18</v>
      </c>
      <c r="H221" s="91" t="s">
        <v>99</v>
      </c>
      <c r="I221" s="1" t="s">
        <v>29</v>
      </c>
      <c r="J221" s="2">
        <f t="shared" si="96"/>
        <v>100000</v>
      </c>
      <c r="K221" s="2">
        <f t="shared" si="96"/>
        <v>0</v>
      </c>
      <c r="L221" s="81">
        <f t="shared" si="95"/>
        <v>100000</v>
      </c>
      <c r="M221" s="17"/>
    </row>
    <row r="222" spans="1:14" s="6" customFormat="1" ht="25.5" customHeight="1" x14ac:dyDescent="0.25">
      <c r="A222" s="17"/>
      <c r="B222" s="258" t="s">
        <v>30</v>
      </c>
      <c r="C222" s="251"/>
      <c r="D222" s="251"/>
      <c r="E222" s="266">
        <v>851</v>
      </c>
      <c r="F222" s="1" t="s">
        <v>86</v>
      </c>
      <c r="G222" s="129" t="s">
        <v>18</v>
      </c>
      <c r="H222" s="91" t="s">
        <v>99</v>
      </c>
      <c r="I222" s="1" t="s">
        <v>31</v>
      </c>
      <c r="J222" s="2">
        <f>'6 Вед15'!J142</f>
        <v>100000</v>
      </c>
      <c r="K222" s="2">
        <f>'6 Вед15'!K142</f>
        <v>0</v>
      </c>
      <c r="L222" s="81">
        <f t="shared" si="95"/>
        <v>100000</v>
      </c>
      <c r="M222" s="17"/>
    </row>
    <row r="223" spans="1:14" s="6" customFormat="1" ht="24.75" customHeight="1" x14ac:dyDescent="0.25">
      <c r="A223" s="485" t="s">
        <v>100</v>
      </c>
      <c r="B223" s="486"/>
      <c r="C223" s="251"/>
      <c r="D223" s="251"/>
      <c r="E223" s="266">
        <v>851</v>
      </c>
      <c r="F223" s="1" t="s">
        <v>86</v>
      </c>
      <c r="G223" s="129" t="s">
        <v>18</v>
      </c>
      <c r="H223" s="1" t="s">
        <v>737</v>
      </c>
      <c r="I223" s="1"/>
      <c r="J223" s="2">
        <f>J224</f>
        <v>200000</v>
      </c>
      <c r="K223" s="2">
        <f t="shared" ref="K223:L223" si="97">K224</f>
        <v>605000</v>
      </c>
      <c r="L223" s="2">
        <f t="shared" si="97"/>
        <v>805000</v>
      </c>
      <c r="M223" s="17"/>
    </row>
    <row r="224" spans="1:14" s="6" customFormat="1" ht="24.75" customHeight="1" x14ac:dyDescent="0.25">
      <c r="A224" s="17"/>
      <c r="B224" s="258" t="s">
        <v>28</v>
      </c>
      <c r="C224" s="250"/>
      <c r="D224" s="250"/>
      <c r="E224" s="266">
        <v>851</v>
      </c>
      <c r="F224" s="1" t="s">
        <v>86</v>
      </c>
      <c r="G224" s="129" t="s">
        <v>18</v>
      </c>
      <c r="H224" s="1" t="s">
        <v>737</v>
      </c>
      <c r="I224" s="1" t="s">
        <v>29</v>
      </c>
      <c r="J224" s="2">
        <f t="shared" ref="J224:K224" si="98">J225</f>
        <v>200000</v>
      </c>
      <c r="K224" s="2">
        <f t="shared" si="98"/>
        <v>605000</v>
      </c>
      <c r="L224" s="81">
        <f t="shared" si="95"/>
        <v>805000</v>
      </c>
      <c r="M224" s="17"/>
    </row>
    <row r="225" spans="1:13" s="6" customFormat="1" ht="24.75" customHeight="1" x14ac:dyDescent="0.25">
      <c r="A225" s="17"/>
      <c r="B225" s="258" t="s">
        <v>30</v>
      </c>
      <c r="C225" s="251"/>
      <c r="D225" s="251"/>
      <c r="E225" s="266">
        <v>851</v>
      </c>
      <c r="F225" s="1" t="s">
        <v>86</v>
      </c>
      <c r="G225" s="129" t="s">
        <v>18</v>
      </c>
      <c r="H225" s="1" t="s">
        <v>737</v>
      </c>
      <c r="I225" s="1" t="s">
        <v>31</v>
      </c>
      <c r="J225" s="2">
        <f>'6 Вед15'!J145</f>
        <v>200000</v>
      </c>
      <c r="K225" s="2">
        <f>'6 Вед15'!K145</f>
        <v>605000</v>
      </c>
      <c r="L225" s="81">
        <f t="shared" si="95"/>
        <v>805000</v>
      </c>
      <c r="M225" s="17"/>
    </row>
    <row r="226" spans="1:13" s="6" customFormat="1" ht="13.5" customHeight="1" x14ac:dyDescent="0.25">
      <c r="A226" s="483" t="s">
        <v>101</v>
      </c>
      <c r="B226" s="484"/>
      <c r="C226" s="255"/>
      <c r="D226" s="255"/>
      <c r="E226" s="266">
        <v>851</v>
      </c>
      <c r="F226" s="12" t="s">
        <v>86</v>
      </c>
      <c r="G226" s="128" t="s">
        <v>7</v>
      </c>
      <c r="H226" s="13"/>
      <c r="I226" s="12"/>
      <c r="J226" s="25">
        <f t="shared" ref="J226:K226" si="99">J227+J230</f>
        <v>110400</v>
      </c>
      <c r="K226" s="25">
        <f t="shared" si="99"/>
        <v>0</v>
      </c>
      <c r="L226" s="81">
        <f t="shared" si="95"/>
        <v>110400</v>
      </c>
      <c r="M226" s="17"/>
    </row>
    <row r="227" spans="1:13" s="6" customFormat="1" ht="24" customHeight="1" x14ac:dyDescent="0.25">
      <c r="A227" s="485" t="s">
        <v>102</v>
      </c>
      <c r="B227" s="486"/>
      <c r="C227" s="251"/>
      <c r="D227" s="251"/>
      <c r="E227" s="266">
        <v>851</v>
      </c>
      <c r="F227" s="1" t="s">
        <v>86</v>
      </c>
      <c r="G227" s="129" t="s">
        <v>7</v>
      </c>
      <c r="H227" s="91" t="s">
        <v>103</v>
      </c>
      <c r="I227" s="1"/>
      <c r="J227" s="2">
        <f t="shared" ref="J227:K228" si="100">J228</f>
        <v>15000</v>
      </c>
      <c r="K227" s="2">
        <f t="shared" si="100"/>
        <v>0</v>
      </c>
      <c r="L227" s="81">
        <f t="shared" si="95"/>
        <v>15000</v>
      </c>
      <c r="M227" s="17"/>
    </row>
    <row r="228" spans="1:13" s="6" customFormat="1" ht="24" x14ac:dyDescent="0.25">
      <c r="A228" s="17"/>
      <c r="B228" s="258" t="s">
        <v>28</v>
      </c>
      <c r="C228" s="250"/>
      <c r="D228" s="250"/>
      <c r="E228" s="266">
        <v>851</v>
      </c>
      <c r="F228" s="1" t="s">
        <v>86</v>
      </c>
      <c r="G228" s="129" t="s">
        <v>7</v>
      </c>
      <c r="H228" s="91" t="s">
        <v>103</v>
      </c>
      <c r="I228" s="1" t="s">
        <v>29</v>
      </c>
      <c r="J228" s="2">
        <f t="shared" si="100"/>
        <v>15000</v>
      </c>
      <c r="K228" s="2">
        <f t="shared" si="100"/>
        <v>0</v>
      </c>
      <c r="L228" s="81">
        <f t="shared" si="95"/>
        <v>15000</v>
      </c>
      <c r="M228" s="17"/>
    </row>
    <row r="229" spans="1:13" s="6" customFormat="1" ht="24.75" customHeight="1" x14ac:dyDescent="0.25">
      <c r="A229" s="17"/>
      <c r="B229" s="258" t="s">
        <v>30</v>
      </c>
      <c r="C229" s="251"/>
      <c r="D229" s="251"/>
      <c r="E229" s="266">
        <v>851</v>
      </c>
      <c r="F229" s="1" t="s">
        <v>86</v>
      </c>
      <c r="G229" s="129" t="s">
        <v>7</v>
      </c>
      <c r="H229" s="91" t="s">
        <v>103</v>
      </c>
      <c r="I229" s="1" t="s">
        <v>31</v>
      </c>
      <c r="J229" s="2">
        <f>'6 Вед15'!J149</f>
        <v>15000</v>
      </c>
      <c r="K229" s="2">
        <f>'6 Вед15'!K149</f>
        <v>0</v>
      </c>
      <c r="L229" s="81">
        <f t="shared" si="95"/>
        <v>15000</v>
      </c>
      <c r="M229" s="17"/>
    </row>
    <row r="230" spans="1:13" s="6" customFormat="1" ht="60.75" customHeight="1" x14ac:dyDescent="0.25">
      <c r="A230" s="489" t="s">
        <v>88</v>
      </c>
      <c r="B230" s="490"/>
      <c r="C230" s="251"/>
      <c r="D230" s="251"/>
      <c r="E230" s="266">
        <v>853</v>
      </c>
      <c r="F230" s="1" t="s">
        <v>86</v>
      </c>
      <c r="G230" s="129" t="s">
        <v>18</v>
      </c>
      <c r="H230" s="1" t="s">
        <v>165</v>
      </c>
      <c r="I230" s="1"/>
      <c r="J230" s="2">
        <f t="shared" ref="J230:K231" si="101">J231</f>
        <v>95400</v>
      </c>
      <c r="K230" s="2">
        <f t="shared" si="101"/>
        <v>0</v>
      </c>
      <c r="L230" s="81">
        <f t="shared" si="95"/>
        <v>95400</v>
      </c>
      <c r="M230" s="17"/>
    </row>
    <row r="231" spans="1:13" s="6" customFormat="1" x14ac:dyDescent="0.25">
      <c r="A231" s="17"/>
      <c r="B231" s="251" t="s">
        <v>158</v>
      </c>
      <c r="C231" s="250"/>
      <c r="D231" s="250"/>
      <c r="E231" s="32">
        <v>853</v>
      </c>
      <c r="F231" s="1" t="s">
        <v>86</v>
      </c>
      <c r="G231" s="129" t="s">
        <v>7</v>
      </c>
      <c r="H231" s="1" t="s">
        <v>165</v>
      </c>
      <c r="I231" s="1" t="s">
        <v>159</v>
      </c>
      <c r="J231" s="2">
        <f t="shared" si="101"/>
        <v>95400</v>
      </c>
      <c r="K231" s="2">
        <f t="shared" si="101"/>
        <v>0</v>
      </c>
      <c r="L231" s="81">
        <f t="shared" si="95"/>
        <v>95400</v>
      </c>
      <c r="M231" s="17"/>
    </row>
    <row r="232" spans="1:13" s="6" customFormat="1" x14ac:dyDescent="0.25">
      <c r="A232" s="213"/>
      <c r="B232" s="251" t="s">
        <v>160</v>
      </c>
      <c r="C232" s="251"/>
      <c r="D232" s="251"/>
      <c r="E232" s="32">
        <v>853</v>
      </c>
      <c r="F232" s="1" t="s">
        <v>86</v>
      </c>
      <c r="G232" s="129" t="s">
        <v>7</v>
      </c>
      <c r="H232" s="1" t="s">
        <v>165</v>
      </c>
      <c r="I232" s="1" t="s">
        <v>161</v>
      </c>
      <c r="J232" s="2">
        <f>'6 Вед15'!J292</f>
        <v>95400</v>
      </c>
      <c r="K232" s="2">
        <f>'6 Вед15'!K292</f>
        <v>0</v>
      </c>
      <c r="L232" s="81">
        <f t="shared" si="95"/>
        <v>95400</v>
      </c>
      <c r="M232" s="17"/>
    </row>
    <row r="233" spans="1:13" s="6" customFormat="1" ht="12" customHeight="1" x14ac:dyDescent="0.25">
      <c r="A233" s="487" t="s">
        <v>104</v>
      </c>
      <c r="B233" s="488"/>
      <c r="C233" s="262"/>
      <c r="D233" s="262"/>
      <c r="E233" s="266">
        <v>851</v>
      </c>
      <c r="F233" s="7" t="s">
        <v>0</v>
      </c>
      <c r="G233" s="127"/>
      <c r="H233" s="8"/>
      <c r="I233" s="7"/>
      <c r="J233" s="9">
        <f>J234+J238+J245+J260</f>
        <v>20684071</v>
      </c>
      <c r="K233" s="9">
        <f>K234+K238+K245+K260</f>
        <v>0</v>
      </c>
      <c r="L233" s="81">
        <f t="shared" si="95"/>
        <v>20684071</v>
      </c>
      <c r="M233" s="17"/>
    </row>
    <row r="234" spans="1:13" s="6" customFormat="1" ht="12" customHeight="1" x14ac:dyDescent="0.25">
      <c r="A234" s="483" t="s">
        <v>105</v>
      </c>
      <c r="B234" s="484"/>
      <c r="C234" s="255"/>
      <c r="D234" s="255"/>
      <c r="E234" s="266">
        <v>851</v>
      </c>
      <c r="F234" s="12" t="s">
        <v>0</v>
      </c>
      <c r="G234" s="128" t="s">
        <v>18</v>
      </c>
      <c r="H234" s="13"/>
      <c r="I234" s="12"/>
      <c r="J234" s="14">
        <f t="shared" ref="J234:K235" si="102">J235</f>
        <v>2587000</v>
      </c>
      <c r="K234" s="14">
        <f t="shared" si="102"/>
        <v>0</v>
      </c>
      <c r="L234" s="81">
        <f t="shared" si="95"/>
        <v>2587000</v>
      </c>
      <c r="M234" s="17"/>
    </row>
    <row r="235" spans="1:13" s="6" customFormat="1" ht="49.5" customHeight="1" x14ac:dyDescent="0.25">
      <c r="A235" s="485" t="s">
        <v>106</v>
      </c>
      <c r="B235" s="486"/>
      <c r="C235" s="251"/>
      <c r="D235" s="251"/>
      <c r="E235" s="266">
        <v>851</v>
      </c>
      <c r="F235" s="1" t="s">
        <v>0</v>
      </c>
      <c r="G235" s="129" t="s">
        <v>18</v>
      </c>
      <c r="H235" s="91" t="s">
        <v>107</v>
      </c>
      <c r="I235" s="1"/>
      <c r="J235" s="2">
        <f t="shared" si="102"/>
        <v>2587000</v>
      </c>
      <c r="K235" s="2">
        <f t="shared" si="102"/>
        <v>0</v>
      </c>
      <c r="L235" s="81">
        <f t="shared" si="95"/>
        <v>2587000</v>
      </c>
      <c r="M235" s="17"/>
    </row>
    <row r="236" spans="1:13" s="6" customFormat="1" ht="24" x14ac:dyDescent="0.25">
      <c r="A236" s="259"/>
      <c r="B236" s="250" t="s">
        <v>108</v>
      </c>
      <c r="C236" s="250"/>
      <c r="D236" s="250"/>
      <c r="E236" s="266">
        <v>851</v>
      </c>
      <c r="F236" s="1" t="s">
        <v>0</v>
      </c>
      <c r="G236" s="129" t="s">
        <v>18</v>
      </c>
      <c r="H236" s="91" t="s">
        <v>107</v>
      </c>
      <c r="I236" s="1" t="s">
        <v>109</v>
      </c>
      <c r="J236" s="2">
        <f t="shared" ref="J236:K236" si="103">J237</f>
        <v>2587000</v>
      </c>
      <c r="K236" s="2">
        <f t="shared" si="103"/>
        <v>0</v>
      </c>
      <c r="L236" s="81">
        <f t="shared" si="95"/>
        <v>2587000</v>
      </c>
      <c r="M236" s="17"/>
    </row>
    <row r="237" spans="1:13" s="6" customFormat="1" ht="36" x14ac:dyDescent="0.25">
      <c r="A237" s="259"/>
      <c r="B237" s="250" t="s">
        <v>146</v>
      </c>
      <c r="C237" s="250"/>
      <c r="D237" s="250"/>
      <c r="E237" s="266">
        <v>851</v>
      </c>
      <c r="F237" s="1" t="s">
        <v>0</v>
      </c>
      <c r="G237" s="129" t="s">
        <v>18</v>
      </c>
      <c r="H237" s="91" t="s">
        <v>107</v>
      </c>
      <c r="I237" s="1" t="s">
        <v>110</v>
      </c>
      <c r="J237" s="2">
        <f>'6 Вед15'!J154</f>
        <v>2587000</v>
      </c>
      <c r="K237" s="2">
        <f>'6 Вед15'!K154</f>
        <v>0</v>
      </c>
      <c r="L237" s="81">
        <f t="shared" si="95"/>
        <v>2587000</v>
      </c>
      <c r="M237" s="17"/>
    </row>
    <row r="238" spans="1:13" s="6" customFormat="1" ht="12" customHeight="1" x14ac:dyDescent="0.25">
      <c r="A238" s="483" t="s">
        <v>111</v>
      </c>
      <c r="B238" s="484"/>
      <c r="C238" s="268"/>
      <c r="D238" s="268"/>
      <c r="E238" s="266">
        <v>851</v>
      </c>
      <c r="F238" s="12" t="s">
        <v>0</v>
      </c>
      <c r="G238" s="128" t="s">
        <v>4</v>
      </c>
      <c r="H238" s="13"/>
      <c r="I238" s="12"/>
      <c r="J238" s="14">
        <f>J239+J242</f>
        <v>675660</v>
      </c>
      <c r="K238" s="14">
        <f t="shared" ref="K238" si="104">K239+K242</f>
        <v>0</v>
      </c>
      <c r="L238" s="81">
        <f t="shared" si="95"/>
        <v>675660</v>
      </c>
      <c r="M238" s="17"/>
    </row>
    <row r="239" spans="1:13" s="6" customFormat="1" ht="38.25" customHeight="1" x14ac:dyDescent="0.25">
      <c r="A239" s="489" t="s">
        <v>147</v>
      </c>
      <c r="B239" s="490"/>
      <c r="C239" s="268"/>
      <c r="D239" s="268"/>
      <c r="E239" s="266">
        <v>852</v>
      </c>
      <c r="F239" s="1" t="s">
        <v>0</v>
      </c>
      <c r="G239" s="129" t="s">
        <v>4</v>
      </c>
      <c r="H239" s="1" t="s">
        <v>148</v>
      </c>
      <c r="I239" s="12"/>
      <c r="J239" s="2">
        <f t="shared" ref="J239:K240" si="105">J240</f>
        <v>93000</v>
      </c>
      <c r="K239" s="2">
        <f t="shared" si="105"/>
        <v>0</v>
      </c>
      <c r="L239" s="81">
        <f t="shared" si="95"/>
        <v>93000</v>
      </c>
      <c r="M239" s="17"/>
    </row>
    <row r="240" spans="1:13" s="6" customFormat="1" ht="24" x14ac:dyDescent="0.25">
      <c r="A240" s="17"/>
      <c r="B240" s="250" t="s">
        <v>108</v>
      </c>
      <c r="C240" s="250"/>
      <c r="D240" s="250"/>
      <c r="E240" s="266">
        <v>852</v>
      </c>
      <c r="F240" s="1" t="s">
        <v>0</v>
      </c>
      <c r="G240" s="129" t="s">
        <v>4</v>
      </c>
      <c r="H240" s="1" t="s">
        <v>148</v>
      </c>
      <c r="I240" s="1" t="s">
        <v>109</v>
      </c>
      <c r="J240" s="2">
        <f t="shared" si="105"/>
        <v>93000</v>
      </c>
      <c r="K240" s="2">
        <f t="shared" si="105"/>
        <v>0</v>
      </c>
      <c r="L240" s="81">
        <f t="shared" si="95"/>
        <v>93000</v>
      </c>
      <c r="M240" s="17"/>
    </row>
    <row r="241" spans="1:14" s="6" customFormat="1" ht="36" x14ac:dyDescent="0.25">
      <c r="A241" s="251"/>
      <c r="B241" s="250" t="s">
        <v>146</v>
      </c>
      <c r="C241" s="250"/>
      <c r="D241" s="250"/>
      <c r="E241" s="266">
        <v>852</v>
      </c>
      <c r="F241" s="1" t="s">
        <v>0</v>
      </c>
      <c r="G241" s="129" t="s">
        <v>4</v>
      </c>
      <c r="H241" s="1" t="s">
        <v>148</v>
      </c>
      <c r="I241" s="1" t="s">
        <v>110</v>
      </c>
      <c r="J241" s="2">
        <f>'6 Вед15'!J235</f>
        <v>93000</v>
      </c>
      <c r="K241" s="2">
        <f>'6 Вед15'!K235</f>
        <v>0</v>
      </c>
      <c r="L241" s="81">
        <f t="shared" si="95"/>
        <v>93000</v>
      </c>
      <c r="M241" s="17"/>
    </row>
    <row r="242" spans="1:14" s="6" customFormat="1" ht="24.75" customHeight="1" x14ac:dyDescent="0.25">
      <c r="A242" s="493" t="s">
        <v>150</v>
      </c>
      <c r="B242" s="494"/>
      <c r="C242" s="250"/>
      <c r="D242" s="250"/>
      <c r="E242" s="266">
        <v>852</v>
      </c>
      <c r="F242" s="1" t="s">
        <v>0</v>
      </c>
      <c r="G242" s="129" t="s">
        <v>4</v>
      </c>
      <c r="H242" s="1" t="s">
        <v>151</v>
      </c>
      <c r="I242" s="1"/>
      <c r="J242" s="2">
        <f t="shared" ref="J242:K243" si="106">J243</f>
        <v>582660</v>
      </c>
      <c r="K242" s="2">
        <f t="shared" si="106"/>
        <v>0</v>
      </c>
      <c r="L242" s="81">
        <f t="shared" si="95"/>
        <v>582660</v>
      </c>
      <c r="M242" s="17"/>
    </row>
    <row r="243" spans="1:14" s="6" customFormat="1" ht="24" x14ac:dyDescent="0.25">
      <c r="A243" s="259"/>
      <c r="B243" s="250" t="s">
        <v>108</v>
      </c>
      <c r="C243" s="250"/>
      <c r="D243" s="250"/>
      <c r="E243" s="266">
        <v>852</v>
      </c>
      <c r="F243" s="1" t="s">
        <v>0</v>
      </c>
      <c r="G243" s="129" t="s">
        <v>4</v>
      </c>
      <c r="H243" s="1" t="s">
        <v>151</v>
      </c>
      <c r="I243" s="1" t="s">
        <v>109</v>
      </c>
      <c r="J243" s="2">
        <f t="shared" si="106"/>
        <v>582660</v>
      </c>
      <c r="K243" s="2">
        <f t="shared" si="106"/>
        <v>0</v>
      </c>
      <c r="L243" s="81">
        <f t="shared" si="95"/>
        <v>582660</v>
      </c>
      <c r="M243" s="17"/>
    </row>
    <row r="244" spans="1:14" s="6" customFormat="1" ht="14.25" customHeight="1" x14ac:dyDescent="0.25">
      <c r="A244" s="259"/>
      <c r="B244" s="250" t="s">
        <v>152</v>
      </c>
      <c r="C244" s="250"/>
      <c r="D244" s="250"/>
      <c r="E244" s="266">
        <v>852</v>
      </c>
      <c r="F244" s="1" t="s">
        <v>0</v>
      </c>
      <c r="G244" s="129" t="s">
        <v>4</v>
      </c>
      <c r="H244" s="1" t="s">
        <v>151</v>
      </c>
      <c r="I244" s="1" t="s">
        <v>153</v>
      </c>
      <c r="J244" s="2">
        <f>'6 Вед15'!J158</f>
        <v>582660</v>
      </c>
      <c r="K244" s="2">
        <f>'6 Вед15'!K158</f>
        <v>0</v>
      </c>
      <c r="L244" s="81">
        <f t="shared" si="95"/>
        <v>582660</v>
      </c>
      <c r="M244" s="17"/>
    </row>
    <row r="245" spans="1:14" s="6" customFormat="1" ht="12" customHeight="1" x14ac:dyDescent="0.25">
      <c r="A245" s="483" t="s">
        <v>112</v>
      </c>
      <c r="B245" s="484"/>
      <c r="C245" s="255"/>
      <c r="D245" s="255"/>
      <c r="E245" s="266">
        <v>851</v>
      </c>
      <c r="F245" s="12" t="s">
        <v>0</v>
      </c>
      <c r="G245" s="128" t="s">
        <v>7</v>
      </c>
      <c r="H245" s="13"/>
      <c r="I245" s="12"/>
      <c r="J245" s="14">
        <f t="shared" ref="J245:K245" si="107">J246+J249+J254+J257</f>
        <v>15982611</v>
      </c>
      <c r="K245" s="14">
        <f t="shared" si="107"/>
        <v>0</v>
      </c>
      <c r="L245" s="81">
        <f t="shared" si="95"/>
        <v>15982611</v>
      </c>
      <c r="M245" s="17"/>
    </row>
    <row r="246" spans="1:14" s="6" customFormat="1" ht="47.25" customHeight="1" x14ac:dyDescent="0.25">
      <c r="A246" s="489" t="s">
        <v>600</v>
      </c>
      <c r="B246" s="490"/>
      <c r="C246" s="255"/>
      <c r="D246" s="255"/>
      <c r="E246" s="266">
        <v>852</v>
      </c>
      <c r="F246" s="1" t="s">
        <v>0</v>
      </c>
      <c r="G246" s="129" t="s">
        <v>7</v>
      </c>
      <c r="H246" s="1" t="s">
        <v>154</v>
      </c>
      <c r="I246" s="12"/>
      <c r="J246" s="2">
        <f t="shared" ref="J246:K247" si="108">J247</f>
        <v>836736</v>
      </c>
      <c r="K246" s="2">
        <f t="shared" si="108"/>
        <v>0</v>
      </c>
      <c r="L246" s="81">
        <f t="shared" si="95"/>
        <v>836736</v>
      </c>
      <c r="M246" s="17"/>
    </row>
    <row r="247" spans="1:14" s="6" customFormat="1" ht="24" x14ac:dyDescent="0.25">
      <c r="A247" s="17"/>
      <c r="B247" s="250" t="s">
        <v>108</v>
      </c>
      <c r="C247" s="250"/>
      <c r="D247" s="250"/>
      <c r="E247" s="266">
        <v>852</v>
      </c>
      <c r="F247" s="1" t="s">
        <v>0</v>
      </c>
      <c r="G247" s="129" t="s">
        <v>7</v>
      </c>
      <c r="H247" s="1" t="s">
        <v>154</v>
      </c>
      <c r="I247" s="1" t="s">
        <v>109</v>
      </c>
      <c r="J247" s="2">
        <f t="shared" si="108"/>
        <v>836736</v>
      </c>
      <c r="K247" s="2">
        <f t="shared" si="108"/>
        <v>0</v>
      </c>
      <c r="L247" s="81">
        <f t="shared" si="95"/>
        <v>836736</v>
      </c>
      <c r="M247" s="17"/>
    </row>
    <row r="248" spans="1:14" s="6" customFormat="1" ht="36" x14ac:dyDescent="0.25">
      <c r="A248" s="251"/>
      <c r="B248" s="250" t="s">
        <v>146</v>
      </c>
      <c r="C248" s="250"/>
      <c r="D248" s="250"/>
      <c r="E248" s="266">
        <v>852</v>
      </c>
      <c r="F248" s="1" t="s">
        <v>0</v>
      </c>
      <c r="G248" s="129" t="s">
        <v>7</v>
      </c>
      <c r="H248" s="1" t="s">
        <v>154</v>
      </c>
      <c r="I248" s="1" t="s">
        <v>110</v>
      </c>
      <c r="J248" s="2">
        <f>'6 Вед15'!J239</f>
        <v>836736</v>
      </c>
      <c r="K248" s="2">
        <f>'6 Вед15'!K239</f>
        <v>0</v>
      </c>
      <c r="L248" s="81">
        <f t="shared" si="95"/>
        <v>836736</v>
      </c>
      <c r="M248" s="17"/>
    </row>
    <row r="249" spans="1:14" s="6" customFormat="1" ht="63" customHeight="1" x14ac:dyDescent="0.25">
      <c r="A249" s="493" t="s">
        <v>3</v>
      </c>
      <c r="B249" s="494"/>
      <c r="C249" s="250"/>
      <c r="D249" s="250"/>
      <c r="E249" s="266">
        <v>852</v>
      </c>
      <c r="F249" s="1" t="s">
        <v>0</v>
      </c>
      <c r="G249" s="129" t="s">
        <v>7</v>
      </c>
      <c r="H249" s="1" t="s">
        <v>5</v>
      </c>
      <c r="I249" s="1"/>
      <c r="J249" s="2">
        <f t="shared" ref="J249:K249" si="109">J250+J252</f>
        <v>6976300</v>
      </c>
      <c r="K249" s="2">
        <f t="shared" si="109"/>
        <v>0</v>
      </c>
      <c r="L249" s="81">
        <f t="shared" si="95"/>
        <v>6976300</v>
      </c>
      <c r="M249" s="17"/>
    </row>
    <row r="250" spans="1:14" s="6" customFormat="1" ht="25.5" customHeight="1" x14ac:dyDescent="0.25">
      <c r="A250" s="17"/>
      <c r="B250" s="258" t="s">
        <v>28</v>
      </c>
      <c r="C250" s="250"/>
      <c r="D250" s="250"/>
      <c r="E250" s="266">
        <v>852</v>
      </c>
      <c r="F250" s="1" t="s">
        <v>149</v>
      </c>
      <c r="G250" s="129" t="s">
        <v>7</v>
      </c>
      <c r="H250" s="1" t="s">
        <v>5</v>
      </c>
      <c r="I250" s="1" t="s">
        <v>29</v>
      </c>
      <c r="J250" s="2">
        <f t="shared" ref="J250:K250" si="110">J251</f>
        <v>1795108</v>
      </c>
      <c r="K250" s="2">
        <f t="shared" si="110"/>
        <v>0</v>
      </c>
      <c r="L250" s="81">
        <f t="shared" si="95"/>
        <v>1795108</v>
      </c>
      <c r="M250" s="17"/>
    </row>
    <row r="251" spans="1:14" s="6" customFormat="1" ht="25.5" customHeight="1" x14ac:dyDescent="0.25">
      <c r="A251" s="17"/>
      <c r="B251" s="258" t="s">
        <v>30</v>
      </c>
      <c r="C251" s="251"/>
      <c r="D251" s="251"/>
      <c r="E251" s="266">
        <v>852</v>
      </c>
      <c r="F251" s="1" t="s">
        <v>149</v>
      </c>
      <c r="G251" s="129" t="s">
        <v>7</v>
      </c>
      <c r="H251" s="1" t="s">
        <v>5</v>
      </c>
      <c r="I251" s="1" t="s">
        <v>31</v>
      </c>
      <c r="J251" s="2">
        <f>'6 Вед15'!J242</f>
        <v>1795108</v>
      </c>
      <c r="K251" s="2">
        <f>'6 Вед15'!K242</f>
        <v>0</v>
      </c>
      <c r="L251" s="81">
        <f t="shared" si="95"/>
        <v>1795108</v>
      </c>
      <c r="M251" s="17"/>
    </row>
    <row r="252" spans="1:14" s="6" customFormat="1" ht="25.5" customHeight="1" x14ac:dyDescent="0.25">
      <c r="A252" s="259"/>
      <c r="B252" s="250" t="s">
        <v>108</v>
      </c>
      <c r="C252" s="250"/>
      <c r="D252" s="250"/>
      <c r="E252" s="266">
        <v>852</v>
      </c>
      <c r="F252" s="1" t="s">
        <v>0</v>
      </c>
      <c r="G252" s="129" t="s">
        <v>7</v>
      </c>
      <c r="H252" s="1" t="s">
        <v>5</v>
      </c>
      <c r="I252" s="1" t="s">
        <v>109</v>
      </c>
      <c r="J252" s="2">
        <f t="shared" ref="J252:N252" si="111">J253</f>
        <v>5181192</v>
      </c>
      <c r="K252" s="2">
        <f t="shared" si="111"/>
        <v>0</v>
      </c>
      <c r="L252" s="81">
        <f t="shared" si="95"/>
        <v>5181192</v>
      </c>
      <c r="M252" s="2">
        <f t="shared" si="111"/>
        <v>0</v>
      </c>
      <c r="N252" s="2">
        <f t="shared" si="111"/>
        <v>0</v>
      </c>
    </row>
    <row r="253" spans="1:14" s="6" customFormat="1" ht="25.5" customHeight="1" x14ac:dyDescent="0.25">
      <c r="A253" s="259"/>
      <c r="B253" s="250" t="s">
        <v>379</v>
      </c>
      <c r="C253" s="250"/>
      <c r="D253" s="250"/>
      <c r="E253" s="266">
        <v>852</v>
      </c>
      <c r="F253" s="1" t="s">
        <v>0</v>
      </c>
      <c r="G253" s="129" t="s">
        <v>7</v>
      </c>
      <c r="H253" s="1" t="s">
        <v>5</v>
      </c>
      <c r="I253" s="1" t="s">
        <v>9</v>
      </c>
      <c r="J253" s="2">
        <f>'6 Вед15'!J244</f>
        <v>5181192</v>
      </c>
      <c r="K253" s="2">
        <f>'6 Вед15'!K244</f>
        <v>0</v>
      </c>
      <c r="L253" s="81">
        <f t="shared" si="95"/>
        <v>5181192</v>
      </c>
      <c r="M253" s="17"/>
    </row>
    <row r="254" spans="1:14" s="26" customFormat="1" ht="84" customHeight="1" x14ac:dyDescent="0.25">
      <c r="A254" s="485" t="s">
        <v>599</v>
      </c>
      <c r="B254" s="486"/>
      <c r="C254" s="257"/>
      <c r="D254" s="251"/>
      <c r="E254" s="266">
        <v>851</v>
      </c>
      <c r="F254" s="20" t="s">
        <v>0</v>
      </c>
      <c r="G254" s="129" t="s">
        <v>7</v>
      </c>
      <c r="H254" s="20" t="s">
        <v>113</v>
      </c>
      <c r="I254" s="20"/>
      <c r="J254" s="24">
        <f t="shared" ref="J254:K255" si="112">J255</f>
        <v>8011575</v>
      </c>
      <c r="K254" s="24">
        <f t="shared" si="112"/>
        <v>0</v>
      </c>
      <c r="L254" s="81">
        <f t="shared" si="95"/>
        <v>8011575</v>
      </c>
      <c r="M254" s="250"/>
    </row>
    <row r="255" spans="1:14" s="6" customFormat="1" ht="24" x14ac:dyDescent="0.25">
      <c r="A255" s="17"/>
      <c r="B255" s="250" t="s">
        <v>108</v>
      </c>
      <c r="C255" s="257"/>
      <c r="D255" s="257"/>
      <c r="E255" s="266">
        <v>851</v>
      </c>
      <c r="F255" s="20" t="s">
        <v>0</v>
      </c>
      <c r="G255" s="130" t="s">
        <v>7</v>
      </c>
      <c r="H255" s="20" t="s">
        <v>113</v>
      </c>
      <c r="I255" s="1" t="s">
        <v>109</v>
      </c>
      <c r="J255" s="2">
        <f t="shared" si="112"/>
        <v>8011575</v>
      </c>
      <c r="K255" s="2">
        <f t="shared" si="112"/>
        <v>0</v>
      </c>
      <c r="L255" s="81">
        <f t="shared" si="95"/>
        <v>8011575</v>
      </c>
      <c r="M255" s="17"/>
    </row>
    <row r="256" spans="1:14" s="26" customFormat="1" ht="24.75" customHeight="1" x14ac:dyDescent="0.25">
      <c r="A256" s="251"/>
      <c r="B256" s="251" t="s">
        <v>114</v>
      </c>
      <c r="C256" s="257"/>
      <c r="D256" s="257"/>
      <c r="E256" s="266">
        <v>851</v>
      </c>
      <c r="F256" s="20" t="s">
        <v>0</v>
      </c>
      <c r="G256" s="130" t="s">
        <v>7</v>
      </c>
      <c r="H256" s="20" t="s">
        <v>113</v>
      </c>
      <c r="I256" s="20" t="s">
        <v>115</v>
      </c>
      <c r="J256" s="24">
        <f>'6 Вед15'!J162</f>
        <v>8011575</v>
      </c>
      <c r="K256" s="24">
        <f>'6 Вед15'!K162</f>
        <v>0</v>
      </c>
      <c r="L256" s="81">
        <f t="shared" si="95"/>
        <v>8011575</v>
      </c>
      <c r="M256" s="250"/>
    </row>
    <row r="257" spans="1:13" s="6" customFormat="1" ht="74.25" customHeight="1" x14ac:dyDescent="0.25">
      <c r="A257" s="489" t="s">
        <v>6</v>
      </c>
      <c r="B257" s="490"/>
      <c r="C257" s="250"/>
      <c r="D257" s="250"/>
      <c r="E257" s="266">
        <v>852</v>
      </c>
      <c r="F257" s="1" t="s">
        <v>0</v>
      </c>
      <c r="G257" s="129" t="s">
        <v>7</v>
      </c>
      <c r="H257" s="1" t="s">
        <v>8</v>
      </c>
      <c r="I257" s="1"/>
      <c r="J257" s="2">
        <f t="shared" ref="J257:K257" si="113">J258</f>
        <v>158000</v>
      </c>
      <c r="K257" s="2">
        <f t="shared" si="113"/>
        <v>0</v>
      </c>
      <c r="L257" s="81">
        <f t="shared" si="95"/>
        <v>158000</v>
      </c>
      <c r="M257" s="17"/>
    </row>
    <row r="258" spans="1:13" s="6" customFormat="1" ht="24" x14ac:dyDescent="0.25">
      <c r="A258" s="259"/>
      <c r="B258" s="250" t="s">
        <v>108</v>
      </c>
      <c r="C258" s="250"/>
      <c r="D258" s="250"/>
      <c r="E258" s="266">
        <v>852</v>
      </c>
      <c r="F258" s="1" t="s">
        <v>0</v>
      </c>
      <c r="G258" s="129" t="s">
        <v>7</v>
      </c>
      <c r="H258" s="1" t="s">
        <v>8</v>
      </c>
      <c r="I258" s="1" t="s">
        <v>109</v>
      </c>
      <c r="J258" s="2">
        <f t="shared" ref="J258:K258" si="114">J259</f>
        <v>158000</v>
      </c>
      <c r="K258" s="2">
        <f t="shared" si="114"/>
        <v>0</v>
      </c>
      <c r="L258" s="81">
        <f t="shared" si="95"/>
        <v>158000</v>
      </c>
      <c r="M258" s="17"/>
    </row>
    <row r="259" spans="1:13" s="6" customFormat="1" ht="25.5" customHeight="1" x14ac:dyDescent="0.25">
      <c r="A259" s="259"/>
      <c r="B259" s="250" t="s">
        <v>379</v>
      </c>
      <c r="C259" s="250"/>
      <c r="D259" s="250"/>
      <c r="E259" s="266">
        <v>852</v>
      </c>
      <c r="F259" s="1" t="s">
        <v>0</v>
      </c>
      <c r="G259" s="129" t="s">
        <v>7</v>
      </c>
      <c r="H259" s="1" t="s">
        <v>8</v>
      </c>
      <c r="I259" s="1" t="s">
        <v>9</v>
      </c>
      <c r="J259" s="2">
        <f>'6 Вед15'!J247</f>
        <v>158000</v>
      </c>
      <c r="K259" s="2">
        <f>'6 Вед15'!K247</f>
        <v>0</v>
      </c>
      <c r="L259" s="81">
        <f t="shared" si="95"/>
        <v>158000</v>
      </c>
      <c r="M259" s="17"/>
    </row>
    <row r="260" spans="1:13" s="6" customFormat="1" ht="12" customHeight="1" x14ac:dyDescent="0.25">
      <c r="A260" s="483" t="s">
        <v>116</v>
      </c>
      <c r="B260" s="484"/>
      <c r="C260" s="255"/>
      <c r="D260" s="255"/>
      <c r="E260" s="266">
        <v>851</v>
      </c>
      <c r="F260" s="12" t="s">
        <v>0</v>
      </c>
      <c r="G260" s="128" t="s">
        <v>1</v>
      </c>
      <c r="H260" s="13"/>
      <c r="I260" s="12"/>
      <c r="J260" s="14">
        <f t="shared" ref="J260:K260" si="115">J261+J266+J271</f>
        <v>1438800</v>
      </c>
      <c r="K260" s="14">
        <f t="shared" si="115"/>
        <v>0</v>
      </c>
      <c r="L260" s="81">
        <f t="shared" si="95"/>
        <v>1438800</v>
      </c>
      <c r="M260" s="17"/>
    </row>
    <row r="261" spans="1:13" s="6" customFormat="1" ht="73.5" customHeight="1" x14ac:dyDescent="0.25">
      <c r="A261" s="485" t="s">
        <v>46</v>
      </c>
      <c r="B261" s="486"/>
      <c r="C261" s="266"/>
      <c r="D261" s="266"/>
      <c r="E261" s="266">
        <v>852</v>
      </c>
      <c r="F261" s="1" t="s">
        <v>0</v>
      </c>
      <c r="G261" s="129" t="s">
        <v>1</v>
      </c>
      <c r="H261" s="1" t="s">
        <v>155</v>
      </c>
      <c r="I261" s="1"/>
      <c r="J261" s="2">
        <f t="shared" ref="J261:K261" si="116">J262+J264</f>
        <v>510800</v>
      </c>
      <c r="K261" s="2">
        <f t="shared" si="116"/>
        <v>0</v>
      </c>
      <c r="L261" s="81">
        <f t="shared" si="95"/>
        <v>510800</v>
      </c>
      <c r="M261" s="17"/>
    </row>
    <row r="262" spans="1:13" s="6" customFormat="1" ht="51" customHeight="1" x14ac:dyDescent="0.25">
      <c r="A262" s="17"/>
      <c r="B262" s="250" t="s">
        <v>22</v>
      </c>
      <c r="C262" s="266"/>
      <c r="D262" s="266"/>
      <c r="E262" s="266">
        <v>852</v>
      </c>
      <c r="F262" s="20" t="s">
        <v>0</v>
      </c>
      <c r="G262" s="130" t="s">
        <v>1</v>
      </c>
      <c r="H262" s="1" t="s">
        <v>155</v>
      </c>
      <c r="I262" s="1" t="s">
        <v>24</v>
      </c>
      <c r="J262" s="2">
        <f t="shared" ref="J262:K262" si="117">J263</f>
        <v>379550</v>
      </c>
      <c r="K262" s="2">
        <f t="shared" si="117"/>
        <v>0</v>
      </c>
      <c r="L262" s="81">
        <f t="shared" si="95"/>
        <v>379550</v>
      </c>
      <c r="M262" s="17"/>
    </row>
    <row r="263" spans="1:13" s="6" customFormat="1" ht="26.25" customHeight="1" x14ac:dyDescent="0.25">
      <c r="A263" s="17"/>
      <c r="B263" s="250" t="s">
        <v>25</v>
      </c>
      <c r="C263" s="266"/>
      <c r="D263" s="266"/>
      <c r="E263" s="266">
        <v>852</v>
      </c>
      <c r="F263" s="20" t="s">
        <v>0</v>
      </c>
      <c r="G263" s="130" t="s">
        <v>1</v>
      </c>
      <c r="H263" s="1" t="s">
        <v>155</v>
      </c>
      <c r="I263" s="1" t="s">
        <v>26</v>
      </c>
      <c r="J263" s="2">
        <f>'6 Вед15'!J251</f>
        <v>379550</v>
      </c>
      <c r="K263" s="2">
        <f>'6 Вед15'!K251</f>
        <v>0</v>
      </c>
      <c r="L263" s="81">
        <f t="shared" si="95"/>
        <v>379550</v>
      </c>
      <c r="M263" s="17"/>
    </row>
    <row r="264" spans="1:13" s="6" customFormat="1" ht="26.25" customHeight="1" x14ac:dyDescent="0.25">
      <c r="A264" s="17"/>
      <c r="B264" s="258" t="s">
        <v>28</v>
      </c>
      <c r="C264" s="266"/>
      <c r="D264" s="266"/>
      <c r="E264" s="266">
        <v>852</v>
      </c>
      <c r="F264" s="20" t="s">
        <v>0</v>
      </c>
      <c r="G264" s="130" t="s">
        <v>1</v>
      </c>
      <c r="H264" s="1" t="s">
        <v>155</v>
      </c>
      <c r="I264" s="1" t="s">
        <v>29</v>
      </c>
      <c r="J264" s="2">
        <f>'6 Вед15'!J252</f>
        <v>131250</v>
      </c>
      <c r="K264" s="2">
        <f>'6 Вед15'!K252</f>
        <v>0</v>
      </c>
      <c r="L264" s="81">
        <f t="shared" si="95"/>
        <v>131250</v>
      </c>
      <c r="M264" s="17"/>
    </row>
    <row r="265" spans="1:13" s="6" customFormat="1" ht="24.75" customHeight="1" x14ac:dyDescent="0.25">
      <c r="A265" s="17"/>
      <c r="B265" s="258" t="s">
        <v>30</v>
      </c>
      <c r="C265" s="266"/>
      <c r="D265" s="266"/>
      <c r="E265" s="266">
        <v>852</v>
      </c>
      <c r="F265" s="20" t="s">
        <v>0</v>
      </c>
      <c r="G265" s="130" t="s">
        <v>1</v>
      </c>
      <c r="H265" s="1" t="s">
        <v>155</v>
      </c>
      <c r="I265" s="1" t="s">
        <v>31</v>
      </c>
      <c r="J265" s="2">
        <f>'6 Вед15'!J253</f>
        <v>131250</v>
      </c>
      <c r="K265" s="2">
        <f>'6 Вед15'!K253</f>
        <v>0</v>
      </c>
      <c r="L265" s="81">
        <f t="shared" si="95"/>
        <v>131250</v>
      </c>
      <c r="M265" s="17"/>
    </row>
    <row r="266" spans="1:13" s="6" customFormat="1" ht="61.5" customHeight="1" x14ac:dyDescent="0.25">
      <c r="A266" s="493" t="s">
        <v>3</v>
      </c>
      <c r="B266" s="494"/>
      <c r="C266" s="250"/>
      <c r="D266" s="250"/>
      <c r="E266" s="266">
        <v>852</v>
      </c>
      <c r="F266" s="1" t="s">
        <v>0</v>
      </c>
      <c r="G266" s="129" t="s">
        <v>1</v>
      </c>
      <c r="H266" s="1" t="s">
        <v>5</v>
      </c>
      <c r="I266" s="1"/>
      <c r="J266" s="2">
        <f t="shared" ref="J266:K266" si="118">J267+J269</f>
        <v>658000</v>
      </c>
      <c r="K266" s="2">
        <f t="shared" si="118"/>
        <v>0</v>
      </c>
      <c r="L266" s="81">
        <f t="shared" si="95"/>
        <v>658000</v>
      </c>
      <c r="M266" s="17"/>
    </row>
    <row r="267" spans="1:13" s="6" customFormat="1" ht="49.5" customHeight="1" x14ac:dyDescent="0.25">
      <c r="A267" s="251"/>
      <c r="B267" s="250" t="s">
        <v>22</v>
      </c>
      <c r="C267" s="251"/>
      <c r="D267" s="251"/>
      <c r="E267" s="266">
        <v>852</v>
      </c>
      <c r="F267" s="20" t="s">
        <v>0</v>
      </c>
      <c r="G267" s="130" t="s">
        <v>1</v>
      </c>
      <c r="H267" s="1" t="s">
        <v>5</v>
      </c>
      <c r="I267" s="1" t="s">
        <v>24</v>
      </c>
      <c r="J267" s="2">
        <f t="shared" ref="J267:K267" si="119">J268</f>
        <v>420900</v>
      </c>
      <c r="K267" s="2">
        <f t="shared" si="119"/>
        <v>0</v>
      </c>
      <c r="L267" s="81">
        <f t="shared" si="95"/>
        <v>420900</v>
      </c>
      <c r="M267" s="17"/>
    </row>
    <row r="268" spans="1:13" s="6" customFormat="1" ht="27.75" customHeight="1" x14ac:dyDescent="0.25">
      <c r="A268" s="17"/>
      <c r="B268" s="250" t="s">
        <v>25</v>
      </c>
      <c r="C268" s="250"/>
      <c r="D268" s="250"/>
      <c r="E268" s="266">
        <v>852</v>
      </c>
      <c r="F268" s="20" t="s">
        <v>0</v>
      </c>
      <c r="G268" s="130" t="s">
        <v>1</v>
      </c>
      <c r="H268" s="1" t="s">
        <v>5</v>
      </c>
      <c r="I268" s="1" t="s">
        <v>26</v>
      </c>
      <c r="J268" s="2">
        <f>'6 Вед15'!J256</f>
        <v>420900</v>
      </c>
      <c r="K268" s="2">
        <f>'6 Вед15'!K256</f>
        <v>0</v>
      </c>
      <c r="L268" s="81">
        <f t="shared" si="95"/>
        <v>420900</v>
      </c>
      <c r="M268" s="17"/>
    </row>
    <row r="269" spans="1:13" s="6" customFormat="1" ht="27.75" customHeight="1" x14ac:dyDescent="0.25">
      <c r="A269" s="17"/>
      <c r="B269" s="258" t="s">
        <v>28</v>
      </c>
      <c r="C269" s="250"/>
      <c r="D269" s="250"/>
      <c r="E269" s="266">
        <v>852</v>
      </c>
      <c r="F269" s="20" t="s">
        <v>0</v>
      </c>
      <c r="G269" s="130" t="s">
        <v>1</v>
      </c>
      <c r="H269" s="1" t="s">
        <v>5</v>
      </c>
      <c r="I269" s="1" t="s">
        <v>29</v>
      </c>
      <c r="J269" s="2">
        <f>'6 Вед15'!J257</f>
        <v>237100</v>
      </c>
      <c r="K269" s="2">
        <f>'6 Вед15'!K257</f>
        <v>0</v>
      </c>
      <c r="L269" s="81">
        <f t="shared" si="95"/>
        <v>237100</v>
      </c>
      <c r="M269" s="17"/>
    </row>
    <row r="270" spans="1:13" s="6" customFormat="1" ht="27" customHeight="1" x14ac:dyDescent="0.25">
      <c r="A270" s="17"/>
      <c r="B270" s="258" t="s">
        <v>30</v>
      </c>
      <c r="C270" s="251"/>
      <c r="D270" s="251"/>
      <c r="E270" s="266">
        <v>852</v>
      </c>
      <c r="F270" s="20" t="s">
        <v>0</v>
      </c>
      <c r="G270" s="130" t="s">
        <v>1</v>
      </c>
      <c r="H270" s="1" t="s">
        <v>5</v>
      </c>
      <c r="I270" s="1" t="s">
        <v>31</v>
      </c>
      <c r="J270" s="2">
        <f>'6 Вед15'!J258</f>
        <v>237100</v>
      </c>
      <c r="K270" s="2">
        <f>'6 Вед15'!K258</f>
        <v>0</v>
      </c>
      <c r="L270" s="81">
        <f t="shared" si="95"/>
        <v>237100</v>
      </c>
      <c r="M270" s="17"/>
    </row>
    <row r="271" spans="1:13" s="6" customFormat="1" ht="23.25" customHeight="1" x14ac:dyDescent="0.25">
      <c r="A271" s="485" t="s">
        <v>117</v>
      </c>
      <c r="B271" s="486"/>
      <c r="C271" s="251"/>
      <c r="D271" s="251"/>
      <c r="E271" s="266">
        <v>851</v>
      </c>
      <c r="F271" s="1" t="s">
        <v>0</v>
      </c>
      <c r="G271" s="129" t="s">
        <v>1</v>
      </c>
      <c r="H271" s="92" t="s">
        <v>2</v>
      </c>
      <c r="I271" s="1"/>
      <c r="J271" s="2">
        <f t="shared" ref="J271:K271" si="120">J272+J274</f>
        <v>270000</v>
      </c>
      <c r="K271" s="2">
        <f t="shared" si="120"/>
        <v>0</v>
      </c>
      <c r="L271" s="81">
        <f t="shared" si="95"/>
        <v>270000</v>
      </c>
      <c r="M271" s="17"/>
    </row>
    <row r="272" spans="1:13" s="6" customFormat="1" ht="26.25" customHeight="1" x14ac:dyDescent="0.25">
      <c r="A272" s="17"/>
      <c r="B272" s="258" t="s">
        <v>28</v>
      </c>
      <c r="C272" s="250"/>
      <c r="D272" s="250"/>
      <c r="E272" s="266">
        <v>851</v>
      </c>
      <c r="F272" s="20" t="s">
        <v>0</v>
      </c>
      <c r="G272" s="129" t="s">
        <v>1</v>
      </c>
      <c r="H272" s="92" t="s">
        <v>2</v>
      </c>
      <c r="I272" s="1" t="s">
        <v>29</v>
      </c>
      <c r="J272" s="2">
        <f t="shared" ref="J272:K272" si="121">J273</f>
        <v>90000</v>
      </c>
      <c r="K272" s="2">
        <f t="shared" si="121"/>
        <v>0</v>
      </c>
      <c r="L272" s="81">
        <f t="shared" si="95"/>
        <v>90000</v>
      </c>
      <c r="M272" s="17"/>
    </row>
    <row r="273" spans="1:14" s="6" customFormat="1" ht="26.25" customHeight="1" x14ac:dyDescent="0.25">
      <c r="A273" s="17"/>
      <c r="B273" s="258" t="s">
        <v>30</v>
      </c>
      <c r="C273" s="251"/>
      <c r="D273" s="251"/>
      <c r="E273" s="266">
        <v>851</v>
      </c>
      <c r="F273" s="20" t="s">
        <v>0</v>
      </c>
      <c r="G273" s="129" t="s">
        <v>1</v>
      </c>
      <c r="H273" s="92" t="s">
        <v>2</v>
      </c>
      <c r="I273" s="1" t="s">
        <v>31</v>
      </c>
      <c r="J273" s="2">
        <f>'6 Вед15'!J165</f>
        <v>90000</v>
      </c>
      <c r="K273" s="2">
        <f>'6 Вед15'!K165</f>
        <v>0</v>
      </c>
      <c r="L273" s="81">
        <f t="shared" si="95"/>
        <v>90000</v>
      </c>
      <c r="M273" s="17"/>
    </row>
    <row r="274" spans="1:14" s="6" customFormat="1" ht="26.25" customHeight="1" x14ac:dyDescent="0.25">
      <c r="A274" s="259"/>
      <c r="B274" s="250" t="s">
        <v>108</v>
      </c>
      <c r="C274" s="250"/>
      <c r="D274" s="250"/>
      <c r="E274" s="266">
        <v>851</v>
      </c>
      <c r="F274" s="1" t="s">
        <v>0</v>
      </c>
      <c r="G274" s="129" t="s">
        <v>1</v>
      </c>
      <c r="H274" s="92" t="s">
        <v>2</v>
      </c>
      <c r="I274" s="1" t="s">
        <v>109</v>
      </c>
      <c r="J274" s="2">
        <f t="shared" ref="J274:K274" si="122">J275</f>
        <v>180000</v>
      </c>
      <c r="K274" s="2">
        <f t="shared" si="122"/>
        <v>0</v>
      </c>
      <c r="L274" s="81">
        <f t="shared" si="95"/>
        <v>180000</v>
      </c>
      <c r="M274" s="17"/>
    </row>
    <row r="275" spans="1:14" s="6" customFormat="1" ht="26.25" customHeight="1" x14ac:dyDescent="0.25">
      <c r="A275" s="259"/>
      <c r="B275" s="250" t="s">
        <v>379</v>
      </c>
      <c r="C275" s="250"/>
      <c r="D275" s="250"/>
      <c r="E275" s="266">
        <v>851</v>
      </c>
      <c r="F275" s="1" t="s">
        <v>0</v>
      </c>
      <c r="G275" s="129" t="s">
        <v>1</v>
      </c>
      <c r="H275" s="92" t="s">
        <v>2</v>
      </c>
      <c r="I275" s="1" t="s">
        <v>9</v>
      </c>
      <c r="J275" s="2">
        <f>'6 Вед15'!J168</f>
        <v>180000</v>
      </c>
      <c r="K275" s="2">
        <f>'6 Вед15'!K168</f>
        <v>0</v>
      </c>
      <c r="L275" s="81">
        <f t="shared" si="95"/>
        <v>180000</v>
      </c>
      <c r="M275" s="17"/>
    </row>
    <row r="276" spans="1:14" s="6" customFormat="1" ht="12" customHeight="1" x14ac:dyDescent="0.25">
      <c r="A276" s="487" t="s">
        <v>118</v>
      </c>
      <c r="B276" s="488"/>
      <c r="C276" s="262"/>
      <c r="D276" s="262"/>
      <c r="E276" s="266">
        <v>851</v>
      </c>
      <c r="F276" s="7" t="s">
        <v>39</v>
      </c>
      <c r="G276" s="127"/>
      <c r="H276" s="8"/>
      <c r="I276" s="7"/>
      <c r="J276" s="9">
        <f t="shared" ref="J276:K276" si="123">J277</f>
        <v>544000</v>
      </c>
      <c r="K276" s="9">
        <f t="shared" si="123"/>
        <v>0</v>
      </c>
      <c r="L276" s="81">
        <f t="shared" si="95"/>
        <v>544000</v>
      </c>
      <c r="M276" s="17"/>
    </row>
    <row r="277" spans="1:14" s="6" customFormat="1" x14ac:dyDescent="0.25">
      <c r="A277" s="499" t="s">
        <v>119</v>
      </c>
      <c r="B277" s="500"/>
      <c r="C277" s="263"/>
      <c r="D277" s="263"/>
      <c r="E277" s="266">
        <v>851</v>
      </c>
      <c r="F277" s="12" t="s">
        <v>39</v>
      </c>
      <c r="G277" s="128" t="s">
        <v>74</v>
      </c>
      <c r="H277" s="13"/>
      <c r="I277" s="12"/>
      <c r="J277" s="14">
        <f t="shared" ref="J277:K277" si="124">J278+J281</f>
        <v>544000</v>
      </c>
      <c r="K277" s="14">
        <f t="shared" si="124"/>
        <v>0</v>
      </c>
      <c r="L277" s="81">
        <f t="shared" si="95"/>
        <v>544000</v>
      </c>
      <c r="M277" s="17"/>
    </row>
    <row r="278" spans="1:14" s="27" customFormat="1" ht="12" customHeight="1" x14ac:dyDescent="0.25">
      <c r="A278" s="485" t="s">
        <v>120</v>
      </c>
      <c r="B278" s="486"/>
      <c r="C278" s="251"/>
      <c r="D278" s="251"/>
      <c r="E278" s="266">
        <v>851</v>
      </c>
      <c r="F278" s="1" t="s">
        <v>39</v>
      </c>
      <c r="G278" s="129" t="s">
        <v>74</v>
      </c>
      <c r="H278" s="92" t="s">
        <v>121</v>
      </c>
      <c r="I278" s="1"/>
      <c r="J278" s="2">
        <f t="shared" ref="J278:K278" si="125">J279</f>
        <v>260000</v>
      </c>
      <c r="K278" s="2">
        <f t="shared" si="125"/>
        <v>0</v>
      </c>
      <c r="L278" s="81">
        <f t="shared" si="95"/>
        <v>260000</v>
      </c>
      <c r="M278" s="247"/>
    </row>
    <row r="279" spans="1:14" s="6" customFormat="1" ht="24" customHeight="1" x14ac:dyDescent="0.25">
      <c r="A279" s="17"/>
      <c r="B279" s="258" t="s">
        <v>28</v>
      </c>
      <c r="C279" s="250"/>
      <c r="D279" s="250"/>
      <c r="E279" s="266">
        <v>851</v>
      </c>
      <c r="F279" s="1" t="s">
        <v>39</v>
      </c>
      <c r="G279" s="129" t="s">
        <v>74</v>
      </c>
      <c r="H279" s="92" t="s">
        <v>121</v>
      </c>
      <c r="I279" s="1" t="s">
        <v>29</v>
      </c>
      <c r="J279" s="2">
        <f t="shared" ref="J279:K279" si="126">J280</f>
        <v>260000</v>
      </c>
      <c r="K279" s="2">
        <f t="shared" si="126"/>
        <v>0</v>
      </c>
      <c r="L279" s="81">
        <f t="shared" si="95"/>
        <v>260000</v>
      </c>
      <c r="M279" s="17"/>
    </row>
    <row r="280" spans="1:14" s="6" customFormat="1" ht="24" customHeight="1" x14ac:dyDescent="0.25">
      <c r="A280" s="17"/>
      <c r="B280" s="258" t="s">
        <v>30</v>
      </c>
      <c r="C280" s="251"/>
      <c r="D280" s="251"/>
      <c r="E280" s="266">
        <v>851</v>
      </c>
      <c r="F280" s="1" t="s">
        <v>39</v>
      </c>
      <c r="G280" s="129" t="s">
        <v>74</v>
      </c>
      <c r="H280" s="92" t="s">
        <v>121</v>
      </c>
      <c r="I280" s="1" t="s">
        <v>31</v>
      </c>
      <c r="J280" s="2">
        <f>'6 Вед15'!J173</f>
        <v>260000</v>
      </c>
      <c r="K280" s="2">
        <f>'6 Вед15'!K173</f>
        <v>0</v>
      </c>
      <c r="L280" s="81">
        <f t="shared" si="95"/>
        <v>260000</v>
      </c>
      <c r="M280" s="17"/>
    </row>
    <row r="281" spans="1:14" s="6" customFormat="1" ht="48.75" customHeight="1" x14ac:dyDescent="0.25">
      <c r="A281" s="485" t="s">
        <v>611</v>
      </c>
      <c r="B281" s="486"/>
      <c r="C281" s="263"/>
      <c r="D281" s="263"/>
      <c r="E281" s="266">
        <v>851</v>
      </c>
      <c r="F281" s="1" t="s">
        <v>39</v>
      </c>
      <c r="G281" s="129" t="s">
        <v>74</v>
      </c>
      <c r="H281" s="1" t="s">
        <v>612</v>
      </c>
      <c r="I281" s="1"/>
      <c r="J281" s="2">
        <f t="shared" ref="J281:K282" si="127">J282</f>
        <v>284000</v>
      </c>
      <c r="K281" s="2">
        <f t="shared" si="127"/>
        <v>0</v>
      </c>
      <c r="L281" s="81">
        <f t="shared" ref="L281:L299" si="128">J281+K281</f>
        <v>284000</v>
      </c>
      <c r="M281" s="17"/>
    </row>
    <row r="282" spans="1:14" s="6" customFormat="1" ht="26.25" customHeight="1" x14ac:dyDescent="0.25">
      <c r="A282" s="17"/>
      <c r="B282" s="258" t="s">
        <v>28</v>
      </c>
      <c r="C282" s="263"/>
      <c r="D282" s="263"/>
      <c r="E282" s="266">
        <v>851</v>
      </c>
      <c r="F282" s="1" t="s">
        <v>39</v>
      </c>
      <c r="G282" s="129" t="s">
        <v>74</v>
      </c>
      <c r="H282" s="1" t="s">
        <v>612</v>
      </c>
      <c r="I282" s="1" t="s">
        <v>29</v>
      </c>
      <c r="J282" s="2">
        <f t="shared" si="127"/>
        <v>284000</v>
      </c>
      <c r="K282" s="2">
        <f t="shared" si="127"/>
        <v>0</v>
      </c>
      <c r="L282" s="81">
        <f t="shared" si="128"/>
        <v>284000</v>
      </c>
      <c r="M282" s="17"/>
    </row>
    <row r="283" spans="1:14" s="6" customFormat="1" ht="24.75" customHeight="1" x14ac:dyDescent="0.25">
      <c r="A283" s="17"/>
      <c r="B283" s="258" t="s">
        <v>30</v>
      </c>
      <c r="C283" s="263"/>
      <c r="D283" s="263"/>
      <c r="E283" s="266">
        <v>851</v>
      </c>
      <c r="F283" s="1" t="s">
        <v>39</v>
      </c>
      <c r="G283" s="129" t="s">
        <v>74</v>
      </c>
      <c r="H283" s="1" t="s">
        <v>612</v>
      </c>
      <c r="I283" s="1" t="s">
        <v>31</v>
      </c>
      <c r="J283" s="2">
        <f>'6 Вед15'!J176</f>
        <v>284000</v>
      </c>
      <c r="K283" s="2">
        <f>'6 Вед15'!K176</f>
        <v>0</v>
      </c>
      <c r="L283" s="81">
        <f t="shared" si="128"/>
        <v>284000</v>
      </c>
      <c r="M283" s="17"/>
    </row>
    <row r="284" spans="1:14" s="6" customFormat="1" ht="37.5" customHeight="1" x14ac:dyDescent="0.25">
      <c r="A284" s="487" t="s">
        <v>166</v>
      </c>
      <c r="B284" s="488"/>
      <c r="C284" s="214"/>
      <c r="D284" s="214"/>
      <c r="E284" s="32">
        <v>853</v>
      </c>
      <c r="F284" s="39" t="s">
        <v>167</v>
      </c>
      <c r="G284" s="133"/>
      <c r="H284" s="40"/>
      <c r="I284" s="39"/>
      <c r="J284" s="41">
        <f>J285+J291</f>
        <v>14489000</v>
      </c>
      <c r="K284" s="41">
        <f t="shared" ref="K284" si="129">K285+K291</f>
        <v>0</v>
      </c>
      <c r="L284" s="81">
        <f t="shared" si="128"/>
        <v>14489000</v>
      </c>
      <c r="M284" s="17"/>
    </row>
    <row r="285" spans="1:14" s="6" customFormat="1" ht="38.25" customHeight="1" x14ac:dyDescent="0.25">
      <c r="A285" s="483" t="s">
        <v>168</v>
      </c>
      <c r="B285" s="484"/>
      <c r="C285" s="267"/>
      <c r="D285" s="267"/>
      <c r="E285" s="32">
        <v>853</v>
      </c>
      <c r="F285" s="22" t="s">
        <v>167</v>
      </c>
      <c r="G285" s="131" t="s">
        <v>18</v>
      </c>
      <c r="H285" s="42"/>
      <c r="I285" s="22"/>
      <c r="J285" s="43">
        <f t="shared" ref="J285:N287" si="130">J286</f>
        <v>5882000</v>
      </c>
      <c r="K285" s="43">
        <f t="shared" si="130"/>
        <v>0</v>
      </c>
      <c r="L285" s="81">
        <f t="shared" si="128"/>
        <v>5882000</v>
      </c>
      <c r="M285" s="17"/>
    </row>
    <row r="286" spans="1:14" s="6" customFormat="1" ht="13.5" customHeight="1" x14ac:dyDescent="0.25">
      <c r="A286" s="489" t="s">
        <v>169</v>
      </c>
      <c r="B286" s="490"/>
      <c r="C286" s="267"/>
      <c r="D286" s="267"/>
      <c r="E286" s="32">
        <v>853</v>
      </c>
      <c r="F286" s="22" t="s">
        <v>167</v>
      </c>
      <c r="G286" s="131" t="s">
        <v>18</v>
      </c>
      <c r="H286" s="20" t="s">
        <v>170</v>
      </c>
      <c r="I286" s="22"/>
      <c r="J286" s="44">
        <f t="shared" si="130"/>
        <v>5882000</v>
      </c>
      <c r="K286" s="44">
        <f t="shared" si="130"/>
        <v>0</v>
      </c>
      <c r="L286" s="81">
        <f t="shared" si="128"/>
        <v>5882000</v>
      </c>
      <c r="M286" s="17"/>
    </row>
    <row r="287" spans="1:14" s="6" customFormat="1" x14ac:dyDescent="0.25">
      <c r="A287" s="17"/>
      <c r="B287" s="250" t="s">
        <v>158</v>
      </c>
      <c r="C287" s="260"/>
      <c r="D287" s="260"/>
      <c r="E287" s="32">
        <v>853</v>
      </c>
      <c r="F287" s="1" t="s">
        <v>167</v>
      </c>
      <c r="G287" s="129" t="s">
        <v>18</v>
      </c>
      <c r="H287" s="20" t="s">
        <v>170</v>
      </c>
      <c r="I287" s="1" t="s">
        <v>159</v>
      </c>
      <c r="J287" s="2">
        <f>J288</f>
        <v>5882000</v>
      </c>
      <c r="K287" s="2">
        <f t="shared" si="130"/>
        <v>0</v>
      </c>
      <c r="L287" s="2">
        <f t="shared" si="130"/>
        <v>5882000</v>
      </c>
      <c r="M287" s="2">
        <f t="shared" si="130"/>
        <v>0</v>
      </c>
      <c r="N287" s="2">
        <f t="shared" si="130"/>
        <v>0</v>
      </c>
    </row>
    <row r="288" spans="1:14" s="6" customFormat="1" x14ac:dyDescent="0.25">
      <c r="A288" s="17"/>
      <c r="B288" s="400" t="s">
        <v>767</v>
      </c>
      <c r="C288" s="406"/>
      <c r="D288" s="406"/>
      <c r="E288" s="32"/>
      <c r="F288" s="1" t="s">
        <v>167</v>
      </c>
      <c r="G288" s="129" t="s">
        <v>18</v>
      </c>
      <c r="H288" s="20" t="s">
        <v>170</v>
      </c>
      <c r="I288" s="1" t="s">
        <v>768</v>
      </c>
      <c r="J288" s="2">
        <f>J289+J290</f>
        <v>5882000</v>
      </c>
      <c r="K288" s="2">
        <f t="shared" ref="K288:L288" si="131">K289+K290</f>
        <v>0</v>
      </c>
      <c r="L288" s="2">
        <f t="shared" si="131"/>
        <v>5882000</v>
      </c>
      <c r="M288" s="17"/>
    </row>
    <row r="289" spans="1:14" s="6" customFormat="1" ht="13.5" customHeight="1" x14ac:dyDescent="0.25">
      <c r="A289" s="17"/>
      <c r="B289" s="400" t="s">
        <v>282</v>
      </c>
      <c r="C289" s="406"/>
      <c r="D289" s="406"/>
      <c r="E289" s="32"/>
      <c r="F289" s="1" t="s">
        <v>167</v>
      </c>
      <c r="G289" s="129" t="s">
        <v>18</v>
      </c>
      <c r="H289" s="20" t="s">
        <v>170</v>
      </c>
      <c r="I289" s="1" t="s">
        <v>766</v>
      </c>
      <c r="J289" s="2">
        <f>'6 Вед15'!J298</f>
        <v>0</v>
      </c>
      <c r="K289" s="2">
        <f>'6 Вед15'!K298</f>
        <v>5882000</v>
      </c>
      <c r="L289" s="81">
        <f t="shared" si="128"/>
        <v>5882000</v>
      </c>
      <c r="M289" s="17"/>
    </row>
    <row r="290" spans="1:14" s="6" customFormat="1" x14ac:dyDescent="0.25">
      <c r="A290" s="17"/>
      <c r="B290" s="251" t="s">
        <v>171</v>
      </c>
      <c r="C290" s="256"/>
      <c r="D290" s="256"/>
      <c r="E290" s="32">
        <v>853</v>
      </c>
      <c r="F290" s="1" t="s">
        <v>167</v>
      </c>
      <c r="G290" s="129" t="s">
        <v>18</v>
      </c>
      <c r="H290" s="20" t="s">
        <v>170</v>
      </c>
      <c r="I290" s="1" t="s">
        <v>172</v>
      </c>
      <c r="J290" s="2">
        <f>'6 Вед15'!J299</f>
        <v>5882000</v>
      </c>
      <c r="K290" s="2">
        <f>'6 Вед15'!K299</f>
        <v>-5882000</v>
      </c>
      <c r="L290" s="81">
        <f t="shared" si="128"/>
        <v>0</v>
      </c>
      <c r="M290" s="17"/>
    </row>
    <row r="291" spans="1:14" s="6" customFormat="1" x14ac:dyDescent="0.25">
      <c r="A291" s="497" t="s">
        <v>173</v>
      </c>
      <c r="B291" s="498"/>
      <c r="C291" s="261"/>
      <c r="D291" s="261"/>
      <c r="E291" s="32">
        <v>853</v>
      </c>
      <c r="F291" s="12" t="s">
        <v>167</v>
      </c>
      <c r="G291" s="128" t="s">
        <v>74</v>
      </c>
      <c r="H291" s="13"/>
      <c r="I291" s="12"/>
      <c r="J291" s="14">
        <f>J292</f>
        <v>8607000</v>
      </c>
      <c r="K291" s="14">
        <f t="shared" ref="K291" si="132">K292</f>
        <v>0</v>
      </c>
      <c r="L291" s="81">
        <f t="shared" si="128"/>
        <v>8607000</v>
      </c>
      <c r="M291" s="17"/>
    </row>
    <row r="292" spans="1:14" s="6" customFormat="1" ht="26.25" customHeight="1" x14ac:dyDescent="0.25">
      <c r="A292" s="493" t="s">
        <v>174</v>
      </c>
      <c r="B292" s="494"/>
      <c r="C292" s="260"/>
      <c r="D292" s="260"/>
      <c r="E292" s="32">
        <v>853</v>
      </c>
      <c r="F292" s="1" t="s">
        <v>167</v>
      </c>
      <c r="G292" s="129" t="s">
        <v>74</v>
      </c>
      <c r="H292" s="1" t="s">
        <v>175</v>
      </c>
      <c r="I292" s="1"/>
      <c r="J292" s="2">
        <f t="shared" ref="J292:L293" si="133">J293</f>
        <v>8607000</v>
      </c>
      <c r="K292" s="2">
        <f t="shared" si="133"/>
        <v>0</v>
      </c>
      <c r="L292" s="81">
        <f t="shared" si="128"/>
        <v>8607000</v>
      </c>
      <c r="M292" s="17"/>
    </row>
    <row r="293" spans="1:14" s="6" customFormat="1" x14ac:dyDescent="0.25">
      <c r="A293" s="17"/>
      <c r="B293" s="250" t="s">
        <v>158</v>
      </c>
      <c r="C293" s="49"/>
      <c r="D293" s="260"/>
      <c r="E293" s="32">
        <v>853</v>
      </c>
      <c r="F293" s="1" t="s">
        <v>167</v>
      </c>
      <c r="G293" s="129" t="s">
        <v>74</v>
      </c>
      <c r="H293" s="1" t="s">
        <v>175</v>
      </c>
      <c r="I293" s="1" t="s">
        <v>159</v>
      </c>
      <c r="J293" s="2">
        <f>J294</f>
        <v>8607000</v>
      </c>
      <c r="K293" s="2">
        <f t="shared" si="133"/>
        <v>0</v>
      </c>
      <c r="L293" s="2">
        <f t="shared" si="133"/>
        <v>8607000</v>
      </c>
      <c r="M293" s="17"/>
    </row>
    <row r="294" spans="1:14" s="6" customFormat="1" x14ac:dyDescent="0.25">
      <c r="A294" s="17"/>
      <c r="B294" s="439" t="s">
        <v>800</v>
      </c>
      <c r="C294" s="49"/>
      <c r="D294" s="440"/>
      <c r="E294" s="32">
        <v>853</v>
      </c>
      <c r="F294" s="1" t="s">
        <v>167</v>
      </c>
      <c r="G294" s="1" t="s">
        <v>74</v>
      </c>
      <c r="H294" s="1" t="s">
        <v>175</v>
      </c>
      <c r="I294" s="1" t="s">
        <v>768</v>
      </c>
      <c r="J294" s="2">
        <f>J295+J296</f>
        <v>8607000</v>
      </c>
      <c r="K294" s="2">
        <f t="shared" ref="K294:L294" si="134">K295+K296</f>
        <v>0</v>
      </c>
      <c r="L294" s="2">
        <f t="shared" si="134"/>
        <v>8607000</v>
      </c>
    </row>
    <row r="295" spans="1:14" s="6" customFormat="1" x14ac:dyDescent="0.25">
      <c r="A295" s="17"/>
      <c r="B295" s="439" t="s">
        <v>173</v>
      </c>
      <c r="C295" s="49"/>
      <c r="D295" s="440"/>
      <c r="E295" s="32"/>
      <c r="F295" s="1" t="s">
        <v>167</v>
      </c>
      <c r="G295" s="129" t="s">
        <v>74</v>
      </c>
      <c r="H295" s="1" t="s">
        <v>175</v>
      </c>
      <c r="I295" s="1" t="s">
        <v>799</v>
      </c>
      <c r="J295" s="2"/>
      <c r="K295" s="2">
        <f>'6 Вед15'!K304</f>
        <v>8607000</v>
      </c>
      <c r="L295" s="81">
        <f t="shared" si="128"/>
        <v>8607000</v>
      </c>
      <c r="M295" s="17"/>
    </row>
    <row r="296" spans="1:14" s="6" customFormat="1" x14ac:dyDescent="0.25">
      <c r="A296" s="17"/>
      <c r="B296" s="251" t="s">
        <v>171</v>
      </c>
      <c r="C296" s="47"/>
      <c r="D296" s="256"/>
      <c r="E296" s="32">
        <v>853</v>
      </c>
      <c r="F296" s="1" t="s">
        <v>167</v>
      </c>
      <c r="G296" s="129" t="s">
        <v>74</v>
      </c>
      <c r="H296" s="1" t="s">
        <v>175</v>
      </c>
      <c r="I296" s="1" t="s">
        <v>172</v>
      </c>
      <c r="J296" s="2">
        <f>'6 Вед15'!J305</f>
        <v>8607000</v>
      </c>
      <c r="K296" s="2">
        <f>'6 Вед15'!K305</f>
        <v>-8607000</v>
      </c>
      <c r="L296" s="81">
        <f t="shared" si="128"/>
        <v>0</v>
      </c>
      <c r="M296" s="17"/>
    </row>
    <row r="297" spans="1:14" ht="12" customHeight="1" x14ac:dyDescent="0.25">
      <c r="A297" s="495" t="s">
        <v>181</v>
      </c>
      <c r="B297" s="496"/>
      <c r="E297" s="32">
        <v>853</v>
      </c>
      <c r="F297" s="84" t="s">
        <v>182</v>
      </c>
      <c r="G297" s="48" t="s">
        <v>164</v>
      </c>
      <c r="H297" s="137" t="s">
        <v>164</v>
      </c>
      <c r="I297" s="265" t="s">
        <v>164</v>
      </c>
      <c r="J297" s="93">
        <f t="shared" ref="J297:K299" si="135">J298</f>
        <v>0</v>
      </c>
      <c r="K297" s="93">
        <f t="shared" si="135"/>
        <v>0</v>
      </c>
      <c r="L297" s="81">
        <f t="shared" si="128"/>
        <v>0</v>
      </c>
      <c r="M297" s="94"/>
    </row>
    <row r="298" spans="1:14" ht="12" customHeight="1" x14ac:dyDescent="0.25">
      <c r="A298" s="495" t="s">
        <v>181</v>
      </c>
      <c r="B298" s="496"/>
      <c r="E298" s="32">
        <v>853</v>
      </c>
      <c r="F298" s="84" t="s">
        <v>182</v>
      </c>
      <c r="G298" s="134" t="s">
        <v>182</v>
      </c>
      <c r="H298" s="137" t="s">
        <v>164</v>
      </c>
      <c r="I298" s="265" t="s">
        <v>164</v>
      </c>
      <c r="J298" s="93">
        <f t="shared" si="135"/>
        <v>0</v>
      </c>
      <c r="K298" s="93">
        <f t="shared" si="135"/>
        <v>0</v>
      </c>
      <c r="L298" s="81">
        <f t="shared" si="128"/>
        <v>0</v>
      </c>
      <c r="M298" s="94"/>
    </row>
    <row r="299" spans="1:14" x14ac:dyDescent="0.25">
      <c r="A299" s="94"/>
      <c r="B299" s="258" t="s">
        <v>181</v>
      </c>
      <c r="E299" s="32">
        <v>853</v>
      </c>
      <c r="F299" s="38" t="s">
        <v>182</v>
      </c>
      <c r="G299" s="85" t="s">
        <v>182</v>
      </c>
      <c r="H299" s="135" t="s">
        <v>183</v>
      </c>
      <c r="I299" s="250" t="s">
        <v>164</v>
      </c>
      <c r="J299" s="81">
        <f t="shared" si="135"/>
        <v>0</v>
      </c>
      <c r="K299" s="81">
        <f t="shared" si="135"/>
        <v>0</v>
      </c>
      <c r="L299" s="81">
        <f t="shared" si="128"/>
        <v>0</v>
      </c>
      <c r="M299" s="94"/>
    </row>
    <row r="300" spans="1:14" x14ac:dyDescent="0.25">
      <c r="A300" s="94"/>
      <c r="B300" s="258" t="s">
        <v>181</v>
      </c>
      <c r="E300" s="32">
        <v>853</v>
      </c>
      <c r="F300" s="38" t="s">
        <v>182</v>
      </c>
      <c r="G300" s="85" t="s">
        <v>182</v>
      </c>
      <c r="H300" s="135" t="s">
        <v>183</v>
      </c>
      <c r="I300" s="266" t="s">
        <v>184</v>
      </c>
      <c r="J300" s="81">
        <f>'6 Вед15'!J309</f>
        <v>0</v>
      </c>
      <c r="K300" s="81">
        <f>'6 Вед15'!K309</f>
        <v>0</v>
      </c>
      <c r="L300" s="81">
        <f>J300+K300</f>
        <v>0</v>
      </c>
      <c r="M300" s="94"/>
    </row>
    <row r="301" spans="1:14" s="6" customFormat="1" ht="14.25" customHeight="1" x14ac:dyDescent="0.25">
      <c r="A301" s="263"/>
      <c r="B301" s="265" t="s">
        <v>180</v>
      </c>
      <c r="C301" s="265"/>
      <c r="D301" s="265"/>
      <c r="E301" s="18"/>
      <c r="F301" s="12"/>
      <c r="G301" s="128"/>
      <c r="H301" s="13"/>
      <c r="I301" s="12"/>
      <c r="J301" s="14">
        <f>J6+J85+J94+J101+J125+J143+J203+J233+J276+J284+J297</f>
        <v>234246433</v>
      </c>
      <c r="K301" s="14">
        <f>K6+K85+K94+K101+K125+K143+K203+K233+K276+K284+K297</f>
        <v>8505006</v>
      </c>
      <c r="L301" s="14">
        <f>L6+L85+L94+L101+L125+L143+L203+L233+L276+L284+L297</f>
        <v>242751439</v>
      </c>
      <c r="M301" s="17"/>
    </row>
    <row r="302" spans="1:14" s="6" customFormat="1" hidden="1" x14ac:dyDescent="0.25">
      <c r="E302" s="76"/>
      <c r="H302" s="76"/>
      <c r="J302" s="10"/>
      <c r="K302" s="10"/>
      <c r="L302" s="10"/>
    </row>
    <row r="303" spans="1:14" s="95" customFormat="1" hidden="1" x14ac:dyDescent="0.25">
      <c r="B303" s="6"/>
      <c r="C303" s="6"/>
      <c r="D303" s="6"/>
      <c r="E303" s="76"/>
      <c r="F303" s="6"/>
      <c r="G303" s="6"/>
      <c r="H303" s="76" t="s">
        <v>575</v>
      </c>
      <c r="I303" s="6"/>
      <c r="J303" s="10">
        <f>'6 Вед15'!J335</f>
        <v>234246433</v>
      </c>
      <c r="K303" s="10">
        <f>'6 Вед15'!K335</f>
        <v>8505006</v>
      </c>
      <c r="L303" s="10">
        <f>'6 Вед15'!L335</f>
        <v>242751439</v>
      </c>
      <c r="M303" s="10" t="e">
        <f>'6 Вед15'!#REF!</f>
        <v>#REF!</v>
      </c>
      <c r="N303" s="10" t="e">
        <f>'6 Вед15'!#REF!</f>
        <v>#REF!</v>
      </c>
    </row>
    <row r="304" spans="1:14" s="95" customFormat="1" hidden="1" x14ac:dyDescent="0.25">
      <c r="B304" s="6"/>
      <c r="C304" s="6"/>
      <c r="D304" s="6"/>
      <c r="E304" s="76"/>
      <c r="F304" s="6"/>
      <c r="G304" s="6"/>
      <c r="H304" s="76" t="s">
        <v>726</v>
      </c>
      <c r="I304" s="6"/>
      <c r="J304" s="10">
        <f>J301-J303</f>
        <v>0</v>
      </c>
      <c r="K304" s="10">
        <f t="shared" ref="K304:L304" si="136">K301-K303</f>
        <v>0</v>
      </c>
      <c r="L304" s="10">
        <f t="shared" si="136"/>
        <v>0</v>
      </c>
    </row>
    <row r="305" spans="2:14" s="95" customFormat="1" hidden="1" x14ac:dyDescent="0.25">
      <c r="B305" s="6"/>
      <c r="C305" s="6"/>
      <c r="D305" s="6"/>
      <c r="E305" s="87"/>
      <c r="F305" s="88"/>
      <c r="G305" s="88"/>
      <c r="H305" s="87" t="s">
        <v>727</v>
      </c>
      <c r="I305" s="88"/>
      <c r="J305" s="10">
        <f>'8 МП15'!K288</f>
        <v>234246433</v>
      </c>
      <c r="K305" s="10">
        <f>'8 МП15'!L288</f>
        <v>8505006</v>
      </c>
      <c r="L305" s="10">
        <f>'8 МП15'!M288</f>
        <v>242751439</v>
      </c>
      <c r="M305" s="10">
        <f>'8 МП15'!N288</f>
        <v>0</v>
      </c>
      <c r="N305" s="10">
        <f>'8 МП15'!O288</f>
        <v>0</v>
      </c>
    </row>
    <row r="306" spans="2:14" s="95" customFormat="1" hidden="1" x14ac:dyDescent="0.25">
      <c r="B306" s="6"/>
      <c r="C306" s="6"/>
      <c r="D306" s="6"/>
      <c r="E306" s="87"/>
      <c r="F306" s="88"/>
      <c r="G306" s="88"/>
      <c r="H306" s="89"/>
      <c r="I306" s="87"/>
      <c r="J306" s="325">
        <f>J301-J305</f>
        <v>0</v>
      </c>
      <c r="K306" s="325">
        <f t="shared" ref="K306:L306" si="137">K301-K305</f>
        <v>0</v>
      </c>
      <c r="L306" s="325">
        <f t="shared" si="137"/>
        <v>0</v>
      </c>
    </row>
    <row r="307" spans="2:14" s="95" customFormat="1" hidden="1" x14ac:dyDescent="0.25">
      <c r="B307" s="6"/>
      <c r="C307" s="6"/>
      <c r="D307" s="6"/>
      <c r="E307" s="87"/>
      <c r="F307" s="88"/>
      <c r="G307" s="88"/>
      <c r="H307" s="87" t="s">
        <v>577</v>
      </c>
      <c r="I307" s="87"/>
      <c r="J307" s="10">
        <f>' Дох.15'!C114</f>
        <v>234246433</v>
      </c>
      <c r="K307" s="10">
        <f>' Дох.15'!F114</f>
        <v>4802500</v>
      </c>
      <c r="L307" s="10">
        <f>' Дох.15'!G114</f>
        <v>239048933</v>
      </c>
    </row>
    <row r="308" spans="2:14" s="95" customFormat="1" hidden="1" x14ac:dyDescent="0.25">
      <c r="B308" s="6"/>
      <c r="C308" s="6"/>
      <c r="D308" s="6"/>
      <c r="E308" s="87"/>
      <c r="F308" s="88"/>
      <c r="G308" s="88"/>
      <c r="H308" s="87"/>
      <c r="I308" s="87"/>
      <c r="J308" s="10">
        <f>J301-J307</f>
        <v>0</v>
      </c>
      <c r="K308" s="10">
        <f t="shared" ref="K308:L308" si="138">K301-K307</f>
        <v>3702506</v>
      </c>
      <c r="L308" s="10">
        <f t="shared" si="138"/>
        <v>3702506</v>
      </c>
    </row>
    <row r="309" spans="2:14" s="95" customFormat="1" hidden="1" x14ac:dyDescent="0.25">
      <c r="B309" s="6"/>
      <c r="C309" s="6"/>
      <c r="D309" s="6"/>
      <c r="E309" s="87"/>
      <c r="F309" s="88"/>
      <c r="G309" s="88"/>
      <c r="H309" s="87"/>
      <c r="I309" s="87"/>
      <c r="J309" s="10"/>
      <c r="K309" s="10"/>
      <c r="L309" s="10"/>
    </row>
    <row r="310" spans="2:14" s="95" customFormat="1" x14ac:dyDescent="0.25">
      <c r="B310" s="6"/>
      <c r="C310" s="6"/>
      <c r="D310" s="6"/>
      <c r="E310" s="87"/>
      <c r="F310" s="88"/>
      <c r="G310" s="88"/>
      <c r="H310" s="87"/>
      <c r="I310" s="87"/>
      <c r="J310" s="10"/>
      <c r="K310" s="6"/>
      <c r="L310" s="6"/>
    </row>
    <row r="311" spans="2:14" s="95" customFormat="1" x14ac:dyDescent="0.25">
      <c r="B311" s="6"/>
      <c r="C311" s="6"/>
      <c r="D311" s="6"/>
      <c r="E311" s="87"/>
      <c r="F311" s="88"/>
      <c r="G311" s="88"/>
      <c r="H311" s="89"/>
      <c r="I311" s="87"/>
      <c r="J311" s="10"/>
    </row>
    <row r="312" spans="2:14" s="95" customFormat="1" x14ac:dyDescent="0.25">
      <c r="B312" s="6" t="s">
        <v>575</v>
      </c>
      <c r="C312" s="6"/>
      <c r="D312" s="6"/>
      <c r="E312" s="87"/>
      <c r="F312" s="88"/>
      <c r="G312" s="88"/>
      <c r="H312" s="89"/>
      <c r="I312" s="87"/>
      <c r="J312" s="10">
        <f>'6 Вед15'!J335</f>
        <v>234246433</v>
      </c>
      <c r="K312" s="10">
        <f>'6 Вед15'!K335</f>
        <v>8505006</v>
      </c>
      <c r="L312" s="10">
        <f>'6 Вед15'!L335</f>
        <v>242751439</v>
      </c>
    </row>
    <row r="313" spans="2:14" s="95" customFormat="1" x14ac:dyDescent="0.25">
      <c r="B313" s="6"/>
      <c r="C313" s="6"/>
      <c r="D313" s="6"/>
      <c r="E313" s="87"/>
      <c r="F313" s="88"/>
      <c r="G313" s="88"/>
      <c r="H313" s="89"/>
      <c r="I313" s="87"/>
      <c r="J313" s="10"/>
    </row>
    <row r="314" spans="2:14" s="95" customFormat="1" x14ac:dyDescent="0.25">
      <c r="B314" s="6"/>
      <c r="C314" s="6"/>
      <c r="D314" s="6"/>
      <c r="E314" s="87"/>
      <c r="F314" s="88"/>
      <c r="G314" s="88"/>
      <c r="H314" s="89"/>
      <c r="I314" s="87"/>
      <c r="J314" s="10">
        <f>J301-J312</f>
        <v>0</v>
      </c>
      <c r="K314" s="10">
        <f t="shared" ref="K314:L314" si="139">K301-K312</f>
        <v>0</v>
      </c>
      <c r="L314" s="10">
        <f t="shared" si="139"/>
        <v>0</v>
      </c>
    </row>
    <row r="315" spans="2:14" s="95" customFormat="1" x14ac:dyDescent="0.25">
      <c r="B315" s="6"/>
      <c r="C315" s="6"/>
      <c r="D315" s="6"/>
      <c r="E315" s="87"/>
      <c r="F315" s="88"/>
      <c r="G315" s="88"/>
      <c r="H315" s="89"/>
      <c r="I315" s="88"/>
      <c r="J315" s="10"/>
    </row>
    <row r="316" spans="2:14" s="95" customFormat="1" x14ac:dyDescent="0.25">
      <c r="B316" s="6"/>
      <c r="C316" s="6"/>
      <c r="D316" s="6"/>
      <c r="E316" s="87"/>
      <c r="F316" s="88"/>
      <c r="G316" s="88"/>
      <c r="H316" s="89"/>
      <c r="I316" s="88"/>
      <c r="J316" s="10"/>
    </row>
    <row r="317" spans="2:14" s="95" customFormat="1" x14ac:dyDescent="0.25">
      <c r="B317" s="6"/>
      <c r="C317" s="6"/>
      <c r="D317" s="6"/>
      <c r="E317" s="87"/>
      <c r="F317" s="88"/>
      <c r="G317" s="88"/>
      <c r="H317" s="89"/>
      <c r="I317" s="88"/>
      <c r="J317" s="6"/>
    </row>
    <row r="318" spans="2:14" s="95" customFormat="1" x14ac:dyDescent="0.25">
      <c r="B318" s="6"/>
      <c r="C318" s="6"/>
      <c r="D318" s="6"/>
      <c r="E318" s="87"/>
      <c r="F318" s="88"/>
      <c r="G318" s="88"/>
      <c r="H318" s="89"/>
      <c r="I318" s="88"/>
      <c r="J318" s="10"/>
    </row>
    <row r="319" spans="2:14" s="95" customFormat="1" x14ac:dyDescent="0.25">
      <c r="B319" s="6"/>
      <c r="C319" s="6"/>
      <c r="D319" s="6"/>
      <c r="E319" s="87"/>
      <c r="F319" s="88"/>
      <c r="G319" s="88"/>
      <c r="H319" s="89"/>
      <c r="I319" s="88"/>
      <c r="J319" s="6"/>
    </row>
    <row r="320" spans="2:14" s="95" customFormat="1" x14ac:dyDescent="0.25">
      <c r="B320" s="6"/>
      <c r="C320" s="6"/>
      <c r="D320" s="6"/>
      <c r="E320" s="87"/>
      <c r="F320" s="88"/>
      <c r="G320" s="88"/>
      <c r="H320" s="89"/>
      <c r="I320" s="88"/>
      <c r="J320" s="10"/>
    </row>
    <row r="321" spans="2:12" s="95" customFormat="1" x14ac:dyDescent="0.25">
      <c r="B321" s="6"/>
      <c r="C321" s="6"/>
      <c r="D321" s="6"/>
      <c r="E321" s="87"/>
      <c r="F321" s="87"/>
      <c r="G321" s="87"/>
      <c r="H321" s="89"/>
      <c r="I321" s="88"/>
      <c r="J321" s="6"/>
    </row>
    <row r="322" spans="2:12" s="95" customFormat="1" x14ac:dyDescent="0.25">
      <c r="B322" s="6"/>
      <c r="C322" s="6"/>
      <c r="D322" s="6"/>
      <c r="E322" s="87"/>
      <c r="F322" s="87"/>
      <c r="G322" s="87"/>
      <c r="H322" s="89"/>
      <c r="I322" s="88"/>
      <c r="J322" s="6"/>
    </row>
    <row r="323" spans="2:12" s="95" customFormat="1" x14ac:dyDescent="0.25">
      <c r="E323" s="96"/>
      <c r="F323" s="96"/>
      <c r="G323" s="96"/>
      <c r="H323" s="89"/>
      <c r="I323" s="88"/>
      <c r="J323" s="6"/>
    </row>
    <row r="324" spans="2:12" x14ac:dyDescent="0.25">
      <c r="E324" s="98"/>
      <c r="F324" s="98"/>
      <c r="G324" s="98"/>
      <c r="H324" s="89"/>
      <c r="I324" s="88"/>
      <c r="J324" s="6"/>
    </row>
    <row r="325" spans="2:12" x14ac:dyDescent="0.25">
      <c r="E325" s="98"/>
      <c r="F325" s="98"/>
      <c r="G325" s="98"/>
      <c r="H325" s="89"/>
      <c r="I325" s="88"/>
      <c r="J325" s="10"/>
    </row>
    <row r="326" spans="2:12" x14ac:dyDescent="0.25">
      <c r="H326" s="86"/>
      <c r="J326" s="6"/>
    </row>
    <row r="327" spans="2:12" x14ac:dyDescent="0.25">
      <c r="H327" s="86"/>
    </row>
    <row r="328" spans="2:12" x14ac:dyDescent="0.25">
      <c r="B328" s="139"/>
      <c r="C328" s="139"/>
      <c r="D328" s="139"/>
      <c r="E328" s="140"/>
      <c r="F328" s="139"/>
      <c r="G328" s="139"/>
      <c r="H328" s="141"/>
      <c r="I328" s="116"/>
      <c r="J328" s="139"/>
    </row>
    <row r="329" spans="2:12" x14ac:dyDescent="0.25">
      <c r="B329" s="139"/>
      <c r="C329" s="139"/>
      <c r="D329" s="139"/>
      <c r="E329" s="140"/>
      <c r="F329" s="139"/>
      <c r="G329" s="139"/>
      <c r="H329" s="141"/>
      <c r="I329" s="116"/>
      <c r="J329" s="218"/>
    </row>
    <row r="330" spans="2:12" x14ac:dyDescent="0.25">
      <c r="B330" s="139"/>
      <c r="C330" s="139"/>
      <c r="D330" s="139"/>
      <c r="E330" s="140"/>
      <c r="F330" s="139"/>
      <c r="G330" s="139"/>
      <c r="H330" s="141"/>
      <c r="I330" s="116"/>
      <c r="J330" s="139"/>
    </row>
    <row r="331" spans="2:12" x14ac:dyDescent="0.25">
      <c r="B331" s="139"/>
      <c r="C331" s="139"/>
      <c r="D331" s="139"/>
      <c r="E331" s="140"/>
      <c r="F331" s="139"/>
      <c r="G331" s="139"/>
      <c r="H331" s="141"/>
      <c r="I331" s="116"/>
      <c r="J331" s="139"/>
    </row>
    <row r="332" spans="2:12" x14ac:dyDescent="0.25">
      <c r="B332" s="139"/>
      <c r="C332" s="139"/>
      <c r="D332" s="139"/>
      <c r="E332" s="140"/>
      <c r="F332" s="139"/>
      <c r="G332" s="139"/>
      <c r="H332" s="141"/>
      <c r="I332" s="116"/>
      <c r="J332" s="218"/>
    </row>
    <row r="333" spans="2:12" x14ac:dyDescent="0.25">
      <c r="B333" s="139"/>
      <c r="C333" s="139"/>
      <c r="D333" s="139"/>
      <c r="E333" s="140"/>
      <c r="F333" s="139"/>
      <c r="G333" s="139"/>
      <c r="H333" s="141"/>
      <c r="I333" s="116"/>
      <c r="J333" s="139"/>
    </row>
    <row r="334" spans="2:12" x14ac:dyDescent="0.25">
      <c r="B334" s="139"/>
      <c r="C334" s="139"/>
      <c r="D334" s="139"/>
      <c r="E334" s="140"/>
      <c r="F334" s="139"/>
      <c r="G334" s="139"/>
      <c r="H334" s="141"/>
      <c r="I334" s="116"/>
      <c r="J334" s="218"/>
      <c r="K334" s="218"/>
      <c r="L334" s="218"/>
    </row>
    <row r="335" spans="2:12" x14ac:dyDescent="0.25">
      <c r="B335" s="139"/>
      <c r="C335" s="139"/>
      <c r="D335" s="139"/>
      <c r="E335" s="140"/>
      <c r="F335" s="139"/>
      <c r="G335" s="139"/>
      <c r="H335" s="141"/>
      <c r="I335" s="116"/>
      <c r="J335" s="139"/>
    </row>
    <row r="336" spans="2:12" x14ac:dyDescent="0.25">
      <c r="B336" s="139"/>
      <c r="C336" s="139"/>
      <c r="D336" s="139"/>
      <c r="E336" s="139"/>
      <c r="F336" s="139"/>
      <c r="G336" s="139"/>
      <c r="H336" s="141"/>
      <c r="I336" s="116"/>
      <c r="J336" s="218"/>
      <c r="K336" s="218"/>
      <c r="L336" s="218"/>
    </row>
    <row r="337" spans="2:10" x14ac:dyDescent="0.25">
      <c r="B337" s="139"/>
      <c r="C337" s="139"/>
      <c r="D337" s="139"/>
      <c r="E337" s="139"/>
      <c r="F337" s="139"/>
      <c r="G337" s="139"/>
      <c r="H337" s="141"/>
      <c r="I337" s="116"/>
      <c r="J337" s="139"/>
    </row>
    <row r="338" spans="2:10" x14ac:dyDescent="0.25">
      <c r="B338" s="139"/>
      <c r="C338" s="139"/>
      <c r="D338" s="139"/>
      <c r="E338" s="139"/>
      <c r="F338" s="139"/>
      <c r="G338" s="139"/>
      <c r="H338" s="141"/>
      <c r="I338" s="116"/>
      <c r="J338" s="139"/>
    </row>
    <row r="339" spans="2:10" x14ac:dyDescent="0.25">
      <c r="B339" s="139"/>
      <c r="C339" s="139"/>
      <c r="D339" s="139"/>
      <c r="E339" s="139"/>
      <c r="F339" s="139"/>
      <c r="G339" s="139"/>
      <c r="H339" s="141"/>
      <c r="I339" s="116"/>
      <c r="J339" s="139"/>
    </row>
    <row r="340" spans="2:10" x14ac:dyDescent="0.25">
      <c r="B340" s="139"/>
      <c r="C340" s="139"/>
      <c r="D340" s="139"/>
      <c r="E340" s="139"/>
      <c r="F340" s="139"/>
      <c r="G340" s="139"/>
      <c r="H340" s="141"/>
      <c r="I340" s="116"/>
      <c r="J340" s="139"/>
    </row>
    <row r="341" spans="2:10" x14ac:dyDescent="0.25">
      <c r="B341" s="139"/>
      <c r="C341" s="139"/>
      <c r="D341" s="139"/>
      <c r="E341" s="139"/>
      <c r="F341" s="140"/>
      <c r="G341" s="140"/>
      <c r="H341" s="141"/>
      <c r="I341" s="116"/>
      <c r="J341" s="139"/>
    </row>
    <row r="342" spans="2:10" x14ac:dyDescent="0.25">
      <c r="E342" s="82"/>
      <c r="H342" s="86"/>
    </row>
    <row r="343" spans="2:10" x14ac:dyDescent="0.25">
      <c r="E343" s="82"/>
      <c r="H343" s="86"/>
    </row>
    <row r="344" spans="2:10" x14ac:dyDescent="0.25">
      <c r="E344" s="82"/>
      <c r="H344" s="86"/>
    </row>
    <row r="345" spans="2:10" x14ac:dyDescent="0.25">
      <c r="E345" s="82"/>
      <c r="H345" s="86"/>
    </row>
    <row r="346" spans="2:10" x14ac:dyDescent="0.25">
      <c r="E346" s="82"/>
      <c r="H346" s="86"/>
    </row>
    <row r="347" spans="2:10" x14ac:dyDescent="0.25">
      <c r="E347" s="82"/>
      <c r="H347" s="86"/>
    </row>
    <row r="348" spans="2:10" x14ac:dyDescent="0.25">
      <c r="E348" s="82"/>
      <c r="H348" s="86"/>
    </row>
    <row r="349" spans="2:10" x14ac:dyDescent="0.25">
      <c r="E349" s="82"/>
      <c r="F349" s="82"/>
      <c r="G349" s="82"/>
      <c r="H349" s="86"/>
    </row>
    <row r="350" spans="2:10" x14ac:dyDescent="0.25">
      <c r="E350" s="82"/>
      <c r="F350" s="82"/>
      <c r="G350" s="82"/>
      <c r="H350" s="86"/>
    </row>
    <row r="351" spans="2:10" x14ac:dyDescent="0.25">
      <c r="E351" s="82"/>
      <c r="F351" s="82"/>
      <c r="G351" s="82"/>
      <c r="H351" s="86"/>
    </row>
    <row r="352" spans="2:10" x14ac:dyDescent="0.25">
      <c r="E352" s="82"/>
      <c r="F352" s="82"/>
      <c r="G352" s="82"/>
      <c r="H352" s="86"/>
    </row>
    <row r="353" spans="5:8" x14ac:dyDescent="0.25">
      <c r="E353" s="82"/>
      <c r="F353" s="82"/>
      <c r="G353" s="82"/>
      <c r="H353" s="86"/>
    </row>
    <row r="354" spans="5:8" x14ac:dyDescent="0.25">
      <c r="E354" s="82"/>
      <c r="F354" s="82"/>
      <c r="G354" s="82"/>
      <c r="H354" s="86"/>
    </row>
    <row r="355" spans="5:8" x14ac:dyDescent="0.25">
      <c r="E355" s="82"/>
      <c r="H355" s="86"/>
    </row>
    <row r="356" spans="5:8" x14ac:dyDescent="0.25">
      <c r="E356" s="82"/>
      <c r="F356" s="82"/>
      <c r="G356" s="82"/>
      <c r="H356" s="86"/>
    </row>
    <row r="357" spans="5:8" x14ac:dyDescent="0.25">
      <c r="E357" s="82"/>
      <c r="H357" s="86"/>
    </row>
    <row r="358" spans="5:8" x14ac:dyDescent="0.25">
      <c r="E358" s="82"/>
      <c r="H358" s="86"/>
    </row>
    <row r="359" spans="5:8" x14ac:dyDescent="0.25">
      <c r="E359" s="82"/>
      <c r="H359" s="86"/>
    </row>
    <row r="360" spans="5:8" x14ac:dyDescent="0.25">
      <c r="E360" s="82"/>
      <c r="H360" s="86"/>
    </row>
    <row r="361" spans="5:8" x14ac:dyDescent="0.25">
      <c r="E361" s="82"/>
      <c r="H361" s="86"/>
    </row>
    <row r="362" spans="5:8" x14ac:dyDescent="0.25">
      <c r="E362" s="82"/>
      <c r="H362" s="86"/>
    </row>
    <row r="363" spans="5:8" x14ac:dyDescent="0.25">
      <c r="E363" s="82"/>
      <c r="F363" s="82"/>
      <c r="G363" s="82"/>
      <c r="H363" s="86"/>
    </row>
    <row r="364" spans="5:8" x14ac:dyDescent="0.25">
      <c r="E364" s="82"/>
      <c r="H364" s="86"/>
    </row>
    <row r="365" spans="5:8" x14ac:dyDescent="0.25">
      <c r="E365" s="82"/>
      <c r="H365" s="86"/>
    </row>
    <row r="366" spans="5:8" x14ac:dyDescent="0.25">
      <c r="E366" s="82"/>
      <c r="H366" s="86"/>
    </row>
    <row r="367" spans="5:8" x14ac:dyDescent="0.25">
      <c r="E367" s="82"/>
      <c r="H367" s="86"/>
    </row>
    <row r="368" spans="5:8" x14ac:dyDescent="0.25">
      <c r="E368" s="82"/>
      <c r="H368" s="86"/>
    </row>
    <row r="369" spans="5:8" x14ac:dyDescent="0.25">
      <c r="E369" s="82"/>
      <c r="H369" s="86"/>
    </row>
    <row r="370" spans="5:8" x14ac:dyDescent="0.25">
      <c r="E370" s="82"/>
      <c r="H370" s="86"/>
    </row>
    <row r="372" spans="5:8" x14ac:dyDescent="0.25">
      <c r="E372" s="82"/>
    </row>
    <row r="373" spans="5:8" x14ac:dyDescent="0.25">
      <c r="E373" s="82"/>
    </row>
    <row r="374" spans="5:8" x14ac:dyDescent="0.25">
      <c r="E374" s="82"/>
    </row>
    <row r="375" spans="5:8" x14ac:dyDescent="0.25">
      <c r="E375" s="82"/>
      <c r="F375" s="82"/>
      <c r="G375" s="82"/>
    </row>
    <row r="376" spans="5:8" x14ac:dyDescent="0.25">
      <c r="E376" s="82"/>
      <c r="F376" s="82"/>
      <c r="G376" s="82"/>
    </row>
    <row r="377" spans="5:8" x14ac:dyDescent="0.25">
      <c r="E377" s="82"/>
      <c r="F377" s="82"/>
      <c r="G377" s="82"/>
    </row>
    <row r="378" spans="5:8" x14ac:dyDescent="0.25">
      <c r="E378" s="82"/>
      <c r="F378" s="82"/>
      <c r="G378" s="82"/>
    </row>
    <row r="379" spans="5:8" x14ac:dyDescent="0.25">
      <c r="E379" s="82"/>
      <c r="F379" s="82"/>
      <c r="G379" s="82"/>
    </row>
  </sheetData>
  <mergeCells count="107">
    <mergeCell ref="A145:B145"/>
    <mergeCell ref="A148:B148"/>
    <mergeCell ref="A134:B134"/>
    <mergeCell ref="A102:B102"/>
    <mergeCell ref="A143:B143"/>
    <mergeCell ref="A103:B103"/>
    <mergeCell ref="A127:B127"/>
    <mergeCell ref="A116:B116"/>
    <mergeCell ref="A117:B117"/>
    <mergeCell ref="A112:B112"/>
    <mergeCell ref="A113:B113"/>
    <mergeCell ref="A144:B144"/>
    <mergeCell ref="A137:B137"/>
    <mergeCell ref="A131:B131"/>
    <mergeCell ref="A140:B140"/>
    <mergeCell ref="A94:B94"/>
    <mergeCell ref="A95:B95"/>
    <mergeCell ref="A101:B101"/>
    <mergeCell ref="A122:B122"/>
    <mergeCell ref="A126:B126"/>
    <mergeCell ref="A96:B96"/>
    <mergeCell ref="A57:B57"/>
    <mergeCell ref="A60:B60"/>
    <mergeCell ref="A61:B61"/>
    <mergeCell ref="A87:B87"/>
    <mergeCell ref="A74:B74"/>
    <mergeCell ref="A85:B85"/>
    <mergeCell ref="A86:B86"/>
    <mergeCell ref="A79:B79"/>
    <mergeCell ref="A82:B82"/>
    <mergeCell ref="A68:B68"/>
    <mergeCell ref="A71:B71"/>
    <mergeCell ref="A106:B106"/>
    <mergeCell ref="A154:B154"/>
    <mergeCell ref="A157:B157"/>
    <mergeCell ref="A158:B158"/>
    <mergeCell ref="A170:B170"/>
    <mergeCell ref="A161:B161"/>
    <mergeCell ref="A167:B167"/>
    <mergeCell ref="A151:B151"/>
    <mergeCell ref="A56:B56"/>
    <mergeCell ref="A5:B5"/>
    <mergeCell ref="A6:B6"/>
    <mergeCell ref="A19:B19"/>
    <mergeCell ref="A53:B53"/>
    <mergeCell ref="A20:B20"/>
    <mergeCell ref="A23:B23"/>
    <mergeCell ref="A32:B32"/>
    <mergeCell ref="A11:B11"/>
    <mergeCell ref="A12:B12"/>
    <mergeCell ref="A39:B39"/>
    <mergeCell ref="A40:B40"/>
    <mergeCell ref="A48:B48"/>
    <mergeCell ref="A7:B7"/>
    <mergeCell ref="A8:B8"/>
    <mergeCell ref="A35:B35"/>
    <mergeCell ref="A36:B36"/>
    <mergeCell ref="A292:B292"/>
    <mergeCell ref="A297:B297"/>
    <mergeCell ref="A298:B298"/>
    <mergeCell ref="A291:B291"/>
    <mergeCell ref="A284:B284"/>
    <mergeCell ref="A285:B285"/>
    <mergeCell ref="A286:B286"/>
    <mergeCell ref="A271:B271"/>
    <mergeCell ref="A276:B276"/>
    <mergeCell ref="A277:B277"/>
    <mergeCell ref="A278:B278"/>
    <mergeCell ref="A281:B281"/>
    <mergeCell ref="A205:B205"/>
    <mergeCell ref="A208:B208"/>
    <mergeCell ref="A191:B191"/>
    <mergeCell ref="A200:B200"/>
    <mergeCell ref="A261:B261"/>
    <mergeCell ref="A266:B266"/>
    <mergeCell ref="A257:B257"/>
    <mergeCell ref="A245:B245"/>
    <mergeCell ref="A254:B254"/>
    <mergeCell ref="A249:B249"/>
    <mergeCell ref="A242:B242"/>
    <mergeCell ref="A246:B246"/>
    <mergeCell ref="A239:B239"/>
    <mergeCell ref="A238:B238"/>
    <mergeCell ref="A164:B164"/>
    <mergeCell ref="A109:B109"/>
    <mergeCell ref="B3:L3"/>
    <mergeCell ref="J2:L2"/>
    <mergeCell ref="A260:B260"/>
    <mergeCell ref="A223:B223"/>
    <mergeCell ref="A234:B234"/>
    <mergeCell ref="A235:B235"/>
    <mergeCell ref="A227:B227"/>
    <mergeCell ref="A173:B173"/>
    <mergeCell ref="A180:B180"/>
    <mergeCell ref="A183:B183"/>
    <mergeCell ref="A184:B184"/>
    <mergeCell ref="A187:B187"/>
    <mergeCell ref="A188:B188"/>
    <mergeCell ref="A233:B233"/>
    <mergeCell ref="A230:B230"/>
    <mergeCell ref="A220:B220"/>
    <mergeCell ref="A203:B203"/>
    <mergeCell ref="A226:B226"/>
    <mergeCell ref="A211:B211"/>
    <mergeCell ref="A214:B214"/>
    <mergeCell ref="A217:B217"/>
    <mergeCell ref="A204:B204"/>
  </mergeCells>
  <pageMargins left="0.70866141732283472" right="0.39370078740157483" top="0.19685039370078741" bottom="0.19685039370078741"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5"/>
  <sheetViews>
    <sheetView zoomScaleNormal="100" workbookViewId="0">
      <pane xSplit="9" ySplit="7" topLeftCell="J360" activePane="bottomRight" state="frozen"/>
      <selection activeCell="M333" sqref="M333"/>
      <selection pane="topRight" activeCell="M333" sqref="M333"/>
      <selection pane="bottomLeft" activeCell="M333" sqref="M333"/>
      <selection pane="bottomRight" activeCell="B388" sqref="B388"/>
    </sheetView>
  </sheetViews>
  <sheetFormatPr defaultRowHeight="12" x14ac:dyDescent="0.25"/>
  <cols>
    <col min="1" max="1" width="1.7109375" style="6" customWidth="1"/>
    <col min="2" max="2" width="64.140625" style="6" customWidth="1"/>
    <col min="3" max="4" width="4" style="6" hidden="1" customWidth="1"/>
    <col min="5" max="5" width="4.5703125" style="76" customWidth="1"/>
    <col min="6" max="7" width="4" style="76" customWidth="1"/>
    <col min="8" max="8" width="10.42578125" style="6" customWidth="1"/>
    <col min="9" max="9" width="4.5703125" style="6" customWidth="1"/>
    <col min="10" max="10" width="14.28515625" style="6" hidden="1" customWidth="1"/>
    <col min="11" max="11" width="12.28515625" style="6" hidden="1" customWidth="1"/>
    <col min="12" max="12" width="15.28515625" style="6" customWidth="1"/>
    <col min="13" max="13" width="19.7109375" style="6" customWidth="1"/>
    <col min="14" max="16" width="9.140625" style="6" customWidth="1"/>
    <col min="17" max="204" width="9.140625" style="6"/>
    <col min="205" max="205" width="1.42578125" style="6" customWidth="1"/>
    <col min="206" max="206" width="59.5703125" style="6" customWidth="1"/>
    <col min="207" max="207" width="9.140625" style="6" customWidth="1"/>
    <col min="208" max="209" width="3.85546875" style="6" customWidth="1"/>
    <col min="210" max="210" width="10.5703125" style="6" customWidth="1"/>
    <col min="211" max="211" width="3.85546875" style="6" customWidth="1"/>
    <col min="212" max="214" width="14.42578125" style="6" customWidth="1"/>
    <col min="215" max="215" width="4.140625" style="6" customWidth="1"/>
    <col min="216" max="216" width="15" style="6" customWidth="1"/>
    <col min="217" max="218" width="9.140625" style="6" customWidth="1"/>
    <col min="219" max="219" width="11.5703125" style="6" customWidth="1"/>
    <col min="220" max="220" width="18.140625" style="6" customWidth="1"/>
    <col min="221" max="221" width="13.140625" style="6" customWidth="1"/>
    <col min="222" max="222" width="12.28515625" style="6" customWidth="1"/>
    <col min="223" max="460" width="9.140625" style="6"/>
    <col min="461" max="461" width="1.42578125" style="6" customWidth="1"/>
    <col min="462" max="462" width="59.5703125" style="6" customWidth="1"/>
    <col min="463" max="463" width="9.140625" style="6" customWidth="1"/>
    <col min="464" max="465" width="3.85546875" style="6" customWidth="1"/>
    <col min="466" max="466" width="10.5703125" style="6" customWidth="1"/>
    <col min="467" max="467" width="3.85546875" style="6" customWidth="1"/>
    <col min="468" max="470" width="14.42578125" style="6" customWidth="1"/>
    <col min="471" max="471" width="4.140625" style="6" customWidth="1"/>
    <col min="472" max="472" width="15" style="6" customWidth="1"/>
    <col min="473" max="474" width="9.140625" style="6" customWidth="1"/>
    <col min="475" max="475" width="11.5703125" style="6" customWidth="1"/>
    <col min="476" max="476" width="18.140625" style="6" customWidth="1"/>
    <col min="477" max="477" width="13.140625" style="6" customWidth="1"/>
    <col min="478" max="478" width="12.28515625" style="6" customWidth="1"/>
    <col min="479" max="716" width="9.140625" style="6"/>
    <col min="717" max="717" width="1.42578125" style="6" customWidth="1"/>
    <col min="718" max="718" width="59.5703125" style="6" customWidth="1"/>
    <col min="719" max="719" width="9.140625" style="6" customWidth="1"/>
    <col min="720" max="721" width="3.85546875" style="6" customWidth="1"/>
    <col min="722" max="722" width="10.5703125" style="6" customWidth="1"/>
    <col min="723" max="723" width="3.85546875" style="6" customWidth="1"/>
    <col min="724" max="726" width="14.42578125" style="6" customWidth="1"/>
    <col min="727" max="727" width="4.140625" style="6" customWidth="1"/>
    <col min="728" max="728" width="15" style="6" customWidth="1"/>
    <col min="729" max="730" width="9.140625" style="6" customWidth="1"/>
    <col min="731" max="731" width="11.5703125" style="6" customWidth="1"/>
    <col min="732" max="732" width="18.140625" style="6" customWidth="1"/>
    <col min="733" max="733" width="13.140625" style="6" customWidth="1"/>
    <col min="734" max="734" width="12.28515625" style="6" customWidth="1"/>
    <col min="735" max="972" width="9.140625" style="6"/>
    <col min="973" max="973" width="1.42578125" style="6" customWidth="1"/>
    <col min="974" max="974" width="59.5703125" style="6" customWidth="1"/>
    <col min="975" max="975" width="9.140625" style="6" customWidth="1"/>
    <col min="976" max="977" width="3.85546875" style="6" customWidth="1"/>
    <col min="978" max="978" width="10.5703125" style="6" customWidth="1"/>
    <col min="979" max="979" width="3.85546875" style="6" customWidth="1"/>
    <col min="980" max="982" width="14.42578125" style="6" customWidth="1"/>
    <col min="983" max="983" width="4.140625" style="6" customWidth="1"/>
    <col min="984" max="984" width="15" style="6" customWidth="1"/>
    <col min="985" max="986" width="9.140625" style="6" customWidth="1"/>
    <col min="987" max="987" width="11.5703125" style="6" customWidth="1"/>
    <col min="988" max="988" width="18.140625" style="6" customWidth="1"/>
    <col min="989" max="989" width="13.140625" style="6" customWidth="1"/>
    <col min="990" max="990" width="12.28515625" style="6" customWidth="1"/>
    <col min="991" max="1228" width="9.140625" style="6"/>
    <col min="1229" max="1229" width="1.42578125" style="6" customWidth="1"/>
    <col min="1230" max="1230" width="59.5703125" style="6" customWidth="1"/>
    <col min="1231" max="1231" width="9.140625" style="6" customWidth="1"/>
    <col min="1232" max="1233" width="3.85546875" style="6" customWidth="1"/>
    <col min="1234" max="1234" width="10.5703125" style="6" customWidth="1"/>
    <col min="1235" max="1235" width="3.85546875" style="6" customWidth="1"/>
    <col min="1236" max="1238" width="14.42578125" style="6" customWidth="1"/>
    <col min="1239" max="1239" width="4.140625" style="6" customWidth="1"/>
    <col min="1240" max="1240" width="15" style="6" customWidth="1"/>
    <col min="1241" max="1242" width="9.140625" style="6" customWidth="1"/>
    <col min="1243" max="1243" width="11.5703125" style="6" customWidth="1"/>
    <col min="1244" max="1244" width="18.140625" style="6" customWidth="1"/>
    <col min="1245" max="1245" width="13.140625" style="6" customWidth="1"/>
    <col min="1246" max="1246" width="12.28515625" style="6" customWidth="1"/>
    <col min="1247" max="1484" width="9.140625" style="6"/>
    <col min="1485" max="1485" width="1.42578125" style="6" customWidth="1"/>
    <col min="1486" max="1486" width="59.5703125" style="6" customWidth="1"/>
    <col min="1487" max="1487" width="9.140625" style="6" customWidth="1"/>
    <col min="1488" max="1489" width="3.85546875" style="6" customWidth="1"/>
    <col min="1490" max="1490" width="10.5703125" style="6" customWidth="1"/>
    <col min="1491" max="1491" width="3.85546875" style="6" customWidth="1"/>
    <col min="1492" max="1494" width="14.42578125" style="6" customWidth="1"/>
    <col min="1495" max="1495" width="4.140625" style="6" customWidth="1"/>
    <col min="1496" max="1496" width="15" style="6" customWidth="1"/>
    <col min="1497" max="1498" width="9.140625" style="6" customWidth="1"/>
    <col min="1499" max="1499" width="11.5703125" style="6" customWidth="1"/>
    <col min="1500" max="1500" width="18.140625" style="6" customWidth="1"/>
    <col min="1501" max="1501" width="13.140625" style="6" customWidth="1"/>
    <col min="1502" max="1502" width="12.28515625" style="6" customWidth="1"/>
    <col min="1503" max="1740" width="9.140625" style="6"/>
    <col min="1741" max="1741" width="1.42578125" style="6" customWidth="1"/>
    <col min="1742" max="1742" width="59.5703125" style="6" customWidth="1"/>
    <col min="1743" max="1743" width="9.140625" style="6" customWidth="1"/>
    <col min="1744" max="1745" width="3.85546875" style="6" customWidth="1"/>
    <col min="1746" max="1746" width="10.5703125" style="6" customWidth="1"/>
    <col min="1747" max="1747" width="3.85546875" style="6" customWidth="1"/>
    <col min="1748" max="1750" width="14.42578125" style="6" customWidth="1"/>
    <col min="1751" max="1751" width="4.140625" style="6" customWidth="1"/>
    <col min="1752" max="1752" width="15" style="6" customWidth="1"/>
    <col min="1753" max="1754" width="9.140625" style="6" customWidth="1"/>
    <col min="1755" max="1755" width="11.5703125" style="6" customWidth="1"/>
    <col min="1756" max="1756" width="18.140625" style="6" customWidth="1"/>
    <col min="1757" max="1757" width="13.140625" style="6" customWidth="1"/>
    <col min="1758" max="1758" width="12.28515625" style="6" customWidth="1"/>
    <col min="1759" max="1996" width="9.140625" style="6"/>
    <col min="1997" max="1997" width="1.42578125" style="6" customWidth="1"/>
    <col min="1998" max="1998" width="59.5703125" style="6" customWidth="1"/>
    <col min="1999" max="1999" width="9.140625" style="6" customWidth="1"/>
    <col min="2000" max="2001" width="3.85546875" style="6" customWidth="1"/>
    <col min="2002" max="2002" width="10.5703125" style="6" customWidth="1"/>
    <col min="2003" max="2003" width="3.85546875" style="6" customWidth="1"/>
    <col min="2004" max="2006" width="14.42578125" style="6" customWidth="1"/>
    <col min="2007" max="2007" width="4.140625" style="6" customWidth="1"/>
    <col min="2008" max="2008" width="15" style="6" customWidth="1"/>
    <col min="2009" max="2010" width="9.140625" style="6" customWidth="1"/>
    <col min="2011" max="2011" width="11.5703125" style="6" customWidth="1"/>
    <col min="2012" max="2012" width="18.140625" style="6" customWidth="1"/>
    <col min="2013" max="2013" width="13.140625" style="6" customWidth="1"/>
    <col min="2014" max="2014" width="12.28515625" style="6" customWidth="1"/>
    <col min="2015" max="2252" width="9.140625" style="6"/>
    <col min="2253" max="2253" width="1.42578125" style="6" customWidth="1"/>
    <col min="2254" max="2254" width="59.5703125" style="6" customWidth="1"/>
    <col min="2255" max="2255" width="9.140625" style="6" customWidth="1"/>
    <col min="2256" max="2257" width="3.85546875" style="6" customWidth="1"/>
    <col min="2258" max="2258" width="10.5703125" style="6" customWidth="1"/>
    <col min="2259" max="2259" width="3.85546875" style="6" customWidth="1"/>
    <col min="2260" max="2262" width="14.42578125" style="6" customWidth="1"/>
    <col min="2263" max="2263" width="4.140625" style="6" customWidth="1"/>
    <col min="2264" max="2264" width="15" style="6" customWidth="1"/>
    <col min="2265" max="2266" width="9.140625" style="6" customWidth="1"/>
    <col min="2267" max="2267" width="11.5703125" style="6" customWidth="1"/>
    <col min="2268" max="2268" width="18.140625" style="6" customWidth="1"/>
    <col min="2269" max="2269" width="13.140625" style="6" customWidth="1"/>
    <col min="2270" max="2270" width="12.28515625" style="6" customWidth="1"/>
    <col min="2271" max="2508" width="9.140625" style="6"/>
    <col min="2509" max="2509" width="1.42578125" style="6" customWidth="1"/>
    <col min="2510" max="2510" width="59.5703125" style="6" customWidth="1"/>
    <col min="2511" max="2511" width="9.140625" style="6" customWidth="1"/>
    <col min="2512" max="2513" width="3.85546875" style="6" customWidth="1"/>
    <col min="2514" max="2514" width="10.5703125" style="6" customWidth="1"/>
    <col min="2515" max="2515" width="3.85546875" style="6" customWidth="1"/>
    <col min="2516" max="2518" width="14.42578125" style="6" customWidth="1"/>
    <col min="2519" max="2519" width="4.140625" style="6" customWidth="1"/>
    <col min="2520" max="2520" width="15" style="6" customWidth="1"/>
    <col min="2521" max="2522" width="9.140625" style="6" customWidth="1"/>
    <col min="2523" max="2523" width="11.5703125" style="6" customWidth="1"/>
    <col min="2524" max="2524" width="18.140625" style="6" customWidth="1"/>
    <col min="2525" max="2525" width="13.140625" style="6" customWidth="1"/>
    <col min="2526" max="2526" width="12.28515625" style="6" customWidth="1"/>
    <col min="2527" max="2764" width="9.140625" style="6"/>
    <col min="2765" max="2765" width="1.42578125" style="6" customWidth="1"/>
    <col min="2766" max="2766" width="59.5703125" style="6" customWidth="1"/>
    <col min="2767" max="2767" width="9.140625" style="6" customWidth="1"/>
    <col min="2768" max="2769" width="3.85546875" style="6" customWidth="1"/>
    <col min="2770" max="2770" width="10.5703125" style="6" customWidth="1"/>
    <col min="2771" max="2771" width="3.85546875" style="6" customWidth="1"/>
    <col min="2772" max="2774" width="14.42578125" style="6" customWidth="1"/>
    <col min="2775" max="2775" width="4.140625" style="6" customWidth="1"/>
    <col min="2776" max="2776" width="15" style="6" customWidth="1"/>
    <col min="2777" max="2778" width="9.140625" style="6" customWidth="1"/>
    <col min="2779" max="2779" width="11.5703125" style="6" customWidth="1"/>
    <col min="2780" max="2780" width="18.140625" style="6" customWidth="1"/>
    <col min="2781" max="2781" width="13.140625" style="6" customWidth="1"/>
    <col min="2782" max="2782" width="12.28515625" style="6" customWidth="1"/>
    <col min="2783" max="3020" width="9.140625" style="6"/>
    <col min="3021" max="3021" width="1.42578125" style="6" customWidth="1"/>
    <col min="3022" max="3022" width="59.5703125" style="6" customWidth="1"/>
    <col min="3023" max="3023" width="9.140625" style="6" customWidth="1"/>
    <col min="3024" max="3025" width="3.85546875" style="6" customWidth="1"/>
    <col min="3026" max="3026" width="10.5703125" style="6" customWidth="1"/>
    <col min="3027" max="3027" width="3.85546875" style="6" customWidth="1"/>
    <col min="3028" max="3030" width="14.42578125" style="6" customWidth="1"/>
    <col min="3031" max="3031" width="4.140625" style="6" customWidth="1"/>
    <col min="3032" max="3032" width="15" style="6" customWidth="1"/>
    <col min="3033" max="3034" width="9.140625" style="6" customWidth="1"/>
    <col min="3035" max="3035" width="11.5703125" style="6" customWidth="1"/>
    <col min="3036" max="3036" width="18.140625" style="6" customWidth="1"/>
    <col min="3037" max="3037" width="13.140625" style="6" customWidth="1"/>
    <col min="3038" max="3038" width="12.28515625" style="6" customWidth="1"/>
    <col min="3039" max="3276" width="9.140625" style="6"/>
    <col min="3277" max="3277" width="1.42578125" style="6" customWidth="1"/>
    <col min="3278" max="3278" width="59.5703125" style="6" customWidth="1"/>
    <col min="3279" max="3279" width="9.140625" style="6" customWidth="1"/>
    <col min="3280" max="3281" width="3.85546875" style="6" customWidth="1"/>
    <col min="3282" max="3282" width="10.5703125" style="6" customWidth="1"/>
    <col min="3283" max="3283" width="3.85546875" style="6" customWidth="1"/>
    <col min="3284" max="3286" width="14.42578125" style="6" customWidth="1"/>
    <col min="3287" max="3287" width="4.140625" style="6" customWidth="1"/>
    <col min="3288" max="3288" width="15" style="6" customWidth="1"/>
    <col min="3289" max="3290" width="9.140625" style="6" customWidth="1"/>
    <col min="3291" max="3291" width="11.5703125" style="6" customWidth="1"/>
    <col min="3292" max="3292" width="18.140625" style="6" customWidth="1"/>
    <col min="3293" max="3293" width="13.140625" style="6" customWidth="1"/>
    <col min="3294" max="3294" width="12.28515625" style="6" customWidth="1"/>
    <col min="3295" max="3532" width="9.140625" style="6"/>
    <col min="3533" max="3533" width="1.42578125" style="6" customWidth="1"/>
    <col min="3534" max="3534" width="59.5703125" style="6" customWidth="1"/>
    <col min="3535" max="3535" width="9.140625" style="6" customWidth="1"/>
    <col min="3536" max="3537" width="3.85546875" style="6" customWidth="1"/>
    <col min="3538" max="3538" width="10.5703125" style="6" customWidth="1"/>
    <col min="3539" max="3539" width="3.85546875" style="6" customWidth="1"/>
    <col min="3540" max="3542" width="14.42578125" style="6" customWidth="1"/>
    <col min="3543" max="3543" width="4.140625" style="6" customWidth="1"/>
    <col min="3544" max="3544" width="15" style="6" customWidth="1"/>
    <col min="3545" max="3546" width="9.140625" style="6" customWidth="1"/>
    <col min="3547" max="3547" width="11.5703125" style="6" customWidth="1"/>
    <col min="3548" max="3548" width="18.140625" style="6" customWidth="1"/>
    <col min="3549" max="3549" width="13.140625" style="6" customWidth="1"/>
    <col min="3550" max="3550" width="12.28515625" style="6" customWidth="1"/>
    <col min="3551" max="3788" width="9.140625" style="6"/>
    <col min="3789" max="3789" width="1.42578125" style="6" customWidth="1"/>
    <col min="3790" max="3790" width="59.5703125" style="6" customWidth="1"/>
    <col min="3791" max="3791" width="9.140625" style="6" customWidth="1"/>
    <col min="3792" max="3793" width="3.85546875" style="6" customWidth="1"/>
    <col min="3794" max="3794" width="10.5703125" style="6" customWidth="1"/>
    <col min="3795" max="3795" width="3.85546875" style="6" customWidth="1"/>
    <col min="3796" max="3798" width="14.42578125" style="6" customWidth="1"/>
    <col min="3799" max="3799" width="4.140625" style="6" customWidth="1"/>
    <col min="3800" max="3800" width="15" style="6" customWidth="1"/>
    <col min="3801" max="3802" width="9.140625" style="6" customWidth="1"/>
    <col min="3803" max="3803" width="11.5703125" style="6" customWidth="1"/>
    <col min="3804" max="3804" width="18.140625" style="6" customWidth="1"/>
    <col min="3805" max="3805" width="13.140625" style="6" customWidth="1"/>
    <col min="3806" max="3806" width="12.28515625" style="6" customWidth="1"/>
    <col min="3807" max="4044" width="9.140625" style="6"/>
    <col min="4045" max="4045" width="1.42578125" style="6" customWidth="1"/>
    <col min="4046" max="4046" width="59.5703125" style="6" customWidth="1"/>
    <col min="4047" max="4047" width="9.140625" style="6" customWidth="1"/>
    <col min="4048" max="4049" width="3.85546875" style="6" customWidth="1"/>
    <col min="4050" max="4050" width="10.5703125" style="6" customWidth="1"/>
    <col min="4051" max="4051" width="3.85546875" style="6" customWidth="1"/>
    <col min="4052" max="4054" width="14.42578125" style="6" customWidth="1"/>
    <col min="4055" max="4055" width="4.140625" style="6" customWidth="1"/>
    <col min="4056" max="4056" width="15" style="6" customWidth="1"/>
    <col min="4057" max="4058" width="9.140625" style="6" customWidth="1"/>
    <col min="4059" max="4059" width="11.5703125" style="6" customWidth="1"/>
    <col min="4060" max="4060" width="18.140625" style="6" customWidth="1"/>
    <col min="4061" max="4061" width="13.140625" style="6" customWidth="1"/>
    <col min="4062" max="4062" width="12.28515625" style="6" customWidth="1"/>
    <col min="4063" max="4300" width="9.140625" style="6"/>
    <col min="4301" max="4301" width="1.42578125" style="6" customWidth="1"/>
    <col min="4302" max="4302" width="59.5703125" style="6" customWidth="1"/>
    <col min="4303" max="4303" width="9.140625" style="6" customWidth="1"/>
    <col min="4304" max="4305" width="3.85546875" style="6" customWidth="1"/>
    <col min="4306" max="4306" width="10.5703125" style="6" customWidth="1"/>
    <col min="4307" max="4307" width="3.85546875" style="6" customWidth="1"/>
    <col min="4308" max="4310" width="14.42578125" style="6" customWidth="1"/>
    <col min="4311" max="4311" width="4.140625" style="6" customWidth="1"/>
    <col min="4312" max="4312" width="15" style="6" customWidth="1"/>
    <col min="4313" max="4314" width="9.140625" style="6" customWidth="1"/>
    <col min="4315" max="4315" width="11.5703125" style="6" customWidth="1"/>
    <col min="4316" max="4316" width="18.140625" style="6" customWidth="1"/>
    <col min="4317" max="4317" width="13.140625" style="6" customWidth="1"/>
    <col min="4318" max="4318" width="12.28515625" style="6" customWidth="1"/>
    <col min="4319" max="4556" width="9.140625" style="6"/>
    <col min="4557" max="4557" width="1.42578125" style="6" customWidth="1"/>
    <col min="4558" max="4558" width="59.5703125" style="6" customWidth="1"/>
    <col min="4559" max="4559" width="9.140625" style="6" customWidth="1"/>
    <col min="4560" max="4561" width="3.85546875" style="6" customWidth="1"/>
    <col min="4562" max="4562" width="10.5703125" style="6" customWidth="1"/>
    <col min="4563" max="4563" width="3.85546875" style="6" customWidth="1"/>
    <col min="4564" max="4566" width="14.42578125" style="6" customWidth="1"/>
    <col min="4567" max="4567" width="4.140625" style="6" customWidth="1"/>
    <col min="4568" max="4568" width="15" style="6" customWidth="1"/>
    <col min="4569" max="4570" width="9.140625" style="6" customWidth="1"/>
    <col min="4571" max="4571" width="11.5703125" style="6" customWidth="1"/>
    <col min="4572" max="4572" width="18.140625" style="6" customWidth="1"/>
    <col min="4573" max="4573" width="13.140625" style="6" customWidth="1"/>
    <col min="4574" max="4574" width="12.28515625" style="6" customWidth="1"/>
    <col min="4575" max="4812" width="9.140625" style="6"/>
    <col min="4813" max="4813" width="1.42578125" style="6" customWidth="1"/>
    <col min="4814" max="4814" width="59.5703125" style="6" customWidth="1"/>
    <col min="4815" max="4815" width="9.140625" style="6" customWidth="1"/>
    <col min="4816" max="4817" width="3.85546875" style="6" customWidth="1"/>
    <col min="4818" max="4818" width="10.5703125" style="6" customWidth="1"/>
    <col min="4819" max="4819" width="3.85546875" style="6" customWidth="1"/>
    <col min="4820" max="4822" width="14.42578125" style="6" customWidth="1"/>
    <col min="4823" max="4823" width="4.140625" style="6" customWidth="1"/>
    <col min="4824" max="4824" width="15" style="6" customWidth="1"/>
    <col min="4825" max="4826" width="9.140625" style="6" customWidth="1"/>
    <col min="4827" max="4827" width="11.5703125" style="6" customWidth="1"/>
    <col min="4828" max="4828" width="18.140625" style="6" customWidth="1"/>
    <col min="4829" max="4829" width="13.140625" style="6" customWidth="1"/>
    <col min="4830" max="4830" width="12.28515625" style="6" customWidth="1"/>
    <col min="4831" max="5068" width="9.140625" style="6"/>
    <col min="5069" max="5069" width="1.42578125" style="6" customWidth="1"/>
    <col min="5070" max="5070" width="59.5703125" style="6" customWidth="1"/>
    <col min="5071" max="5071" width="9.140625" style="6" customWidth="1"/>
    <col min="5072" max="5073" width="3.85546875" style="6" customWidth="1"/>
    <col min="5074" max="5074" width="10.5703125" style="6" customWidth="1"/>
    <col min="5075" max="5075" width="3.85546875" style="6" customWidth="1"/>
    <col min="5076" max="5078" width="14.42578125" style="6" customWidth="1"/>
    <col min="5079" max="5079" width="4.140625" style="6" customWidth="1"/>
    <col min="5080" max="5080" width="15" style="6" customWidth="1"/>
    <col min="5081" max="5082" width="9.140625" style="6" customWidth="1"/>
    <col min="5083" max="5083" width="11.5703125" style="6" customWidth="1"/>
    <col min="5084" max="5084" width="18.140625" style="6" customWidth="1"/>
    <col min="5085" max="5085" width="13.140625" style="6" customWidth="1"/>
    <col min="5086" max="5086" width="12.28515625" style="6" customWidth="1"/>
    <col min="5087" max="5324" width="9.140625" style="6"/>
    <col min="5325" max="5325" width="1.42578125" style="6" customWidth="1"/>
    <col min="5326" max="5326" width="59.5703125" style="6" customWidth="1"/>
    <col min="5327" max="5327" width="9.140625" style="6" customWidth="1"/>
    <col min="5328" max="5329" width="3.85546875" style="6" customWidth="1"/>
    <col min="5330" max="5330" width="10.5703125" style="6" customWidth="1"/>
    <col min="5331" max="5331" width="3.85546875" style="6" customWidth="1"/>
    <col min="5332" max="5334" width="14.42578125" style="6" customWidth="1"/>
    <col min="5335" max="5335" width="4.140625" style="6" customWidth="1"/>
    <col min="5336" max="5336" width="15" style="6" customWidth="1"/>
    <col min="5337" max="5338" width="9.140625" style="6" customWidth="1"/>
    <col min="5339" max="5339" width="11.5703125" style="6" customWidth="1"/>
    <col min="5340" max="5340" width="18.140625" style="6" customWidth="1"/>
    <col min="5341" max="5341" width="13.140625" style="6" customWidth="1"/>
    <col min="5342" max="5342" width="12.28515625" style="6" customWidth="1"/>
    <col min="5343" max="5580" width="9.140625" style="6"/>
    <col min="5581" max="5581" width="1.42578125" style="6" customWidth="1"/>
    <col min="5582" max="5582" width="59.5703125" style="6" customWidth="1"/>
    <col min="5583" max="5583" width="9.140625" style="6" customWidth="1"/>
    <col min="5584" max="5585" width="3.85546875" style="6" customWidth="1"/>
    <col min="5586" max="5586" width="10.5703125" style="6" customWidth="1"/>
    <col min="5587" max="5587" width="3.85546875" style="6" customWidth="1"/>
    <col min="5588" max="5590" width="14.42578125" style="6" customWidth="1"/>
    <col min="5591" max="5591" width="4.140625" style="6" customWidth="1"/>
    <col min="5592" max="5592" width="15" style="6" customWidth="1"/>
    <col min="5593" max="5594" width="9.140625" style="6" customWidth="1"/>
    <col min="5595" max="5595" width="11.5703125" style="6" customWidth="1"/>
    <col min="5596" max="5596" width="18.140625" style="6" customWidth="1"/>
    <col min="5597" max="5597" width="13.140625" style="6" customWidth="1"/>
    <col min="5598" max="5598" width="12.28515625" style="6" customWidth="1"/>
    <col min="5599" max="5836" width="9.140625" style="6"/>
    <col min="5837" max="5837" width="1.42578125" style="6" customWidth="1"/>
    <col min="5838" max="5838" width="59.5703125" style="6" customWidth="1"/>
    <col min="5839" max="5839" width="9.140625" style="6" customWidth="1"/>
    <col min="5840" max="5841" width="3.85546875" style="6" customWidth="1"/>
    <col min="5842" max="5842" width="10.5703125" style="6" customWidth="1"/>
    <col min="5843" max="5843" width="3.85546875" style="6" customWidth="1"/>
    <col min="5844" max="5846" width="14.42578125" style="6" customWidth="1"/>
    <col min="5847" max="5847" width="4.140625" style="6" customWidth="1"/>
    <col min="5848" max="5848" width="15" style="6" customWidth="1"/>
    <col min="5849" max="5850" width="9.140625" style="6" customWidth="1"/>
    <col min="5851" max="5851" width="11.5703125" style="6" customWidth="1"/>
    <col min="5852" max="5852" width="18.140625" style="6" customWidth="1"/>
    <col min="5853" max="5853" width="13.140625" style="6" customWidth="1"/>
    <col min="5854" max="5854" width="12.28515625" style="6" customWidth="1"/>
    <col min="5855" max="6092" width="9.140625" style="6"/>
    <col min="6093" max="6093" width="1.42578125" style="6" customWidth="1"/>
    <col min="6094" max="6094" width="59.5703125" style="6" customWidth="1"/>
    <col min="6095" max="6095" width="9.140625" style="6" customWidth="1"/>
    <col min="6096" max="6097" width="3.85546875" style="6" customWidth="1"/>
    <col min="6098" max="6098" width="10.5703125" style="6" customWidth="1"/>
    <col min="6099" max="6099" width="3.85546875" style="6" customWidth="1"/>
    <col min="6100" max="6102" width="14.42578125" style="6" customWidth="1"/>
    <col min="6103" max="6103" width="4.140625" style="6" customWidth="1"/>
    <col min="6104" max="6104" width="15" style="6" customWidth="1"/>
    <col min="6105" max="6106" width="9.140625" style="6" customWidth="1"/>
    <col min="6107" max="6107" width="11.5703125" style="6" customWidth="1"/>
    <col min="6108" max="6108" width="18.140625" style="6" customWidth="1"/>
    <col min="6109" max="6109" width="13.140625" style="6" customWidth="1"/>
    <col min="6110" max="6110" width="12.28515625" style="6" customWidth="1"/>
    <col min="6111" max="6348" width="9.140625" style="6"/>
    <col min="6349" max="6349" width="1.42578125" style="6" customWidth="1"/>
    <col min="6350" max="6350" width="59.5703125" style="6" customWidth="1"/>
    <col min="6351" max="6351" width="9.140625" style="6" customWidth="1"/>
    <col min="6352" max="6353" width="3.85546875" style="6" customWidth="1"/>
    <col min="6354" max="6354" width="10.5703125" style="6" customWidth="1"/>
    <col min="6355" max="6355" width="3.85546875" style="6" customWidth="1"/>
    <col min="6356" max="6358" width="14.42578125" style="6" customWidth="1"/>
    <col min="6359" max="6359" width="4.140625" style="6" customWidth="1"/>
    <col min="6360" max="6360" width="15" style="6" customWidth="1"/>
    <col min="6361" max="6362" width="9.140625" style="6" customWidth="1"/>
    <col min="6363" max="6363" width="11.5703125" style="6" customWidth="1"/>
    <col min="6364" max="6364" width="18.140625" style="6" customWidth="1"/>
    <col min="6365" max="6365" width="13.140625" style="6" customWidth="1"/>
    <col min="6366" max="6366" width="12.28515625" style="6" customWidth="1"/>
    <col min="6367" max="6604" width="9.140625" style="6"/>
    <col min="6605" max="6605" width="1.42578125" style="6" customWidth="1"/>
    <col min="6606" max="6606" width="59.5703125" style="6" customWidth="1"/>
    <col min="6607" max="6607" width="9.140625" style="6" customWidth="1"/>
    <col min="6608" max="6609" width="3.85546875" style="6" customWidth="1"/>
    <col min="6610" max="6610" width="10.5703125" style="6" customWidth="1"/>
    <col min="6611" max="6611" width="3.85546875" style="6" customWidth="1"/>
    <col min="6612" max="6614" width="14.42578125" style="6" customWidth="1"/>
    <col min="6615" max="6615" width="4.140625" style="6" customWidth="1"/>
    <col min="6616" max="6616" width="15" style="6" customWidth="1"/>
    <col min="6617" max="6618" width="9.140625" style="6" customWidth="1"/>
    <col min="6619" max="6619" width="11.5703125" style="6" customWidth="1"/>
    <col min="6620" max="6620" width="18.140625" style="6" customWidth="1"/>
    <col min="6621" max="6621" width="13.140625" style="6" customWidth="1"/>
    <col min="6622" max="6622" width="12.28515625" style="6" customWidth="1"/>
    <col min="6623" max="6860" width="9.140625" style="6"/>
    <col min="6861" max="6861" width="1.42578125" style="6" customWidth="1"/>
    <col min="6862" max="6862" width="59.5703125" style="6" customWidth="1"/>
    <col min="6863" max="6863" width="9.140625" style="6" customWidth="1"/>
    <col min="6864" max="6865" width="3.85546875" style="6" customWidth="1"/>
    <col min="6866" max="6866" width="10.5703125" style="6" customWidth="1"/>
    <col min="6867" max="6867" width="3.85546875" style="6" customWidth="1"/>
    <col min="6868" max="6870" width="14.42578125" style="6" customWidth="1"/>
    <col min="6871" max="6871" width="4.140625" style="6" customWidth="1"/>
    <col min="6872" max="6872" width="15" style="6" customWidth="1"/>
    <col min="6873" max="6874" width="9.140625" style="6" customWidth="1"/>
    <col min="6875" max="6875" width="11.5703125" style="6" customWidth="1"/>
    <col min="6876" max="6876" width="18.140625" style="6" customWidth="1"/>
    <col min="6877" max="6877" width="13.140625" style="6" customWidth="1"/>
    <col min="6878" max="6878" width="12.28515625" style="6" customWidth="1"/>
    <col min="6879" max="7116" width="9.140625" style="6"/>
    <col min="7117" max="7117" width="1.42578125" style="6" customWidth="1"/>
    <col min="7118" max="7118" width="59.5703125" style="6" customWidth="1"/>
    <col min="7119" max="7119" width="9.140625" style="6" customWidth="1"/>
    <col min="7120" max="7121" width="3.85546875" style="6" customWidth="1"/>
    <col min="7122" max="7122" width="10.5703125" style="6" customWidth="1"/>
    <col min="7123" max="7123" width="3.85546875" style="6" customWidth="1"/>
    <col min="7124" max="7126" width="14.42578125" style="6" customWidth="1"/>
    <col min="7127" max="7127" width="4.140625" style="6" customWidth="1"/>
    <col min="7128" max="7128" width="15" style="6" customWidth="1"/>
    <col min="7129" max="7130" width="9.140625" style="6" customWidth="1"/>
    <col min="7131" max="7131" width="11.5703125" style="6" customWidth="1"/>
    <col min="7132" max="7132" width="18.140625" style="6" customWidth="1"/>
    <col min="7133" max="7133" width="13.140625" style="6" customWidth="1"/>
    <col min="7134" max="7134" width="12.28515625" style="6" customWidth="1"/>
    <col min="7135" max="7372" width="9.140625" style="6"/>
    <col min="7373" max="7373" width="1.42578125" style="6" customWidth="1"/>
    <col min="7374" max="7374" width="59.5703125" style="6" customWidth="1"/>
    <col min="7375" max="7375" width="9.140625" style="6" customWidth="1"/>
    <col min="7376" max="7377" width="3.85546875" style="6" customWidth="1"/>
    <col min="7378" max="7378" width="10.5703125" style="6" customWidth="1"/>
    <col min="7379" max="7379" width="3.85546875" style="6" customWidth="1"/>
    <col min="7380" max="7382" width="14.42578125" style="6" customWidth="1"/>
    <col min="7383" max="7383" width="4.140625" style="6" customWidth="1"/>
    <col min="7384" max="7384" width="15" style="6" customWidth="1"/>
    <col min="7385" max="7386" width="9.140625" style="6" customWidth="1"/>
    <col min="7387" max="7387" width="11.5703125" style="6" customWidth="1"/>
    <col min="7388" max="7388" width="18.140625" style="6" customWidth="1"/>
    <col min="7389" max="7389" width="13.140625" style="6" customWidth="1"/>
    <col min="7390" max="7390" width="12.28515625" style="6" customWidth="1"/>
    <col min="7391" max="7628" width="9.140625" style="6"/>
    <col min="7629" max="7629" width="1.42578125" style="6" customWidth="1"/>
    <col min="7630" max="7630" width="59.5703125" style="6" customWidth="1"/>
    <col min="7631" max="7631" width="9.140625" style="6" customWidth="1"/>
    <col min="7632" max="7633" width="3.85546875" style="6" customWidth="1"/>
    <col min="7634" max="7634" width="10.5703125" style="6" customWidth="1"/>
    <col min="7635" max="7635" width="3.85546875" style="6" customWidth="1"/>
    <col min="7636" max="7638" width="14.42578125" style="6" customWidth="1"/>
    <col min="7639" max="7639" width="4.140625" style="6" customWidth="1"/>
    <col min="7640" max="7640" width="15" style="6" customWidth="1"/>
    <col min="7641" max="7642" width="9.140625" style="6" customWidth="1"/>
    <col min="7643" max="7643" width="11.5703125" style="6" customWidth="1"/>
    <col min="7644" max="7644" width="18.140625" style="6" customWidth="1"/>
    <col min="7645" max="7645" width="13.140625" style="6" customWidth="1"/>
    <col min="7646" max="7646" width="12.28515625" style="6" customWidth="1"/>
    <col min="7647" max="7884" width="9.140625" style="6"/>
    <col min="7885" max="7885" width="1.42578125" style="6" customWidth="1"/>
    <col min="7886" max="7886" width="59.5703125" style="6" customWidth="1"/>
    <col min="7887" max="7887" width="9.140625" style="6" customWidth="1"/>
    <col min="7888" max="7889" width="3.85546875" style="6" customWidth="1"/>
    <col min="7890" max="7890" width="10.5703125" style="6" customWidth="1"/>
    <col min="7891" max="7891" width="3.85546875" style="6" customWidth="1"/>
    <col min="7892" max="7894" width="14.42578125" style="6" customWidth="1"/>
    <col min="7895" max="7895" width="4.140625" style="6" customWidth="1"/>
    <col min="7896" max="7896" width="15" style="6" customWidth="1"/>
    <col min="7897" max="7898" width="9.140625" style="6" customWidth="1"/>
    <col min="7899" max="7899" width="11.5703125" style="6" customWidth="1"/>
    <col min="7900" max="7900" width="18.140625" style="6" customWidth="1"/>
    <col min="7901" max="7901" width="13.140625" style="6" customWidth="1"/>
    <col min="7902" max="7902" width="12.28515625" style="6" customWidth="1"/>
    <col min="7903" max="8140" width="9.140625" style="6"/>
    <col min="8141" max="8141" width="1.42578125" style="6" customWidth="1"/>
    <col min="8142" max="8142" width="59.5703125" style="6" customWidth="1"/>
    <col min="8143" max="8143" width="9.140625" style="6" customWidth="1"/>
    <col min="8144" max="8145" width="3.85546875" style="6" customWidth="1"/>
    <col min="8146" max="8146" width="10.5703125" style="6" customWidth="1"/>
    <col min="8147" max="8147" width="3.85546875" style="6" customWidth="1"/>
    <col min="8148" max="8150" width="14.42578125" style="6" customWidth="1"/>
    <col min="8151" max="8151" width="4.140625" style="6" customWidth="1"/>
    <col min="8152" max="8152" width="15" style="6" customWidth="1"/>
    <col min="8153" max="8154" width="9.140625" style="6" customWidth="1"/>
    <col min="8155" max="8155" width="11.5703125" style="6" customWidth="1"/>
    <col min="8156" max="8156" width="18.140625" style="6" customWidth="1"/>
    <col min="8157" max="8157" width="13.140625" style="6" customWidth="1"/>
    <col min="8158" max="8158" width="12.28515625" style="6" customWidth="1"/>
    <col min="8159" max="8396" width="9.140625" style="6"/>
    <col min="8397" max="8397" width="1.42578125" style="6" customWidth="1"/>
    <col min="8398" max="8398" width="59.5703125" style="6" customWidth="1"/>
    <col min="8399" max="8399" width="9.140625" style="6" customWidth="1"/>
    <col min="8400" max="8401" width="3.85546875" style="6" customWidth="1"/>
    <col min="8402" max="8402" width="10.5703125" style="6" customWidth="1"/>
    <col min="8403" max="8403" width="3.85546875" style="6" customWidth="1"/>
    <col min="8404" max="8406" width="14.42578125" style="6" customWidth="1"/>
    <col min="8407" max="8407" width="4.140625" style="6" customWidth="1"/>
    <col min="8408" max="8408" width="15" style="6" customWidth="1"/>
    <col min="8409" max="8410" width="9.140625" style="6" customWidth="1"/>
    <col min="8411" max="8411" width="11.5703125" style="6" customWidth="1"/>
    <col min="8412" max="8412" width="18.140625" style="6" customWidth="1"/>
    <col min="8413" max="8413" width="13.140625" style="6" customWidth="1"/>
    <col min="8414" max="8414" width="12.28515625" style="6" customWidth="1"/>
    <col min="8415" max="8652" width="9.140625" style="6"/>
    <col min="8653" max="8653" width="1.42578125" style="6" customWidth="1"/>
    <col min="8654" max="8654" width="59.5703125" style="6" customWidth="1"/>
    <col min="8655" max="8655" width="9.140625" style="6" customWidth="1"/>
    <col min="8656" max="8657" width="3.85546875" style="6" customWidth="1"/>
    <col min="8658" max="8658" width="10.5703125" style="6" customWidth="1"/>
    <col min="8659" max="8659" width="3.85546875" style="6" customWidth="1"/>
    <col min="8660" max="8662" width="14.42578125" style="6" customWidth="1"/>
    <col min="8663" max="8663" width="4.140625" style="6" customWidth="1"/>
    <col min="8664" max="8664" width="15" style="6" customWidth="1"/>
    <col min="8665" max="8666" width="9.140625" style="6" customWidth="1"/>
    <col min="8667" max="8667" width="11.5703125" style="6" customWidth="1"/>
    <col min="8668" max="8668" width="18.140625" style="6" customWidth="1"/>
    <col min="8669" max="8669" width="13.140625" style="6" customWidth="1"/>
    <col min="8670" max="8670" width="12.28515625" style="6" customWidth="1"/>
    <col min="8671" max="8908" width="9.140625" style="6"/>
    <col min="8909" max="8909" width="1.42578125" style="6" customWidth="1"/>
    <col min="8910" max="8910" width="59.5703125" style="6" customWidth="1"/>
    <col min="8911" max="8911" width="9.140625" style="6" customWidth="1"/>
    <col min="8912" max="8913" width="3.85546875" style="6" customWidth="1"/>
    <col min="8914" max="8914" width="10.5703125" style="6" customWidth="1"/>
    <col min="8915" max="8915" width="3.85546875" style="6" customWidth="1"/>
    <col min="8916" max="8918" width="14.42578125" style="6" customWidth="1"/>
    <col min="8919" max="8919" width="4.140625" style="6" customWidth="1"/>
    <col min="8920" max="8920" width="15" style="6" customWidth="1"/>
    <col min="8921" max="8922" width="9.140625" style="6" customWidth="1"/>
    <col min="8923" max="8923" width="11.5703125" style="6" customWidth="1"/>
    <col min="8924" max="8924" width="18.140625" style="6" customWidth="1"/>
    <col min="8925" max="8925" width="13.140625" style="6" customWidth="1"/>
    <col min="8926" max="8926" width="12.28515625" style="6" customWidth="1"/>
    <col min="8927" max="9164" width="9.140625" style="6"/>
    <col min="9165" max="9165" width="1.42578125" style="6" customWidth="1"/>
    <col min="9166" max="9166" width="59.5703125" style="6" customWidth="1"/>
    <col min="9167" max="9167" width="9.140625" style="6" customWidth="1"/>
    <col min="9168" max="9169" width="3.85546875" style="6" customWidth="1"/>
    <col min="9170" max="9170" width="10.5703125" style="6" customWidth="1"/>
    <col min="9171" max="9171" width="3.85546875" style="6" customWidth="1"/>
    <col min="9172" max="9174" width="14.42578125" style="6" customWidth="1"/>
    <col min="9175" max="9175" width="4.140625" style="6" customWidth="1"/>
    <col min="9176" max="9176" width="15" style="6" customWidth="1"/>
    <col min="9177" max="9178" width="9.140625" style="6" customWidth="1"/>
    <col min="9179" max="9179" width="11.5703125" style="6" customWidth="1"/>
    <col min="9180" max="9180" width="18.140625" style="6" customWidth="1"/>
    <col min="9181" max="9181" width="13.140625" style="6" customWidth="1"/>
    <col min="9182" max="9182" width="12.28515625" style="6" customWidth="1"/>
    <col min="9183" max="9420" width="9.140625" style="6"/>
    <col min="9421" max="9421" width="1.42578125" style="6" customWidth="1"/>
    <col min="9422" max="9422" width="59.5703125" style="6" customWidth="1"/>
    <col min="9423" max="9423" width="9.140625" style="6" customWidth="1"/>
    <col min="9424" max="9425" width="3.85546875" style="6" customWidth="1"/>
    <col min="9426" max="9426" width="10.5703125" style="6" customWidth="1"/>
    <col min="9427" max="9427" width="3.85546875" style="6" customWidth="1"/>
    <col min="9428" max="9430" width="14.42578125" style="6" customWidth="1"/>
    <col min="9431" max="9431" width="4.140625" style="6" customWidth="1"/>
    <col min="9432" max="9432" width="15" style="6" customWidth="1"/>
    <col min="9433" max="9434" width="9.140625" style="6" customWidth="1"/>
    <col min="9435" max="9435" width="11.5703125" style="6" customWidth="1"/>
    <col min="9436" max="9436" width="18.140625" style="6" customWidth="1"/>
    <col min="9437" max="9437" width="13.140625" style="6" customWidth="1"/>
    <col min="9438" max="9438" width="12.28515625" style="6" customWidth="1"/>
    <col min="9439" max="9676" width="9.140625" style="6"/>
    <col min="9677" max="9677" width="1.42578125" style="6" customWidth="1"/>
    <col min="9678" max="9678" width="59.5703125" style="6" customWidth="1"/>
    <col min="9679" max="9679" width="9.140625" style="6" customWidth="1"/>
    <col min="9680" max="9681" width="3.85546875" style="6" customWidth="1"/>
    <col min="9682" max="9682" width="10.5703125" style="6" customWidth="1"/>
    <col min="9683" max="9683" width="3.85546875" style="6" customWidth="1"/>
    <col min="9684" max="9686" width="14.42578125" style="6" customWidth="1"/>
    <col min="9687" max="9687" width="4.140625" style="6" customWidth="1"/>
    <col min="9688" max="9688" width="15" style="6" customWidth="1"/>
    <col min="9689" max="9690" width="9.140625" style="6" customWidth="1"/>
    <col min="9691" max="9691" width="11.5703125" style="6" customWidth="1"/>
    <col min="9692" max="9692" width="18.140625" style="6" customWidth="1"/>
    <col min="9693" max="9693" width="13.140625" style="6" customWidth="1"/>
    <col min="9694" max="9694" width="12.28515625" style="6" customWidth="1"/>
    <col min="9695" max="9932" width="9.140625" style="6"/>
    <col min="9933" max="9933" width="1.42578125" style="6" customWidth="1"/>
    <col min="9934" max="9934" width="59.5703125" style="6" customWidth="1"/>
    <col min="9935" max="9935" width="9.140625" style="6" customWidth="1"/>
    <col min="9936" max="9937" width="3.85546875" style="6" customWidth="1"/>
    <col min="9938" max="9938" width="10.5703125" style="6" customWidth="1"/>
    <col min="9939" max="9939" width="3.85546875" style="6" customWidth="1"/>
    <col min="9940" max="9942" width="14.42578125" style="6" customWidth="1"/>
    <col min="9943" max="9943" width="4.140625" style="6" customWidth="1"/>
    <col min="9944" max="9944" width="15" style="6" customWidth="1"/>
    <col min="9945" max="9946" width="9.140625" style="6" customWidth="1"/>
    <col min="9947" max="9947" width="11.5703125" style="6" customWidth="1"/>
    <col min="9948" max="9948" width="18.140625" style="6" customWidth="1"/>
    <col min="9949" max="9949" width="13.140625" style="6" customWidth="1"/>
    <col min="9950" max="9950" width="12.28515625" style="6" customWidth="1"/>
    <col min="9951" max="10188" width="9.140625" style="6"/>
    <col min="10189" max="10189" width="1.42578125" style="6" customWidth="1"/>
    <col min="10190" max="10190" width="59.5703125" style="6" customWidth="1"/>
    <col min="10191" max="10191" width="9.140625" style="6" customWidth="1"/>
    <col min="10192" max="10193" width="3.85546875" style="6" customWidth="1"/>
    <col min="10194" max="10194" width="10.5703125" style="6" customWidth="1"/>
    <col min="10195" max="10195" width="3.85546875" style="6" customWidth="1"/>
    <col min="10196" max="10198" width="14.42578125" style="6" customWidth="1"/>
    <col min="10199" max="10199" width="4.140625" style="6" customWidth="1"/>
    <col min="10200" max="10200" width="15" style="6" customWidth="1"/>
    <col min="10201" max="10202" width="9.140625" style="6" customWidth="1"/>
    <col min="10203" max="10203" width="11.5703125" style="6" customWidth="1"/>
    <col min="10204" max="10204" width="18.140625" style="6" customWidth="1"/>
    <col min="10205" max="10205" width="13.140625" style="6" customWidth="1"/>
    <col min="10206" max="10206" width="12.28515625" style="6" customWidth="1"/>
    <col min="10207" max="10444" width="9.140625" style="6"/>
    <col min="10445" max="10445" width="1.42578125" style="6" customWidth="1"/>
    <col min="10446" max="10446" width="59.5703125" style="6" customWidth="1"/>
    <col min="10447" max="10447" width="9.140625" style="6" customWidth="1"/>
    <col min="10448" max="10449" width="3.85546875" style="6" customWidth="1"/>
    <col min="10450" max="10450" width="10.5703125" style="6" customWidth="1"/>
    <col min="10451" max="10451" width="3.85546875" style="6" customWidth="1"/>
    <col min="10452" max="10454" width="14.42578125" style="6" customWidth="1"/>
    <col min="10455" max="10455" width="4.140625" style="6" customWidth="1"/>
    <col min="10456" max="10456" width="15" style="6" customWidth="1"/>
    <col min="10457" max="10458" width="9.140625" style="6" customWidth="1"/>
    <col min="10459" max="10459" width="11.5703125" style="6" customWidth="1"/>
    <col min="10460" max="10460" width="18.140625" style="6" customWidth="1"/>
    <col min="10461" max="10461" width="13.140625" style="6" customWidth="1"/>
    <col min="10462" max="10462" width="12.28515625" style="6" customWidth="1"/>
    <col min="10463" max="10700" width="9.140625" style="6"/>
    <col min="10701" max="10701" width="1.42578125" style="6" customWidth="1"/>
    <col min="10702" max="10702" width="59.5703125" style="6" customWidth="1"/>
    <col min="10703" max="10703" width="9.140625" style="6" customWidth="1"/>
    <col min="10704" max="10705" width="3.85546875" style="6" customWidth="1"/>
    <col min="10706" max="10706" width="10.5703125" style="6" customWidth="1"/>
    <col min="10707" max="10707" width="3.85546875" style="6" customWidth="1"/>
    <col min="10708" max="10710" width="14.42578125" style="6" customWidth="1"/>
    <col min="10711" max="10711" width="4.140625" style="6" customWidth="1"/>
    <col min="10712" max="10712" width="15" style="6" customWidth="1"/>
    <col min="10713" max="10714" width="9.140625" style="6" customWidth="1"/>
    <col min="10715" max="10715" width="11.5703125" style="6" customWidth="1"/>
    <col min="10716" max="10716" width="18.140625" style="6" customWidth="1"/>
    <col min="10717" max="10717" width="13.140625" style="6" customWidth="1"/>
    <col min="10718" max="10718" width="12.28515625" style="6" customWidth="1"/>
    <col min="10719" max="10956" width="9.140625" style="6"/>
    <col min="10957" max="10957" width="1.42578125" style="6" customWidth="1"/>
    <col min="10958" max="10958" width="59.5703125" style="6" customWidth="1"/>
    <col min="10959" max="10959" width="9.140625" style="6" customWidth="1"/>
    <col min="10960" max="10961" width="3.85546875" style="6" customWidth="1"/>
    <col min="10962" max="10962" width="10.5703125" style="6" customWidth="1"/>
    <col min="10963" max="10963" width="3.85546875" style="6" customWidth="1"/>
    <col min="10964" max="10966" width="14.42578125" style="6" customWidth="1"/>
    <col min="10967" max="10967" width="4.140625" style="6" customWidth="1"/>
    <col min="10968" max="10968" width="15" style="6" customWidth="1"/>
    <col min="10969" max="10970" width="9.140625" style="6" customWidth="1"/>
    <col min="10971" max="10971" width="11.5703125" style="6" customWidth="1"/>
    <col min="10972" max="10972" width="18.140625" style="6" customWidth="1"/>
    <col min="10973" max="10973" width="13.140625" style="6" customWidth="1"/>
    <col min="10974" max="10974" width="12.28515625" style="6" customWidth="1"/>
    <col min="10975" max="11212" width="9.140625" style="6"/>
    <col min="11213" max="11213" width="1.42578125" style="6" customWidth="1"/>
    <col min="11214" max="11214" width="59.5703125" style="6" customWidth="1"/>
    <col min="11215" max="11215" width="9.140625" style="6" customWidth="1"/>
    <col min="11216" max="11217" width="3.85546875" style="6" customWidth="1"/>
    <col min="11218" max="11218" width="10.5703125" style="6" customWidth="1"/>
    <col min="11219" max="11219" width="3.85546875" style="6" customWidth="1"/>
    <col min="11220" max="11222" width="14.42578125" style="6" customWidth="1"/>
    <col min="11223" max="11223" width="4.140625" style="6" customWidth="1"/>
    <col min="11224" max="11224" width="15" style="6" customWidth="1"/>
    <col min="11225" max="11226" width="9.140625" style="6" customWidth="1"/>
    <col min="11227" max="11227" width="11.5703125" style="6" customWidth="1"/>
    <col min="11228" max="11228" width="18.140625" style="6" customWidth="1"/>
    <col min="11229" max="11229" width="13.140625" style="6" customWidth="1"/>
    <col min="11230" max="11230" width="12.28515625" style="6" customWidth="1"/>
    <col min="11231" max="11468" width="9.140625" style="6"/>
    <col min="11469" max="11469" width="1.42578125" style="6" customWidth="1"/>
    <col min="11470" max="11470" width="59.5703125" style="6" customWidth="1"/>
    <col min="11471" max="11471" width="9.140625" style="6" customWidth="1"/>
    <col min="11472" max="11473" width="3.85546875" style="6" customWidth="1"/>
    <col min="11474" max="11474" width="10.5703125" style="6" customWidth="1"/>
    <col min="11475" max="11475" width="3.85546875" style="6" customWidth="1"/>
    <col min="11476" max="11478" width="14.42578125" style="6" customWidth="1"/>
    <col min="11479" max="11479" width="4.140625" style="6" customWidth="1"/>
    <col min="11480" max="11480" width="15" style="6" customWidth="1"/>
    <col min="11481" max="11482" width="9.140625" style="6" customWidth="1"/>
    <col min="11483" max="11483" width="11.5703125" style="6" customWidth="1"/>
    <col min="11484" max="11484" width="18.140625" style="6" customWidth="1"/>
    <col min="11485" max="11485" width="13.140625" style="6" customWidth="1"/>
    <col min="11486" max="11486" width="12.28515625" style="6" customWidth="1"/>
    <col min="11487" max="11724" width="9.140625" style="6"/>
    <col min="11725" max="11725" width="1.42578125" style="6" customWidth="1"/>
    <col min="11726" max="11726" width="59.5703125" style="6" customWidth="1"/>
    <col min="11727" max="11727" width="9.140625" style="6" customWidth="1"/>
    <col min="11728" max="11729" width="3.85546875" style="6" customWidth="1"/>
    <col min="11730" max="11730" width="10.5703125" style="6" customWidth="1"/>
    <col min="11731" max="11731" width="3.85546875" style="6" customWidth="1"/>
    <col min="11732" max="11734" width="14.42578125" style="6" customWidth="1"/>
    <col min="11735" max="11735" width="4.140625" style="6" customWidth="1"/>
    <col min="11736" max="11736" width="15" style="6" customWidth="1"/>
    <col min="11737" max="11738" width="9.140625" style="6" customWidth="1"/>
    <col min="11739" max="11739" width="11.5703125" style="6" customWidth="1"/>
    <col min="11740" max="11740" width="18.140625" style="6" customWidth="1"/>
    <col min="11741" max="11741" width="13.140625" style="6" customWidth="1"/>
    <col min="11742" max="11742" width="12.28515625" style="6" customWidth="1"/>
    <col min="11743" max="11980" width="9.140625" style="6"/>
    <col min="11981" max="11981" width="1.42578125" style="6" customWidth="1"/>
    <col min="11982" max="11982" width="59.5703125" style="6" customWidth="1"/>
    <col min="11983" max="11983" width="9.140625" style="6" customWidth="1"/>
    <col min="11984" max="11985" width="3.85546875" style="6" customWidth="1"/>
    <col min="11986" max="11986" width="10.5703125" style="6" customWidth="1"/>
    <col min="11987" max="11987" width="3.85546875" style="6" customWidth="1"/>
    <col min="11988" max="11990" width="14.42578125" style="6" customWidth="1"/>
    <col min="11991" max="11991" width="4.140625" style="6" customWidth="1"/>
    <col min="11992" max="11992" width="15" style="6" customWidth="1"/>
    <col min="11993" max="11994" width="9.140625" style="6" customWidth="1"/>
    <col min="11995" max="11995" width="11.5703125" style="6" customWidth="1"/>
    <col min="11996" max="11996" width="18.140625" style="6" customWidth="1"/>
    <col min="11997" max="11997" width="13.140625" style="6" customWidth="1"/>
    <col min="11998" max="11998" width="12.28515625" style="6" customWidth="1"/>
    <col min="11999" max="12236" width="9.140625" style="6"/>
    <col min="12237" max="12237" width="1.42578125" style="6" customWidth="1"/>
    <col min="12238" max="12238" width="59.5703125" style="6" customWidth="1"/>
    <col min="12239" max="12239" width="9.140625" style="6" customWidth="1"/>
    <col min="12240" max="12241" width="3.85546875" style="6" customWidth="1"/>
    <col min="12242" max="12242" width="10.5703125" style="6" customWidth="1"/>
    <col min="12243" max="12243" width="3.85546875" style="6" customWidth="1"/>
    <col min="12244" max="12246" width="14.42578125" style="6" customWidth="1"/>
    <col min="12247" max="12247" width="4.140625" style="6" customWidth="1"/>
    <col min="12248" max="12248" width="15" style="6" customWidth="1"/>
    <col min="12249" max="12250" width="9.140625" style="6" customWidth="1"/>
    <col min="12251" max="12251" width="11.5703125" style="6" customWidth="1"/>
    <col min="12252" max="12252" width="18.140625" style="6" customWidth="1"/>
    <col min="12253" max="12253" width="13.140625" style="6" customWidth="1"/>
    <col min="12254" max="12254" width="12.28515625" style="6" customWidth="1"/>
    <col min="12255" max="12492" width="9.140625" style="6"/>
    <col min="12493" max="12493" width="1.42578125" style="6" customWidth="1"/>
    <col min="12494" max="12494" width="59.5703125" style="6" customWidth="1"/>
    <col min="12495" max="12495" width="9.140625" style="6" customWidth="1"/>
    <col min="12496" max="12497" width="3.85546875" style="6" customWidth="1"/>
    <col min="12498" max="12498" width="10.5703125" style="6" customWidth="1"/>
    <col min="12499" max="12499" width="3.85546875" style="6" customWidth="1"/>
    <col min="12500" max="12502" width="14.42578125" style="6" customWidth="1"/>
    <col min="12503" max="12503" width="4.140625" style="6" customWidth="1"/>
    <col min="12504" max="12504" width="15" style="6" customWidth="1"/>
    <col min="12505" max="12506" width="9.140625" style="6" customWidth="1"/>
    <col min="12507" max="12507" width="11.5703125" style="6" customWidth="1"/>
    <col min="12508" max="12508" width="18.140625" style="6" customWidth="1"/>
    <col min="12509" max="12509" width="13.140625" style="6" customWidth="1"/>
    <col min="12510" max="12510" width="12.28515625" style="6" customWidth="1"/>
    <col min="12511" max="12748" width="9.140625" style="6"/>
    <col min="12749" max="12749" width="1.42578125" style="6" customWidth="1"/>
    <col min="12750" max="12750" width="59.5703125" style="6" customWidth="1"/>
    <col min="12751" max="12751" width="9.140625" style="6" customWidth="1"/>
    <col min="12752" max="12753" width="3.85546875" style="6" customWidth="1"/>
    <col min="12754" max="12754" width="10.5703125" style="6" customWidth="1"/>
    <col min="12755" max="12755" width="3.85546875" style="6" customWidth="1"/>
    <col min="12756" max="12758" width="14.42578125" style="6" customWidth="1"/>
    <col min="12759" max="12759" width="4.140625" style="6" customWidth="1"/>
    <col min="12760" max="12760" width="15" style="6" customWidth="1"/>
    <col min="12761" max="12762" width="9.140625" style="6" customWidth="1"/>
    <col min="12763" max="12763" width="11.5703125" style="6" customWidth="1"/>
    <col min="12764" max="12764" width="18.140625" style="6" customWidth="1"/>
    <col min="12765" max="12765" width="13.140625" style="6" customWidth="1"/>
    <col min="12766" max="12766" width="12.28515625" style="6" customWidth="1"/>
    <col min="12767" max="13004" width="9.140625" style="6"/>
    <col min="13005" max="13005" width="1.42578125" style="6" customWidth="1"/>
    <col min="13006" max="13006" width="59.5703125" style="6" customWidth="1"/>
    <col min="13007" max="13007" width="9.140625" style="6" customWidth="1"/>
    <col min="13008" max="13009" width="3.85546875" style="6" customWidth="1"/>
    <col min="13010" max="13010" width="10.5703125" style="6" customWidth="1"/>
    <col min="13011" max="13011" width="3.85546875" style="6" customWidth="1"/>
    <col min="13012" max="13014" width="14.42578125" style="6" customWidth="1"/>
    <col min="13015" max="13015" width="4.140625" style="6" customWidth="1"/>
    <col min="13016" max="13016" width="15" style="6" customWidth="1"/>
    <col min="13017" max="13018" width="9.140625" style="6" customWidth="1"/>
    <col min="13019" max="13019" width="11.5703125" style="6" customWidth="1"/>
    <col min="13020" max="13020" width="18.140625" style="6" customWidth="1"/>
    <col min="13021" max="13021" width="13.140625" style="6" customWidth="1"/>
    <col min="13022" max="13022" width="12.28515625" style="6" customWidth="1"/>
    <col min="13023" max="13260" width="9.140625" style="6"/>
    <col min="13261" max="13261" width="1.42578125" style="6" customWidth="1"/>
    <col min="13262" max="13262" width="59.5703125" style="6" customWidth="1"/>
    <col min="13263" max="13263" width="9.140625" style="6" customWidth="1"/>
    <col min="13264" max="13265" width="3.85546875" style="6" customWidth="1"/>
    <col min="13266" max="13266" width="10.5703125" style="6" customWidth="1"/>
    <col min="13267" max="13267" width="3.85546875" style="6" customWidth="1"/>
    <col min="13268" max="13270" width="14.42578125" style="6" customWidth="1"/>
    <col min="13271" max="13271" width="4.140625" style="6" customWidth="1"/>
    <col min="13272" max="13272" width="15" style="6" customWidth="1"/>
    <col min="13273" max="13274" width="9.140625" style="6" customWidth="1"/>
    <col min="13275" max="13275" width="11.5703125" style="6" customWidth="1"/>
    <col min="13276" max="13276" width="18.140625" style="6" customWidth="1"/>
    <col min="13277" max="13277" width="13.140625" style="6" customWidth="1"/>
    <col min="13278" max="13278" width="12.28515625" style="6" customWidth="1"/>
    <col min="13279" max="13516" width="9.140625" style="6"/>
    <col min="13517" max="13517" width="1.42578125" style="6" customWidth="1"/>
    <col min="13518" max="13518" width="59.5703125" style="6" customWidth="1"/>
    <col min="13519" max="13519" width="9.140625" style="6" customWidth="1"/>
    <col min="13520" max="13521" width="3.85546875" style="6" customWidth="1"/>
    <col min="13522" max="13522" width="10.5703125" style="6" customWidth="1"/>
    <col min="13523" max="13523" width="3.85546875" style="6" customWidth="1"/>
    <col min="13524" max="13526" width="14.42578125" style="6" customWidth="1"/>
    <col min="13527" max="13527" width="4.140625" style="6" customWidth="1"/>
    <col min="13528" max="13528" width="15" style="6" customWidth="1"/>
    <col min="13529" max="13530" width="9.140625" style="6" customWidth="1"/>
    <col min="13531" max="13531" width="11.5703125" style="6" customWidth="1"/>
    <col min="13532" max="13532" width="18.140625" style="6" customWidth="1"/>
    <col min="13533" max="13533" width="13.140625" style="6" customWidth="1"/>
    <col min="13534" max="13534" width="12.28515625" style="6" customWidth="1"/>
    <col min="13535" max="13772" width="9.140625" style="6"/>
    <col min="13773" max="13773" width="1.42578125" style="6" customWidth="1"/>
    <col min="13774" max="13774" width="59.5703125" style="6" customWidth="1"/>
    <col min="13775" max="13775" width="9.140625" style="6" customWidth="1"/>
    <col min="13776" max="13777" width="3.85546875" style="6" customWidth="1"/>
    <col min="13778" max="13778" width="10.5703125" style="6" customWidth="1"/>
    <col min="13779" max="13779" width="3.85546875" style="6" customWidth="1"/>
    <col min="13780" max="13782" width="14.42578125" style="6" customWidth="1"/>
    <col min="13783" max="13783" width="4.140625" style="6" customWidth="1"/>
    <col min="13784" max="13784" width="15" style="6" customWidth="1"/>
    <col min="13785" max="13786" width="9.140625" style="6" customWidth="1"/>
    <col min="13787" max="13787" width="11.5703125" style="6" customWidth="1"/>
    <col min="13788" max="13788" width="18.140625" style="6" customWidth="1"/>
    <col min="13789" max="13789" width="13.140625" style="6" customWidth="1"/>
    <col min="13790" max="13790" width="12.28515625" style="6" customWidth="1"/>
    <col min="13791" max="14028" width="9.140625" style="6"/>
    <col min="14029" max="14029" width="1.42578125" style="6" customWidth="1"/>
    <col min="14030" max="14030" width="59.5703125" style="6" customWidth="1"/>
    <col min="14031" max="14031" width="9.140625" style="6" customWidth="1"/>
    <col min="14032" max="14033" width="3.85546875" style="6" customWidth="1"/>
    <col min="14034" max="14034" width="10.5703125" style="6" customWidth="1"/>
    <col min="14035" max="14035" width="3.85546875" style="6" customWidth="1"/>
    <col min="14036" max="14038" width="14.42578125" style="6" customWidth="1"/>
    <col min="14039" max="14039" width="4.140625" style="6" customWidth="1"/>
    <col min="14040" max="14040" width="15" style="6" customWidth="1"/>
    <col min="14041" max="14042" width="9.140625" style="6" customWidth="1"/>
    <col min="14043" max="14043" width="11.5703125" style="6" customWidth="1"/>
    <col min="14044" max="14044" width="18.140625" style="6" customWidth="1"/>
    <col min="14045" max="14045" width="13.140625" style="6" customWidth="1"/>
    <col min="14046" max="14046" width="12.28515625" style="6" customWidth="1"/>
    <col min="14047" max="14284" width="9.140625" style="6"/>
    <col min="14285" max="14285" width="1.42578125" style="6" customWidth="1"/>
    <col min="14286" max="14286" width="59.5703125" style="6" customWidth="1"/>
    <col min="14287" max="14287" width="9.140625" style="6" customWidth="1"/>
    <col min="14288" max="14289" width="3.85546875" style="6" customWidth="1"/>
    <col min="14290" max="14290" width="10.5703125" style="6" customWidth="1"/>
    <col min="14291" max="14291" width="3.85546875" style="6" customWidth="1"/>
    <col min="14292" max="14294" width="14.42578125" style="6" customWidth="1"/>
    <col min="14295" max="14295" width="4.140625" style="6" customWidth="1"/>
    <col min="14296" max="14296" width="15" style="6" customWidth="1"/>
    <col min="14297" max="14298" width="9.140625" style="6" customWidth="1"/>
    <col min="14299" max="14299" width="11.5703125" style="6" customWidth="1"/>
    <col min="14300" max="14300" width="18.140625" style="6" customWidth="1"/>
    <col min="14301" max="14301" width="13.140625" style="6" customWidth="1"/>
    <col min="14302" max="14302" width="12.28515625" style="6" customWidth="1"/>
    <col min="14303" max="14540" width="9.140625" style="6"/>
    <col min="14541" max="14541" width="1.42578125" style="6" customWidth="1"/>
    <col min="14542" max="14542" width="59.5703125" style="6" customWidth="1"/>
    <col min="14543" max="14543" width="9.140625" style="6" customWidth="1"/>
    <col min="14544" max="14545" width="3.85546875" style="6" customWidth="1"/>
    <col min="14546" max="14546" width="10.5703125" style="6" customWidth="1"/>
    <col min="14547" max="14547" width="3.85546875" style="6" customWidth="1"/>
    <col min="14548" max="14550" width="14.42578125" style="6" customWidth="1"/>
    <col min="14551" max="14551" width="4.140625" style="6" customWidth="1"/>
    <col min="14552" max="14552" width="15" style="6" customWidth="1"/>
    <col min="14553" max="14554" width="9.140625" style="6" customWidth="1"/>
    <col min="14555" max="14555" width="11.5703125" style="6" customWidth="1"/>
    <col min="14556" max="14556" width="18.140625" style="6" customWidth="1"/>
    <col min="14557" max="14557" width="13.140625" style="6" customWidth="1"/>
    <col min="14558" max="14558" width="12.28515625" style="6" customWidth="1"/>
    <col min="14559" max="14796" width="9.140625" style="6"/>
    <col min="14797" max="14797" width="1.42578125" style="6" customWidth="1"/>
    <col min="14798" max="14798" width="59.5703125" style="6" customWidth="1"/>
    <col min="14799" max="14799" width="9.140625" style="6" customWidth="1"/>
    <col min="14800" max="14801" width="3.85546875" style="6" customWidth="1"/>
    <col min="14802" max="14802" width="10.5703125" style="6" customWidth="1"/>
    <col min="14803" max="14803" width="3.85546875" style="6" customWidth="1"/>
    <col min="14804" max="14806" width="14.42578125" style="6" customWidth="1"/>
    <col min="14807" max="14807" width="4.140625" style="6" customWidth="1"/>
    <col min="14808" max="14808" width="15" style="6" customWidth="1"/>
    <col min="14809" max="14810" width="9.140625" style="6" customWidth="1"/>
    <col min="14811" max="14811" width="11.5703125" style="6" customWidth="1"/>
    <col min="14812" max="14812" width="18.140625" style="6" customWidth="1"/>
    <col min="14813" max="14813" width="13.140625" style="6" customWidth="1"/>
    <col min="14814" max="14814" width="12.28515625" style="6" customWidth="1"/>
    <col min="14815" max="15052" width="9.140625" style="6"/>
    <col min="15053" max="15053" width="1.42578125" style="6" customWidth="1"/>
    <col min="15054" max="15054" width="59.5703125" style="6" customWidth="1"/>
    <col min="15055" max="15055" width="9.140625" style="6" customWidth="1"/>
    <col min="15056" max="15057" width="3.85546875" style="6" customWidth="1"/>
    <col min="15058" max="15058" width="10.5703125" style="6" customWidth="1"/>
    <col min="15059" max="15059" width="3.85546875" style="6" customWidth="1"/>
    <col min="15060" max="15062" width="14.42578125" style="6" customWidth="1"/>
    <col min="15063" max="15063" width="4.140625" style="6" customWidth="1"/>
    <col min="15064" max="15064" width="15" style="6" customWidth="1"/>
    <col min="15065" max="15066" width="9.140625" style="6" customWidth="1"/>
    <col min="15067" max="15067" width="11.5703125" style="6" customWidth="1"/>
    <col min="15068" max="15068" width="18.140625" style="6" customWidth="1"/>
    <col min="15069" max="15069" width="13.140625" style="6" customWidth="1"/>
    <col min="15070" max="15070" width="12.28515625" style="6" customWidth="1"/>
    <col min="15071" max="15308" width="9.140625" style="6"/>
    <col min="15309" max="15309" width="1.42578125" style="6" customWidth="1"/>
    <col min="15310" max="15310" width="59.5703125" style="6" customWidth="1"/>
    <col min="15311" max="15311" width="9.140625" style="6" customWidth="1"/>
    <col min="15312" max="15313" width="3.85546875" style="6" customWidth="1"/>
    <col min="15314" max="15314" width="10.5703125" style="6" customWidth="1"/>
    <col min="15315" max="15315" width="3.85546875" style="6" customWidth="1"/>
    <col min="15316" max="15318" width="14.42578125" style="6" customWidth="1"/>
    <col min="15319" max="15319" width="4.140625" style="6" customWidth="1"/>
    <col min="15320" max="15320" width="15" style="6" customWidth="1"/>
    <col min="15321" max="15322" width="9.140625" style="6" customWidth="1"/>
    <col min="15323" max="15323" width="11.5703125" style="6" customWidth="1"/>
    <col min="15324" max="15324" width="18.140625" style="6" customWidth="1"/>
    <col min="15325" max="15325" width="13.140625" style="6" customWidth="1"/>
    <col min="15326" max="15326" width="12.28515625" style="6" customWidth="1"/>
    <col min="15327" max="15564" width="9.140625" style="6"/>
    <col min="15565" max="15565" width="1.42578125" style="6" customWidth="1"/>
    <col min="15566" max="15566" width="59.5703125" style="6" customWidth="1"/>
    <col min="15567" max="15567" width="9.140625" style="6" customWidth="1"/>
    <col min="15568" max="15569" width="3.85546875" style="6" customWidth="1"/>
    <col min="15570" max="15570" width="10.5703125" style="6" customWidth="1"/>
    <col min="15571" max="15571" width="3.85546875" style="6" customWidth="1"/>
    <col min="15572" max="15574" width="14.42578125" style="6" customWidth="1"/>
    <col min="15575" max="15575" width="4.140625" style="6" customWidth="1"/>
    <col min="15576" max="15576" width="15" style="6" customWidth="1"/>
    <col min="15577" max="15578" width="9.140625" style="6" customWidth="1"/>
    <col min="15579" max="15579" width="11.5703125" style="6" customWidth="1"/>
    <col min="15580" max="15580" width="18.140625" style="6" customWidth="1"/>
    <col min="15581" max="15581" width="13.140625" style="6" customWidth="1"/>
    <col min="15582" max="15582" width="12.28515625" style="6" customWidth="1"/>
    <col min="15583" max="15820" width="9.140625" style="6"/>
    <col min="15821" max="15821" width="1.42578125" style="6" customWidth="1"/>
    <col min="15822" max="15822" width="59.5703125" style="6" customWidth="1"/>
    <col min="15823" max="15823" width="9.140625" style="6" customWidth="1"/>
    <col min="15824" max="15825" width="3.85546875" style="6" customWidth="1"/>
    <col min="15826" max="15826" width="10.5703125" style="6" customWidth="1"/>
    <col min="15827" max="15827" width="3.85546875" style="6" customWidth="1"/>
    <col min="15828" max="15830" width="14.42578125" style="6" customWidth="1"/>
    <col min="15831" max="15831" width="4.140625" style="6" customWidth="1"/>
    <col min="15832" max="15832" width="15" style="6" customWidth="1"/>
    <col min="15833" max="15834" width="9.140625" style="6" customWidth="1"/>
    <col min="15835" max="15835" width="11.5703125" style="6" customWidth="1"/>
    <col min="15836" max="15836" width="18.140625" style="6" customWidth="1"/>
    <col min="15837" max="15837" width="13.140625" style="6" customWidth="1"/>
    <col min="15838" max="15838" width="12.28515625" style="6" customWidth="1"/>
    <col min="15839" max="16076" width="9.140625" style="6"/>
    <col min="16077" max="16077" width="1.42578125" style="6" customWidth="1"/>
    <col min="16078" max="16078" width="59.5703125" style="6" customWidth="1"/>
    <col min="16079" max="16079" width="9.140625" style="6" customWidth="1"/>
    <col min="16080" max="16081" width="3.85546875" style="6" customWidth="1"/>
    <col min="16082" max="16082" width="10.5703125" style="6" customWidth="1"/>
    <col min="16083" max="16083" width="3.85546875" style="6" customWidth="1"/>
    <col min="16084" max="16086" width="14.42578125" style="6" customWidth="1"/>
    <col min="16087" max="16087" width="4.140625" style="6" customWidth="1"/>
    <col min="16088" max="16088" width="15" style="6" customWidth="1"/>
    <col min="16089" max="16090" width="9.140625" style="6" customWidth="1"/>
    <col min="16091" max="16091" width="11.5703125" style="6" customWidth="1"/>
    <col min="16092" max="16092" width="18.140625" style="6" customWidth="1"/>
    <col min="16093" max="16093" width="13.140625" style="6" customWidth="1"/>
    <col min="16094" max="16094" width="12.28515625" style="6" customWidth="1"/>
    <col min="16095" max="16384" width="9.140625" style="6"/>
  </cols>
  <sheetData>
    <row r="1" spans="1:12" hidden="1" x14ac:dyDescent="0.25">
      <c r="F1" s="441" t="s">
        <v>801</v>
      </c>
    </row>
    <row r="2" spans="1:12" ht="34.5" hidden="1" customHeight="1" x14ac:dyDescent="0.25">
      <c r="F2" s="511" t="s">
        <v>798</v>
      </c>
      <c r="G2" s="511"/>
      <c r="H2" s="511"/>
      <c r="I2" s="511"/>
      <c r="J2" s="511"/>
      <c r="K2" s="511"/>
      <c r="L2" s="511"/>
    </row>
    <row r="3" spans="1:12" s="296" customFormat="1" ht="15" x14ac:dyDescent="0.25">
      <c r="A3" s="290"/>
      <c r="B3" s="290"/>
      <c r="E3" s="297"/>
      <c r="F3" s="521" t="s">
        <v>718</v>
      </c>
      <c r="G3" s="521"/>
      <c r="H3" s="521"/>
      <c r="I3" s="521"/>
      <c r="K3" s="298"/>
      <c r="L3" s="298"/>
    </row>
    <row r="4" spans="1:12" s="296" customFormat="1" ht="53.25" customHeight="1" x14ac:dyDescent="0.25">
      <c r="A4" s="290"/>
      <c r="B4" s="290"/>
      <c r="E4" s="297"/>
      <c r="F4" s="511" t="s">
        <v>594</v>
      </c>
      <c r="G4" s="511"/>
      <c r="H4" s="511"/>
      <c r="I4" s="511"/>
      <c r="J4" s="511"/>
      <c r="K4" s="511"/>
      <c r="L4" s="511"/>
    </row>
    <row r="5" spans="1:12" s="121" customFormat="1" ht="29.25" customHeight="1" x14ac:dyDescent="0.25">
      <c r="A5" s="512" t="s">
        <v>802</v>
      </c>
      <c r="B5" s="512"/>
      <c r="C5" s="512"/>
      <c r="D5" s="512"/>
      <c r="E5" s="512"/>
      <c r="F5" s="512"/>
      <c r="G5" s="512"/>
      <c r="H5" s="512"/>
      <c r="I5" s="512"/>
      <c r="J5" s="512"/>
      <c r="K5" s="512"/>
      <c r="L5" s="512"/>
    </row>
    <row r="6" spans="1:12" s="88" customFormat="1" x14ac:dyDescent="0.25">
      <c r="A6" s="224"/>
      <c r="B6" s="224"/>
      <c r="C6" s="224"/>
      <c r="D6" s="224"/>
      <c r="E6" s="225"/>
      <c r="F6" s="225"/>
      <c r="G6" s="225"/>
      <c r="H6" s="224"/>
      <c r="I6" s="224"/>
      <c r="J6" s="87"/>
      <c r="K6" s="87"/>
      <c r="L6" s="87"/>
    </row>
    <row r="7" spans="1:12" s="122" customFormat="1" ht="24" customHeight="1" x14ac:dyDescent="0.25">
      <c r="A7" s="516" t="s">
        <v>11</v>
      </c>
      <c r="B7" s="516"/>
      <c r="C7" s="350"/>
      <c r="D7" s="350"/>
      <c r="E7" s="350"/>
      <c r="F7" s="117" t="s">
        <v>12</v>
      </c>
      <c r="G7" s="117" t="s">
        <v>13</v>
      </c>
      <c r="H7" s="117" t="s">
        <v>14</v>
      </c>
      <c r="I7" s="117" t="s">
        <v>15</v>
      </c>
      <c r="J7" s="350" t="s">
        <v>547</v>
      </c>
      <c r="K7" s="278" t="s">
        <v>754</v>
      </c>
      <c r="L7" s="278" t="s">
        <v>756</v>
      </c>
    </row>
    <row r="8" spans="1:12" ht="15" customHeight="1" x14ac:dyDescent="0.25">
      <c r="A8" s="517" t="s">
        <v>16</v>
      </c>
      <c r="B8" s="518"/>
      <c r="C8" s="353"/>
      <c r="D8" s="353"/>
      <c r="E8" s="353">
        <v>851</v>
      </c>
      <c r="F8" s="1"/>
      <c r="G8" s="1"/>
      <c r="H8" s="1"/>
      <c r="I8" s="1"/>
      <c r="J8" s="124">
        <f>J9+J57+J64+J71+J95+J113+J123+J150+J169</f>
        <v>64255337</v>
      </c>
      <c r="K8" s="124">
        <f>K9+K57+K64+K71+K95+K113+K123+K150+K169</f>
        <v>8179526</v>
      </c>
      <c r="L8" s="124">
        <f>L9+L57+L64+L71+L95+L113+L123+L150+L169</f>
        <v>72434863</v>
      </c>
    </row>
    <row r="9" spans="1:12" s="11" customFormat="1" x14ac:dyDescent="0.25">
      <c r="A9" s="513" t="s">
        <v>17</v>
      </c>
      <c r="B9" s="513"/>
      <c r="C9" s="348"/>
      <c r="D9" s="348"/>
      <c r="E9" s="294">
        <v>851</v>
      </c>
      <c r="F9" s="7" t="s">
        <v>18</v>
      </c>
      <c r="G9" s="7"/>
      <c r="H9" s="7"/>
      <c r="I9" s="7"/>
      <c r="J9" s="9">
        <f>J10+J26+J30+J34</f>
        <v>23774080</v>
      </c>
      <c r="K9" s="9">
        <f>K10+K26+K30+K34</f>
        <v>803088</v>
      </c>
      <c r="L9" s="9">
        <f>L10+L26+L30+L34</f>
        <v>24577168</v>
      </c>
    </row>
    <row r="10" spans="1:12" s="15" customFormat="1" ht="36" customHeight="1" x14ac:dyDescent="0.25">
      <c r="A10" s="514" t="s">
        <v>19</v>
      </c>
      <c r="B10" s="514"/>
      <c r="C10" s="352"/>
      <c r="D10" s="352"/>
      <c r="E10" s="294">
        <v>851</v>
      </c>
      <c r="F10" s="12" t="s">
        <v>18</v>
      </c>
      <c r="G10" s="12" t="s">
        <v>7</v>
      </c>
      <c r="H10" s="12"/>
      <c r="I10" s="12"/>
      <c r="J10" s="14">
        <f>J11+J14+J23</f>
        <v>17336380</v>
      </c>
      <c r="K10" s="14">
        <f>K11+K14+K23</f>
        <v>0</v>
      </c>
      <c r="L10" s="14">
        <f>L11+L14+L23</f>
        <v>17336380</v>
      </c>
    </row>
    <row r="11" spans="1:12" ht="27" customHeight="1" x14ac:dyDescent="0.25">
      <c r="A11" s="442" t="s">
        <v>20</v>
      </c>
      <c r="B11" s="442"/>
      <c r="C11" s="340"/>
      <c r="D11" s="340"/>
      <c r="E11" s="294">
        <v>851</v>
      </c>
      <c r="F11" s="1" t="s">
        <v>18</v>
      </c>
      <c r="G11" s="1" t="s">
        <v>7</v>
      </c>
      <c r="H11" s="1" t="s">
        <v>21</v>
      </c>
      <c r="I11" s="1"/>
      <c r="J11" s="2">
        <f t="shared" ref="J11:L12" si="0">J12</f>
        <v>946200</v>
      </c>
      <c r="K11" s="2">
        <f t="shared" si="0"/>
        <v>0</v>
      </c>
      <c r="L11" s="2">
        <f t="shared" si="0"/>
        <v>946200</v>
      </c>
    </row>
    <row r="12" spans="1:12" ht="36" customHeight="1" x14ac:dyDescent="0.25">
      <c r="A12" s="340"/>
      <c r="B12" s="339" t="s">
        <v>22</v>
      </c>
      <c r="C12" s="340"/>
      <c r="D12" s="340"/>
      <c r="E12" s="294">
        <v>851</v>
      </c>
      <c r="F12" s="1" t="s">
        <v>23</v>
      </c>
      <c r="G12" s="1" t="s">
        <v>7</v>
      </c>
      <c r="H12" s="1" t="s">
        <v>21</v>
      </c>
      <c r="I12" s="1" t="s">
        <v>24</v>
      </c>
      <c r="J12" s="2">
        <f t="shared" si="0"/>
        <v>946200</v>
      </c>
      <c r="K12" s="2">
        <f t="shared" si="0"/>
        <v>0</v>
      </c>
      <c r="L12" s="2">
        <f t="shared" si="0"/>
        <v>946200</v>
      </c>
    </row>
    <row r="13" spans="1:12" ht="15" customHeight="1" x14ac:dyDescent="0.25">
      <c r="A13" s="17"/>
      <c r="B13" s="339" t="s">
        <v>25</v>
      </c>
      <c r="C13" s="339"/>
      <c r="D13" s="339"/>
      <c r="E13" s="294">
        <v>851</v>
      </c>
      <c r="F13" s="1" t="s">
        <v>18</v>
      </c>
      <c r="G13" s="1" t="s">
        <v>7</v>
      </c>
      <c r="H13" s="1" t="s">
        <v>21</v>
      </c>
      <c r="I13" s="1" t="s">
        <v>26</v>
      </c>
      <c r="J13" s="2">
        <v>946200</v>
      </c>
      <c r="K13" s="2"/>
      <c r="L13" s="2">
        <f t="shared" ref="L13:L76" si="1">J13+K13</f>
        <v>946200</v>
      </c>
    </row>
    <row r="14" spans="1:12" ht="26.25" customHeight="1" x14ac:dyDescent="0.25">
      <c r="A14" s="442" t="s">
        <v>27</v>
      </c>
      <c r="B14" s="442"/>
      <c r="C14" s="294"/>
      <c r="D14" s="294"/>
      <c r="E14" s="294">
        <v>851</v>
      </c>
      <c r="F14" s="1" t="s">
        <v>23</v>
      </c>
      <c r="G14" s="1" t="s">
        <v>7</v>
      </c>
      <c r="H14" s="1" t="s">
        <v>560</v>
      </c>
      <c r="I14" s="1"/>
      <c r="J14" s="2">
        <f t="shared" ref="J14:K14" si="2">J15+J17+J19</f>
        <v>16387680</v>
      </c>
      <c r="K14" s="2">
        <f t="shared" si="2"/>
        <v>0</v>
      </c>
      <c r="L14" s="2">
        <f t="shared" si="1"/>
        <v>16387680</v>
      </c>
    </row>
    <row r="15" spans="1:12" ht="36" customHeight="1" x14ac:dyDescent="0.25">
      <c r="A15" s="17"/>
      <c r="B15" s="339" t="s">
        <v>22</v>
      </c>
      <c r="C15" s="294"/>
      <c r="D15" s="294"/>
      <c r="E15" s="294">
        <v>851</v>
      </c>
      <c r="F15" s="1" t="s">
        <v>18</v>
      </c>
      <c r="G15" s="1" t="s">
        <v>7</v>
      </c>
      <c r="H15" s="1" t="s">
        <v>560</v>
      </c>
      <c r="I15" s="1" t="s">
        <v>24</v>
      </c>
      <c r="J15" s="2">
        <f t="shared" ref="J15:K15" si="3">J16</f>
        <v>11544100</v>
      </c>
      <c r="K15" s="2">
        <f t="shared" si="3"/>
        <v>0</v>
      </c>
      <c r="L15" s="2">
        <f t="shared" si="1"/>
        <v>11544100</v>
      </c>
    </row>
    <row r="16" spans="1:12" ht="14.25" customHeight="1" x14ac:dyDescent="0.25">
      <c r="A16" s="17"/>
      <c r="B16" s="339" t="s">
        <v>25</v>
      </c>
      <c r="C16" s="294"/>
      <c r="D16" s="294"/>
      <c r="E16" s="294">
        <v>851</v>
      </c>
      <c r="F16" s="1" t="s">
        <v>18</v>
      </c>
      <c r="G16" s="1" t="s">
        <v>7</v>
      </c>
      <c r="H16" s="1" t="s">
        <v>560</v>
      </c>
      <c r="I16" s="1" t="s">
        <v>26</v>
      </c>
      <c r="J16" s="2">
        <f>11904900-187900-172900</f>
        <v>11544100</v>
      </c>
      <c r="K16" s="2"/>
      <c r="L16" s="2">
        <f t="shared" si="1"/>
        <v>11544100</v>
      </c>
    </row>
    <row r="17" spans="1:12" ht="14.25" customHeight="1" x14ac:dyDescent="0.25">
      <c r="A17" s="17"/>
      <c r="B17" s="340" t="s">
        <v>28</v>
      </c>
      <c r="C17" s="294"/>
      <c r="D17" s="294"/>
      <c r="E17" s="294">
        <v>851</v>
      </c>
      <c r="F17" s="1" t="s">
        <v>18</v>
      </c>
      <c r="G17" s="1" t="s">
        <v>7</v>
      </c>
      <c r="H17" s="1" t="s">
        <v>560</v>
      </c>
      <c r="I17" s="1" t="s">
        <v>29</v>
      </c>
      <c r="J17" s="2">
        <f t="shared" ref="J17:K17" si="4">J18</f>
        <v>3777580</v>
      </c>
      <c r="K17" s="2">
        <f t="shared" si="4"/>
        <v>0</v>
      </c>
      <c r="L17" s="2">
        <f t="shared" si="1"/>
        <v>3777580</v>
      </c>
    </row>
    <row r="18" spans="1:12" ht="24.75" customHeight="1" x14ac:dyDescent="0.25">
      <c r="A18" s="17"/>
      <c r="B18" s="340" t="s">
        <v>30</v>
      </c>
      <c r="C18" s="294"/>
      <c r="D18" s="294"/>
      <c r="E18" s="294">
        <v>851</v>
      </c>
      <c r="F18" s="1" t="s">
        <v>18</v>
      </c>
      <c r="G18" s="1" t="s">
        <v>7</v>
      </c>
      <c r="H18" s="1" t="s">
        <v>560</v>
      </c>
      <c r="I18" s="1" t="s">
        <v>31</v>
      </c>
      <c r="J18" s="2">
        <f>3816480-151600+112700</f>
        <v>3777580</v>
      </c>
      <c r="K18" s="2"/>
      <c r="L18" s="2">
        <f t="shared" si="1"/>
        <v>3777580</v>
      </c>
    </row>
    <row r="19" spans="1:12" x14ac:dyDescent="0.25">
      <c r="A19" s="17"/>
      <c r="B19" s="340" t="s">
        <v>32</v>
      </c>
      <c r="C19" s="294"/>
      <c r="D19" s="294"/>
      <c r="E19" s="294">
        <v>851</v>
      </c>
      <c r="F19" s="1" t="s">
        <v>18</v>
      </c>
      <c r="G19" s="1" t="s">
        <v>7</v>
      </c>
      <c r="H19" s="1" t="s">
        <v>560</v>
      </c>
      <c r="I19" s="1" t="s">
        <v>33</v>
      </c>
      <c r="J19" s="2">
        <f>J20+J21+J22</f>
        <v>1066000</v>
      </c>
      <c r="K19" s="2">
        <f>K20+K21+K22</f>
        <v>0</v>
      </c>
      <c r="L19" s="2">
        <f t="shared" si="1"/>
        <v>1066000</v>
      </c>
    </row>
    <row r="20" spans="1:12" ht="14.25" customHeight="1" x14ac:dyDescent="0.25">
      <c r="A20" s="17"/>
      <c r="B20" s="340" t="s">
        <v>34</v>
      </c>
      <c r="C20" s="294"/>
      <c r="D20" s="294"/>
      <c r="E20" s="294">
        <v>851</v>
      </c>
      <c r="F20" s="1" t="s">
        <v>18</v>
      </c>
      <c r="G20" s="1" t="s">
        <v>7</v>
      </c>
      <c r="H20" s="1" t="s">
        <v>560</v>
      </c>
      <c r="I20" s="1" t="s">
        <v>35</v>
      </c>
      <c r="J20" s="2">
        <v>945200</v>
      </c>
      <c r="K20" s="2"/>
      <c r="L20" s="2">
        <f t="shared" si="1"/>
        <v>945200</v>
      </c>
    </row>
    <row r="21" spans="1:12" ht="14.25" customHeight="1" x14ac:dyDescent="0.25">
      <c r="A21" s="17"/>
      <c r="B21" s="339" t="s">
        <v>597</v>
      </c>
      <c r="C21" s="294"/>
      <c r="D21" s="294"/>
      <c r="E21" s="294">
        <v>851</v>
      </c>
      <c r="F21" s="1" t="s">
        <v>23</v>
      </c>
      <c r="G21" s="1" t="s">
        <v>7</v>
      </c>
      <c r="H21" s="1" t="s">
        <v>560</v>
      </c>
      <c r="I21" s="1" t="s">
        <v>36</v>
      </c>
      <c r="J21" s="2">
        <f>71120-320</f>
        <v>70800</v>
      </c>
      <c r="K21" s="2"/>
      <c r="L21" s="2">
        <f t="shared" si="1"/>
        <v>70800</v>
      </c>
    </row>
    <row r="22" spans="1:12" ht="14.25" customHeight="1" x14ac:dyDescent="0.25">
      <c r="A22" s="17"/>
      <c r="B22" s="340" t="s">
        <v>596</v>
      </c>
      <c r="C22" s="294"/>
      <c r="D22" s="294"/>
      <c r="E22" s="294">
        <v>851</v>
      </c>
      <c r="F22" s="1" t="s">
        <v>23</v>
      </c>
      <c r="G22" s="1" t="s">
        <v>7</v>
      </c>
      <c r="H22" s="1" t="s">
        <v>560</v>
      </c>
      <c r="I22" s="1" t="s">
        <v>595</v>
      </c>
      <c r="J22" s="2">
        <v>50000</v>
      </c>
      <c r="K22" s="2"/>
      <c r="L22" s="2">
        <f t="shared" si="1"/>
        <v>50000</v>
      </c>
    </row>
    <row r="23" spans="1:12" ht="38.25" customHeight="1" x14ac:dyDescent="0.25">
      <c r="A23" s="442" t="s">
        <v>613</v>
      </c>
      <c r="B23" s="442"/>
      <c r="C23" s="340"/>
      <c r="D23" s="340"/>
      <c r="E23" s="294">
        <v>851</v>
      </c>
      <c r="F23" s="1" t="s">
        <v>18</v>
      </c>
      <c r="G23" s="1" t="s">
        <v>7</v>
      </c>
      <c r="H23" s="1" t="s">
        <v>616</v>
      </c>
      <c r="I23" s="1"/>
      <c r="J23" s="2">
        <f t="shared" ref="J23:K24" si="5">J24</f>
        <v>2500</v>
      </c>
      <c r="K23" s="2">
        <f t="shared" si="5"/>
        <v>0</v>
      </c>
      <c r="L23" s="2">
        <f t="shared" si="1"/>
        <v>2500</v>
      </c>
    </row>
    <row r="24" spans="1:12" ht="15.75" customHeight="1" x14ac:dyDescent="0.25">
      <c r="A24" s="17"/>
      <c r="B24" s="340" t="s">
        <v>28</v>
      </c>
      <c r="C24" s="339"/>
      <c r="D24" s="339"/>
      <c r="E24" s="294">
        <v>851</v>
      </c>
      <c r="F24" s="1" t="s">
        <v>18</v>
      </c>
      <c r="G24" s="1" t="s">
        <v>7</v>
      </c>
      <c r="H24" s="1" t="s">
        <v>616</v>
      </c>
      <c r="I24" s="1" t="s">
        <v>29</v>
      </c>
      <c r="J24" s="2">
        <f t="shared" si="5"/>
        <v>2500</v>
      </c>
      <c r="K24" s="2">
        <f t="shared" si="5"/>
        <v>0</v>
      </c>
      <c r="L24" s="2">
        <f t="shared" si="1"/>
        <v>2500</v>
      </c>
    </row>
    <row r="25" spans="1:12" ht="23.25" customHeight="1" x14ac:dyDescent="0.25">
      <c r="A25" s="17"/>
      <c r="B25" s="340" t="s">
        <v>30</v>
      </c>
      <c r="C25" s="340"/>
      <c r="D25" s="340"/>
      <c r="E25" s="294">
        <v>851</v>
      </c>
      <c r="F25" s="1" t="s">
        <v>18</v>
      </c>
      <c r="G25" s="1" t="s">
        <v>7</v>
      </c>
      <c r="H25" s="1" t="s">
        <v>616</v>
      </c>
      <c r="I25" s="1" t="s">
        <v>31</v>
      </c>
      <c r="J25" s="2">
        <f>2500</f>
        <v>2500</v>
      </c>
      <c r="K25" s="2"/>
      <c r="L25" s="2">
        <f t="shared" si="1"/>
        <v>2500</v>
      </c>
    </row>
    <row r="26" spans="1:12" hidden="1" x14ac:dyDescent="0.25">
      <c r="A26" s="514" t="s">
        <v>656</v>
      </c>
      <c r="B26" s="514"/>
      <c r="C26" s="340"/>
      <c r="D26" s="340"/>
      <c r="E26" s="18">
        <v>851</v>
      </c>
      <c r="F26" s="12" t="s">
        <v>18</v>
      </c>
      <c r="G26" s="12" t="s">
        <v>64</v>
      </c>
      <c r="H26" s="12"/>
      <c r="I26" s="12"/>
      <c r="J26" s="14">
        <f>J27</f>
        <v>0</v>
      </c>
      <c r="K26" s="14">
        <f t="shared" ref="K26:K28" si="6">K27</f>
        <v>0</v>
      </c>
      <c r="L26" s="2">
        <f t="shared" si="1"/>
        <v>0</v>
      </c>
    </row>
    <row r="27" spans="1:12" ht="60" hidden="1" customHeight="1" x14ac:dyDescent="0.25">
      <c r="A27" s="442" t="s">
        <v>657</v>
      </c>
      <c r="B27" s="442"/>
      <c r="C27" s="340"/>
      <c r="D27" s="340"/>
      <c r="E27" s="294">
        <v>851</v>
      </c>
      <c r="F27" s="1" t="s">
        <v>18</v>
      </c>
      <c r="G27" s="1" t="s">
        <v>64</v>
      </c>
      <c r="H27" s="1" t="s">
        <v>658</v>
      </c>
      <c r="I27" s="1"/>
      <c r="J27" s="2">
        <f>J28</f>
        <v>0</v>
      </c>
      <c r="K27" s="2">
        <f t="shared" si="6"/>
        <v>0</v>
      </c>
      <c r="L27" s="2">
        <f t="shared" si="1"/>
        <v>0</v>
      </c>
    </row>
    <row r="28" spans="1:12" hidden="1" x14ac:dyDescent="0.25">
      <c r="A28" s="17"/>
      <c r="B28" s="340" t="s">
        <v>28</v>
      </c>
      <c r="C28" s="339"/>
      <c r="D28" s="339"/>
      <c r="E28" s="294">
        <v>851</v>
      </c>
      <c r="F28" s="1" t="s">
        <v>18</v>
      </c>
      <c r="G28" s="1" t="s">
        <v>64</v>
      </c>
      <c r="H28" s="1" t="s">
        <v>658</v>
      </c>
      <c r="I28" s="1" t="s">
        <v>29</v>
      </c>
      <c r="J28" s="2">
        <f>J29</f>
        <v>0</v>
      </c>
      <c r="K28" s="2">
        <f t="shared" si="6"/>
        <v>0</v>
      </c>
      <c r="L28" s="2">
        <f t="shared" si="1"/>
        <v>0</v>
      </c>
    </row>
    <row r="29" spans="1:12" ht="24" hidden="1" x14ac:dyDescent="0.25">
      <c r="A29" s="17"/>
      <c r="B29" s="340" t="s">
        <v>30</v>
      </c>
      <c r="C29" s="340"/>
      <c r="D29" s="340"/>
      <c r="E29" s="294">
        <v>851</v>
      </c>
      <c r="F29" s="1" t="s">
        <v>18</v>
      </c>
      <c r="G29" s="1" t="s">
        <v>64</v>
      </c>
      <c r="H29" s="1" t="s">
        <v>658</v>
      </c>
      <c r="I29" s="1" t="s">
        <v>31</v>
      </c>
      <c r="J29" s="2">
        <v>0</v>
      </c>
      <c r="K29" s="2">
        <v>0</v>
      </c>
      <c r="L29" s="2">
        <f t="shared" si="1"/>
        <v>0</v>
      </c>
    </row>
    <row r="30" spans="1:12" s="15" customFormat="1" ht="13.5" customHeight="1" x14ac:dyDescent="0.25">
      <c r="A30" s="514" t="s">
        <v>38</v>
      </c>
      <c r="B30" s="514"/>
      <c r="C30" s="395"/>
      <c r="D30" s="395"/>
      <c r="E30" s="294">
        <v>851</v>
      </c>
      <c r="F30" s="12" t="s">
        <v>18</v>
      </c>
      <c r="G30" s="12" t="s">
        <v>39</v>
      </c>
      <c r="H30" s="12"/>
      <c r="I30" s="12"/>
      <c r="J30" s="14">
        <f>J31</f>
        <v>200000</v>
      </c>
      <c r="K30" s="14">
        <f>K31</f>
        <v>0</v>
      </c>
      <c r="L30" s="14">
        <f>L31</f>
        <v>200000</v>
      </c>
    </row>
    <row r="31" spans="1:12" ht="13.5" customHeight="1" x14ac:dyDescent="0.25">
      <c r="A31" s="442" t="s">
        <v>41</v>
      </c>
      <c r="B31" s="442"/>
      <c r="C31" s="393"/>
      <c r="D31" s="393"/>
      <c r="E31" s="294">
        <v>851</v>
      </c>
      <c r="F31" s="1" t="s">
        <v>18</v>
      </c>
      <c r="G31" s="1" t="s">
        <v>39</v>
      </c>
      <c r="H31" s="1" t="s">
        <v>40</v>
      </c>
      <c r="I31" s="1"/>
      <c r="J31" s="2">
        <f t="shared" ref="J31:K32" si="7">J32</f>
        <v>200000</v>
      </c>
      <c r="K31" s="2">
        <f t="shared" si="7"/>
        <v>0</v>
      </c>
      <c r="L31" s="2">
        <f t="shared" si="1"/>
        <v>200000</v>
      </c>
    </row>
    <row r="32" spans="1:12" ht="13.5" customHeight="1" x14ac:dyDescent="0.25">
      <c r="A32" s="17"/>
      <c r="B32" s="393" t="s">
        <v>32</v>
      </c>
      <c r="C32" s="393"/>
      <c r="D32" s="393"/>
      <c r="E32" s="294">
        <v>851</v>
      </c>
      <c r="F32" s="1" t="s">
        <v>18</v>
      </c>
      <c r="G32" s="1" t="s">
        <v>39</v>
      </c>
      <c r="H32" s="1" t="s">
        <v>40</v>
      </c>
      <c r="I32" s="1" t="s">
        <v>33</v>
      </c>
      <c r="J32" s="2">
        <f t="shared" si="7"/>
        <v>200000</v>
      </c>
      <c r="K32" s="2">
        <f t="shared" si="7"/>
        <v>0</v>
      </c>
      <c r="L32" s="2">
        <f t="shared" si="1"/>
        <v>200000</v>
      </c>
    </row>
    <row r="33" spans="1:12" ht="13.5" customHeight="1" x14ac:dyDescent="0.25">
      <c r="A33" s="17"/>
      <c r="B33" s="392" t="s">
        <v>42</v>
      </c>
      <c r="C33" s="392"/>
      <c r="D33" s="392"/>
      <c r="E33" s="294">
        <v>851</v>
      </c>
      <c r="F33" s="1" t="s">
        <v>18</v>
      </c>
      <c r="G33" s="1" t="s">
        <v>39</v>
      </c>
      <c r="H33" s="1" t="s">
        <v>40</v>
      </c>
      <c r="I33" s="1" t="s">
        <v>43</v>
      </c>
      <c r="J33" s="2">
        <v>200000</v>
      </c>
      <c r="K33" s="2"/>
      <c r="L33" s="2">
        <f t="shared" si="1"/>
        <v>200000</v>
      </c>
    </row>
    <row r="34" spans="1:12" s="15" customFormat="1" ht="13.5" customHeight="1" x14ac:dyDescent="0.25">
      <c r="A34" s="514" t="s">
        <v>44</v>
      </c>
      <c r="B34" s="514"/>
      <c r="C34" s="395"/>
      <c r="D34" s="395"/>
      <c r="E34" s="294">
        <v>851</v>
      </c>
      <c r="F34" s="12" t="s">
        <v>18</v>
      </c>
      <c r="G34" s="12" t="s">
        <v>45</v>
      </c>
      <c r="H34" s="12"/>
      <c r="I34" s="12"/>
      <c r="J34" s="14">
        <f>J35+J40+J43+J46+J51+J54</f>
        <v>6237700</v>
      </c>
      <c r="K34" s="14">
        <f>K35+K40+K43+K46+K51+K54</f>
        <v>803088</v>
      </c>
      <c r="L34" s="14">
        <f>L35+L40+L43+L46+L51+L54</f>
        <v>7040788</v>
      </c>
    </row>
    <row r="35" spans="1:12" ht="52.5" customHeight="1" x14ac:dyDescent="0.25">
      <c r="A35" s="442" t="s">
        <v>46</v>
      </c>
      <c r="B35" s="442"/>
      <c r="C35" s="294"/>
      <c r="D35" s="294"/>
      <c r="E35" s="294">
        <v>851</v>
      </c>
      <c r="F35" s="1" t="s">
        <v>18</v>
      </c>
      <c r="G35" s="1" t="s">
        <v>45</v>
      </c>
      <c r="H35" s="1" t="s">
        <v>47</v>
      </c>
      <c r="I35" s="1"/>
      <c r="J35" s="2">
        <f t="shared" ref="J35:K35" si="8">J36+J38</f>
        <v>340700</v>
      </c>
      <c r="K35" s="2">
        <f t="shared" si="8"/>
        <v>0</v>
      </c>
      <c r="L35" s="2">
        <f t="shared" si="1"/>
        <v>340700</v>
      </c>
    </row>
    <row r="36" spans="1:12" ht="36.75" customHeight="1" x14ac:dyDescent="0.25">
      <c r="A36" s="17"/>
      <c r="B36" s="339" t="s">
        <v>22</v>
      </c>
      <c r="C36" s="294"/>
      <c r="D36" s="294"/>
      <c r="E36" s="294">
        <v>851</v>
      </c>
      <c r="F36" s="1" t="s">
        <v>18</v>
      </c>
      <c r="G36" s="1" t="s">
        <v>45</v>
      </c>
      <c r="H36" s="1" t="s">
        <v>47</v>
      </c>
      <c r="I36" s="1" t="s">
        <v>24</v>
      </c>
      <c r="J36" s="2">
        <f t="shared" ref="J36:K36" si="9">J37</f>
        <v>216840</v>
      </c>
      <c r="K36" s="2">
        <f t="shared" si="9"/>
        <v>0</v>
      </c>
      <c r="L36" s="2">
        <f t="shared" si="1"/>
        <v>216840</v>
      </c>
    </row>
    <row r="37" spans="1:12" ht="13.5" customHeight="1" x14ac:dyDescent="0.25">
      <c r="A37" s="17"/>
      <c r="B37" s="339" t="s">
        <v>25</v>
      </c>
      <c r="C37" s="294"/>
      <c r="D37" s="294"/>
      <c r="E37" s="294">
        <v>851</v>
      </c>
      <c r="F37" s="1" t="s">
        <v>18</v>
      </c>
      <c r="G37" s="1" t="s">
        <v>45</v>
      </c>
      <c r="H37" s="1" t="s">
        <v>47</v>
      </c>
      <c r="I37" s="1" t="s">
        <v>26</v>
      </c>
      <c r="J37" s="2">
        <v>216840</v>
      </c>
      <c r="K37" s="2"/>
      <c r="L37" s="2">
        <f t="shared" si="1"/>
        <v>216840</v>
      </c>
    </row>
    <row r="38" spans="1:12" ht="14.25" customHeight="1" x14ac:dyDescent="0.25">
      <c r="A38" s="17"/>
      <c r="B38" s="340" t="s">
        <v>28</v>
      </c>
      <c r="C38" s="294"/>
      <c r="D38" s="294"/>
      <c r="E38" s="294">
        <v>851</v>
      </c>
      <c r="F38" s="1" t="s">
        <v>18</v>
      </c>
      <c r="G38" s="1" t="s">
        <v>45</v>
      </c>
      <c r="H38" s="1" t="s">
        <v>47</v>
      </c>
      <c r="I38" s="1" t="s">
        <v>29</v>
      </c>
      <c r="J38" s="2">
        <f>J39</f>
        <v>123860</v>
      </c>
      <c r="K38" s="2">
        <f>K39</f>
        <v>0</v>
      </c>
      <c r="L38" s="2">
        <f t="shared" si="1"/>
        <v>123860</v>
      </c>
    </row>
    <row r="39" spans="1:12" ht="25.5" customHeight="1" x14ac:dyDescent="0.25">
      <c r="A39" s="17"/>
      <c r="B39" s="340" t="s">
        <v>30</v>
      </c>
      <c r="C39" s="294"/>
      <c r="D39" s="294"/>
      <c r="E39" s="294">
        <v>851</v>
      </c>
      <c r="F39" s="1" t="s">
        <v>18</v>
      </c>
      <c r="G39" s="1" t="s">
        <v>45</v>
      </c>
      <c r="H39" s="1" t="s">
        <v>47</v>
      </c>
      <c r="I39" s="1" t="s">
        <v>31</v>
      </c>
      <c r="J39" s="2">
        <f>123860</f>
        <v>123860</v>
      </c>
      <c r="K39" s="2"/>
      <c r="L39" s="2">
        <f t="shared" si="1"/>
        <v>123860</v>
      </c>
    </row>
    <row r="40" spans="1:12" ht="26.25" customHeight="1" x14ac:dyDescent="0.25">
      <c r="A40" s="442" t="s">
        <v>52</v>
      </c>
      <c r="B40" s="442"/>
      <c r="C40" s="340"/>
      <c r="D40" s="340"/>
      <c r="E40" s="294">
        <v>851</v>
      </c>
      <c r="F40" s="1" t="s">
        <v>23</v>
      </c>
      <c r="G40" s="20" t="s">
        <v>45</v>
      </c>
      <c r="H40" s="1" t="s">
        <v>53</v>
      </c>
      <c r="I40" s="1"/>
      <c r="J40" s="2">
        <f t="shared" ref="J40:K41" si="10">J41</f>
        <v>450000</v>
      </c>
      <c r="K40" s="2">
        <f t="shared" si="10"/>
        <v>0</v>
      </c>
      <c r="L40" s="2">
        <f t="shared" si="1"/>
        <v>450000</v>
      </c>
    </row>
    <row r="41" spans="1:12" ht="15" customHeight="1" x14ac:dyDescent="0.25">
      <c r="A41" s="17"/>
      <c r="B41" s="340" t="s">
        <v>28</v>
      </c>
      <c r="C41" s="339"/>
      <c r="D41" s="339"/>
      <c r="E41" s="294">
        <v>851</v>
      </c>
      <c r="F41" s="1" t="s">
        <v>18</v>
      </c>
      <c r="G41" s="1" t="s">
        <v>45</v>
      </c>
      <c r="H41" s="1" t="s">
        <v>53</v>
      </c>
      <c r="I41" s="1" t="s">
        <v>29</v>
      </c>
      <c r="J41" s="2">
        <f t="shared" si="10"/>
        <v>450000</v>
      </c>
      <c r="K41" s="2">
        <f t="shared" si="10"/>
        <v>0</v>
      </c>
      <c r="L41" s="2">
        <f t="shared" si="1"/>
        <v>450000</v>
      </c>
    </row>
    <row r="42" spans="1:12" ht="24.75" customHeight="1" x14ac:dyDescent="0.25">
      <c r="A42" s="17"/>
      <c r="B42" s="340" t="s">
        <v>30</v>
      </c>
      <c r="C42" s="340"/>
      <c r="D42" s="340"/>
      <c r="E42" s="294">
        <v>851</v>
      </c>
      <c r="F42" s="1" t="s">
        <v>18</v>
      </c>
      <c r="G42" s="1" t="s">
        <v>45</v>
      </c>
      <c r="H42" s="1" t="s">
        <v>53</v>
      </c>
      <c r="I42" s="1" t="s">
        <v>31</v>
      </c>
      <c r="J42" s="2">
        <v>450000</v>
      </c>
      <c r="K42" s="2"/>
      <c r="L42" s="2">
        <f t="shared" si="1"/>
        <v>450000</v>
      </c>
    </row>
    <row r="43" spans="1:12" ht="16.5" customHeight="1" x14ac:dyDescent="0.25">
      <c r="A43" s="442" t="s">
        <v>54</v>
      </c>
      <c r="B43" s="442"/>
      <c r="C43" s="344"/>
      <c r="D43" s="344"/>
      <c r="E43" s="294">
        <v>851</v>
      </c>
      <c r="F43" s="1" t="s">
        <v>18</v>
      </c>
      <c r="G43" s="1" t="s">
        <v>45</v>
      </c>
      <c r="H43" s="1" t="s">
        <v>55</v>
      </c>
      <c r="I43" s="1"/>
      <c r="J43" s="2">
        <f>J44</f>
        <v>1575000</v>
      </c>
      <c r="K43" s="2">
        <f t="shared" ref="K43" si="11">K44</f>
        <v>0</v>
      </c>
      <c r="L43" s="2">
        <f t="shared" si="1"/>
        <v>1575000</v>
      </c>
    </row>
    <row r="44" spans="1:12" ht="15" customHeight="1" x14ac:dyDescent="0.25">
      <c r="A44" s="17"/>
      <c r="B44" s="340" t="s">
        <v>28</v>
      </c>
      <c r="C44" s="339"/>
      <c r="D44" s="339"/>
      <c r="E44" s="294">
        <v>851</v>
      </c>
      <c r="F44" s="1" t="s">
        <v>18</v>
      </c>
      <c r="G44" s="1" t="s">
        <v>45</v>
      </c>
      <c r="H44" s="1" t="s">
        <v>55</v>
      </c>
      <c r="I44" s="1" t="s">
        <v>29</v>
      </c>
      <c r="J44" s="2">
        <f t="shared" ref="J44:K44" si="12">J45</f>
        <v>1575000</v>
      </c>
      <c r="K44" s="2">
        <f t="shared" si="12"/>
        <v>0</v>
      </c>
      <c r="L44" s="2">
        <f t="shared" si="1"/>
        <v>1575000</v>
      </c>
    </row>
    <row r="45" spans="1:12" ht="23.25" customHeight="1" x14ac:dyDescent="0.25">
      <c r="A45" s="17"/>
      <c r="B45" s="340" t="s">
        <v>30</v>
      </c>
      <c r="C45" s="340"/>
      <c r="D45" s="340"/>
      <c r="E45" s="294">
        <v>851</v>
      </c>
      <c r="F45" s="1" t="s">
        <v>18</v>
      </c>
      <c r="G45" s="1" t="s">
        <v>45</v>
      </c>
      <c r="H45" s="1" t="s">
        <v>55</v>
      </c>
      <c r="I45" s="1" t="s">
        <v>31</v>
      </c>
      <c r="J45" s="2">
        <v>1575000</v>
      </c>
      <c r="K45" s="2"/>
      <c r="L45" s="2">
        <f t="shared" si="1"/>
        <v>1575000</v>
      </c>
    </row>
    <row r="46" spans="1:12" s="222" customFormat="1" ht="24" customHeight="1" x14ac:dyDescent="0.2">
      <c r="A46" s="505" t="s">
        <v>570</v>
      </c>
      <c r="B46" s="506"/>
      <c r="C46" s="221"/>
      <c r="D46" s="221"/>
      <c r="E46" s="294">
        <v>851</v>
      </c>
      <c r="F46" s="20" t="s">
        <v>18</v>
      </c>
      <c r="G46" s="20" t="s">
        <v>45</v>
      </c>
      <c r="H46" s="20" t="s">
        <v>571</v>
      </c>
      <c r="I46" s="20"/>
      <c r="J46" s="24">
        <f>J49+J47</f>
        <v>1572000</v>
      </c>
      <c r="K46" s="24">
        <f t="shared" ref="K46" si="13">K49+K47</f>
        <v>763089</v>
      </c>
      <c r="L46" s="2">
        <f t="shared" si="1"/>
        <v>2335089</v>
      </c>
    </row>
    <row r="47" spans="1:12" ht="15" customHeight="1" x14ac:dyDescent="0.25">
      <c r="A47" s="17"/>
      <c r="B47" s="340" t="s">
        <v>28</v>
      </c>
      <c r="C47" s="339"/>
      <c r="D47" s="339"/>
      <c r="E47" s="294">
        <v>851</v>
      </c>
      <c r="F47" s="1" t="s">
        <v>18</v>
      </c>
      <c r="G47" s="1" t="s">
        <v>45</v>
      </c>
      <c r="H47" s="20" t="s">
        <v>571</v>
      </c>
      <c r="I47" s="1" t="s">
        <v>29</v>
      </c>
      <c r="J47" s="2">
        <f t="shared" ref="J47:K47" si="14">J48</f>
        <v>172000</v>
      </c>
      <c r="K47" s="2">
        <f t="shared" si="14"/>
        <v>0</v>
      </c>
      <c r="L47" s="2">
        <f t="shared" si="1"/>
        <v>172000</v>
      </c>
    </row>
    <row r="48" spans="1:12" ht="25.5" customHeight="1" x14ac:dyDescent="0.25">
      <c r="A48" s="17"/>
      <c r="B48" s="340" t="s">
        <v>30</v>
      </c>
      <c r="C48" s="340"/>
      <c r="D48" s="340"/>
      <c r="E48" s="294">
        <v>851</v>
      </c>
      <c r="F48" s="1" t="s">
        <v>18</v>
      </c>
      <c r="G48" s="1" t="s">
        <v>45</v>
      </c>
      <c r="H48" s="20" t="s">
        <v>571</v>
      </c>
      <c r="I48" s="1" t="s">
        <v>31</v>
      </c>
      <c r="J48" s="2">
        <v>172000</v>
      </c>
      <c r="K48" s="2"/>
      <c r="L48" s="2">
        <f t="shared" si="1"/>
        <v>172000</v>
      </c>
    </row>
    <row r="49" spans="1:12" s="222" customFormat="1" ht="15.75" customHeight="1" x14ac:dyDescent="0.2">
      <c r="A49" s="339"/>
      <c r="B49" s="340" t="s">
        <v>598</v>
      </c>
      <c r="C49" s="221"/>
      <c r="D49" s="221"/>
      <c r="E49" s="294">
        <v>851</v>
      </c>
      <c r="F49" s="20" t="s">
        <v>18</v>
      </c>
      <c r="G49" s="20" t="s">
        <v>45</v>
      </c>
      <c r="H49" s="20" t="s">
        <v>571</v>
      </c>
      <c r="I49" s="20" t="s">
        <v>77</v>
      </c>
      <c r="J49" s="24">
        <f t="shared" ref="J49:K49" si="15">J50</f>
        <v>1400000</v>
      </c>
      <c r="K49" s="24">
        <f t="shared" si="15"/>
        <v>763089</v>
      </c>
      <c r="L49" s="2">
        <f t="shared" si="1"/>
        <v>2163089</v>
      </c>
    </row>
    <row r="50" spans="1:12" s="222" customFormat="1" ht="27" customHeight="1" x14ac:dyDescent="0.2">
      <c r="A50" s="339"/>
      <c r="B50" s="340" t="s">
        <v>78</v>
      </c>
      <c r="C50" s="221"/>
      <c r="D50" s="221"/>
      <c r="E50" s="294">
        <v>851</v>
      </c>
      <c r="F50" s="20" t="s">
        <v>18</v>
      </c>
      <c r="G50" s="20" t="s">
        <v>45</v>
      </c>
      <c r="H50" s="20" t="s">
        <v>571</v>
      </c>
      <c r="I50" s="20" t="s">
        <v>79</v>
      </c>
      <c r="J50" s="24">
        <v>1400000</v>
      </c>
      <c r="K50" s="24">
        <f>12865+750224</f>
        <v>763089</v>
      </c>
      <c r="L50" s="2">
        <f t="shared" si="1"/>
        <v>2163089</v>
      </c>
    </row>
    <row r="51" spans="1:12" ht="24.75" customHeight="1" x14ac:dyDescent="0.25">
      <c r="A51" s="442" t="s">
        <v>48</v>
      </c>
      <c r="B51" s="442"/>
      <c r="C51" s="340"/>
      <c r="D51" s="340"/>
      <c r="E51" s="294">
        <v>851</v>
      </c>
      <c r="F51" s="1" t="s">
        <v>18</v>
      </c>
      <c r="G51" s="1" t="s">
        <v>45</v>
      </c>
      <c r="H51" s="75" t="s">
        <v>49</v>
      </c>
      <c r="I51" s="1"/>
      <c r="J51" s="2">
        <f t="shared" ref="J51:K52" si="16">J52</f>
        <v>2000000</v>
      </c>
      <c r="K51" s="2">
        <f t="shared" si="16"/>
        <v>39999</v>
      </c>
      <c r="L51" s="2">
        <f t="shared" si="1"/>
        <v>2039999</v>
      </c>
    </row>
    <row r="52" spans="1:12" ht="15" customHeight="1" x14ac:dyDescent="0.25">
      <c r="A52" s="17"/>
      <c r="B52" s="340" t="s">
        <v>28</v>
      </c>
      <c r="C52" s="339"/>
      <c r="D52" s="339"/>
      <c r="E52" s="294">
        <v>851</v>
      </c>
      <c r="F52" s="1" t="s">
        <v>18</v>
      </c>
      <c r="G52" s="20" t="s">
        <v>45</v>
      </c>
      <c r="H52" s="75" t="s">
        <v>49</v>
      </c>
      <c r="I52" s="1" t="s">
        <v>29</v>
      </c>
      <c r="J52" s="2">
        <f t="shared" si="16"/>
        <v>2000000</v>
      </c>
      <c r="K52" s="2">
        <f t="shared" si="16"/>
        <v>39999</v>
      </c>
      <c r="L52" s="2">
        <f t="shared" si="1"/>
        <v>2039999</v>
      </c>
    </row>
    <row r="53" spans="1:12" ht="27.75" customHeight="1" x14ac:dyDescent="0.25">
      <c r="A53" s="17"/>
      <c r="B53" s="340" t="s">
        <v>30</v>
      </c>
      <c r="C53" s="340"/>
      <c r="D53" s="340"/>
      <c r="E53" s="294">
        <v>851</v>
      </c>
      <c r="F53" s="1" t="s">
        <v>18</v>
      </c>
      <c r="G53" s="20" t="s">
        <v>45</v>
      </c>
      <c r="H53" s="75" t="s">
        <v>49</v>
      </c>
      <c r="I53" s="1" t="s">
        <v>31</v>
      </c>
      <c r="J53" s="2">
        <v>2000000</v>
      </c>
      <c r="K53" s="413">
        <v>39999</v>
      </c>
      <c r="L53" s="2">
        <f t="shared" si="1"/>
        <v>2039999</v>
      </c>
    </row>
    <row r="54" spans="1:12" ht="15" customHeight="1" x14ac:dyDescent="0.25">
      <c r="A54" s="442" t="s">
        <v>50</v>
      </c>
      <c r="B54" s="442"/>
      <c r="C54" s="340"/>
      <c r="D54" s="340"/>
      <c r="E54" s="294">
        <v>851</v>
      </c>
      <c r="F54" s="1" t="s">
        <v>18</v>
      </c>
      <c r="G54" s="20" t="s">
        <v>45</v>
      </c>
      <c r="H54" s="75" t="s">
        <v>51</v>
      </c>
      <c r="I54" s="1"/>
      <c r="J54" s="2">
        <f t="shared" ref="J54:K55" si="17">J55</f>
        <v>300000</v>
      </c>
      <c r="K54" s="2">
        <f t="shared" si="17"/>
        <v>0</v>
      </c>
      <c r="L54" s="2">
        <f t="shared" si="1"/>
        <v>300000</v>
      </c>
    </row>
    <row r="55" spans="1:12" ht="13.5" customHeight="1" x14ac:dyDescent="0.25">
      <c r="A55" s="17"/>
      <c r="B55" s="340" t="s">
        <v>28</v>
      </c>
      <c r="C55" s="339"/>
      <c r="D55" s="339"/>
      <c r="E55" s="294">
        <v>851</v>
      </c>
      <c r="F55" s="1" t="s">
        <v>18</v>
      </c>
      <c r="G55" s="20" t="s">
        <v>45</v>
      </c>
      <c r="H55" s="75" t="s">
        <v>51</v>
      </c>
      <c r="I55" s="1" t="s">
        <v>29</v>
      </c>
      <c r="J55" s="2">
        <f t="shared" si="17"/>
        <v>300000</v>
      </c>
      <c r="K55" s="2">
        <f t="shared" si="17"/>
        <v>0</v>
      </c>
      <c r="L55" s="2">
        <f t="shared" si="1"/>
        <v>300000</v>
      </c>
    </row>
    <row r="56" spans="1:12" ht="24.75" customHeight="1" x14ac:dyDescent="0.25">
      <c r="A56" s="17"/>
      <c r="B56" s="340" t="s">
        <v>30</v>
      </c>
      <c r="C56" s="340"/>
      <c r="D56" s="340"/>
      <c r="E56" s="294">
        <v>851</v>
      </c>
      <c r="F56" s="1" t="s">
        <v>18</v>
      </c>
      <c r="G56" s="20" t="s">
        <v>45</v>
      </c>
      <c r="H56" s="75" t="s">
        <v>51</v>
      </c>
      <c r="I56" s="1" t="s">
        <v>31</v>
      </c>
      <c r="J56" s="2">
        <v>300000</v>
      </c>
      <c r="K56" s="2"/>
      <c r="L56" s="2">
        <f t="shared" si="1"/>
        <v>300000</v>
      </c>
    </row>
    <row r="57" spans="1:12" s="11" customFormat="1" x14ac:dyDescent="0.25">
      <c r="A57" s="513" t="s">
        <v>162</v>
      </c>
      <c r="B57" s="513"/>
      <c r="C57" s="348"/>
      <c r="D57" s="33"/>
      <c r="E57" s="32">
        <v>851</v>
      </c>
      <c r="F57" s="7" t="s">
        <v>74</v>
      </c>
      <c r="G57" s="7"/>
      <c r="H57" s="7"/>
      <c r="I57" s="7"/>
      <c r="J57" s="9">
        <f t="shared" ref="J57:L58" si="18">J58</f>
        <v>428902</v>
      </c>
      <c r="K57" s="9">
        <f t="shared" si="18"/>
        <v>0</v>
      </c>
      <c r="L57" s="9">
        <f t="shared" si="18"/>
        <v>428902</v>
      </c>
    </row>
    <row r="58" spans="1:12" s="35" customFormat="1" x14ac:dyDescent="0.25">
      <c r="A58" s="515" t="s">
        <v>163</v>
      </c>
      <c r="B58" s="515"/>
      <c r="C58" s="349"/>
      <c r="D58" s="34"/>
      <c r="E58" s="32">
        <v>851</v>
      </c>
      <c r="F58" s="12" t="s">
        <v>74</v>
      </c>
      <c r="G58" s="12" t="s">
        <v>4</v>
      </c>
      <c r="H58" s="12"/>
      <c r="I58" s="12"/>
      <c r="J58" s="14">
        <f t="shared" si="18"/>
        <v>428902</v>
      </c>
      <c r="K58" s="14">
        <f t="shared" si="18"/>
        <v>0</v>
      </c>
      <c r="L58" s="14">
        <f t="shared" si="18"/>
        <v>428902</v>
      </c>
    </row>
    <row r="59" spans="1:12" s="26" customFormat="1" ht="46.5" customHeight="1" x14ac:dyDescent="0.25">
      <c r="A59" s="442" t="s">
        <v>660</v>
      </c>
      <c r="B59" s="442"/>
      <c r="C59" s="339"/>
      <c r="E59" s="32">
        <v>851</v>
      </c>
      <c r="F59" s="148" t="s">
        <v>74</v>
      </c>
      <c r="G59" s="148" t="s">
        <v>4</v>
      </c>
      <c r="H59" s="148" t="s">
        <v>591</v>
      </c>
      <c r="I59" s="216" t="s">
        <v>164</v>
      </c>
      <c r="J59" s="44">
        <f>J60+J62</f>
        <v>428902</v>
      </c>
      <c r="K59" s="44">
        <f>K60+K62</f>
        <v>0</v>
      </c>
      <c r="L59" s="2">
        <f t="shared" si="1"/>
        <v>428902</v>
      </c>
    </row>
    <row r="60" spans="1:12" ht="36" customHeight="1" x14ac:dyDescent="0.25">
      <c r="A60" s="17"/>
      <c r="B60" s="339" t="s">
        <v>22</v>
      </c>
      <c r="C60" s="294"/>
      <c r="D60" s="294"/>
      <c r="E60" s="294">
        <v>851</v>
      </c>
      <c r="F60" s="1" t="s">
        <v>74</v>
      </c>
      <c r="G60" s="1" t="s">
        <v>4</v>
      </c>
      <c r="H60" s="148" t="s">
        <v>591</v>
      </c>
      <c r="I60" s="1" t="s">
        <v>24</v>
      </c>
      <c r="J60" s="2">
        <f t="shared" ref="J60:K60" si="19">J61</f>
        <v>379160</v>
      </c>
      <c r="K60" s="2">
        <f t="shared" si="19"/>
        <v>0</v>
      </c>
      <c r="L60" s="2">
        <f t="shared" si="1"/>
        <v>379160</v>
      </c>
    </row>
    <row r="61" spans="1:12" ht="14.25" customHeight="1" x14ac:dyDescent="0.25">
      <c r="A61" s="17"/>
      <c r="B61" s="339" t="s">
        <v>25</v>
      </c>
      <c r="C61" s="294"/>
      <c r="D61" s="294"/>
      <c r="E61" s="294">
        <v>851</v>
      </c>
      <c r="F61" s="1" t="s">
        <v>74</v>
      </c>
      <c r="G61" s="1" t="s">
        <v>4</v>
      </c>
      <c r="H61" s="148" t="s">
        <v>591</v>
      </c>
      <c r="I61" s="1" t="s">
        <v>26</v>
      </c>
      <c r="J61" s="2">
        <v>379160</v>
      </c>
      <c r="K61" s="2"/>
      <c r="L61" s="2">
        <f t="shared" si="1"/>
        <v>379160</v>
      </c>
    </row>
    <row r="62" spans="1:12" ht="14.25" customHeight="1" x14ac:dyDescent="0.25">
      <c r="A62" s="17"/>
      <c r="B62" s="340" t="s">
        <v>28</v>
      </c>
      <c r="C62" s="294"/>
      <c r="D62" s="294"/>
      <c r="E62" s="294">
        <v>851</v>
      </c>
      <c r="F62" s="1" t="s">
        <v>74</v>
      </c>
      <c r="G62" s="1" t="s">
        <v>4</v>
      </c>
      <c r="H62" s="148" t="s">
        <v>591</v>
      </c>
      <c r="I62" s="1" t="s">
        <v>29</v>
      </c>
      <c r="J62" s="2">
        <f t="shared" ref="J62:K62" si="20">J63</f>
        <v>49742</v>
      </c>
      <c r="K62" s="2">
        <f t="shared" si="20"/>
        <v>0</v>
      </c>
      <c r="L62" s="2">
        <f t="shared" si="1"/>
        <v>49742</v>
      </c>
    </row>
    <row r="63" spans="1:12" ht="27" customHeight="1" x14ac:dyDescent="0.25">
      <c r="A63" s="17"/>
      <c r="B63" s="340" t="s">
        <v>30</v>
      </c>
      <c r="C63" s="294"/>
      <c r="D63" s="294"/>
      <c r="E63" s="294">
        <v>851</v>
      </c>
      <c r="F63" s="1" t="s">
        <v>74</v>
      </c>
      <c r="G63" s="1" t="s">
        <v>4</v>
      </c>
      <c r="H63" s="148" t="s">
        <v>591</v>
      </c>
      <c r="I63" s="1" t="s">
        <v>31</v>
      </c>
      <c r="J63" s="2">
        <v>49742</v>
      </c>
      <c r="K63" s="2"/>
      <c r="L63" s="2">
        <f t="shared" si="1"/>
        <v>49742</v>
      </c>
    </row>
    <row r="64" spans="1:12" s="11" customFormat="1" ht="14.25" customHeight="1" x14ac:dyDescent="0.25">
      <c r="A64" s="513" t="s">
        <v>56</v>
      </c>
      <c r="B64" s="513"/>
      <c r="C64" s="394"/>
      <c r="D64" s="394"/>
      <c r="E64" s="294">
        <v>851</v>
      </c>
      <c r="F64" s="7" t="s">
        <v>4</v>
      </c>
      <c r="G64" s="7"/>
      <c r="H64" s="7"/>
      <c r="I64" s="7"/>
      <c r="J64" s="9">
        <f t="shared" ref="J64:L65" si="21">J65</f>
        <v>1332400</v>
      </c>
      <c r="K64" s="9">
        <f t="shared" si="21"/>
        <v>10900</v>
      </c>
      <c r="L64" s="9">
        <f t="shared" si="21"/>
        <v>1343300</v>
      </c>
    </row>
    <row r="65" spans="1:12" s="15" customFormat="1" ht="30" customHeight="1" x14ac:dyDescent="0.25">
      <c r="A65" s="514" t="s">
        <v>57</v>
      </c>
      <c r="B65" s="514"/>
      <c r="C65" s="395"/>
      <c r="D65" s="395"/>
      <c r="E65" s="294">
        <v>851</v>
      </c>
      <c r="F65" s="12" t="s">
        <v>4</v>
      </c>
      <c r="G65" s="12" t="s">
        <v>58</v>
      </c>
      <c r="H65" s="12"/>
      <c r="I65" s="12"/>
      <c r="J65" s="14">
        <f>J66</f>
        <v>1332400</v>
      </c>
      <c r="K65" s="14">
        <f t="shared" si="21"/>
        <v>10900</v>
      </c>
      <c r="L65" s="14">
        <f t="shared" si="21"/>
        <v>1343300</v>
      </c>
    </row>
    <row r="66" spans="1:12" ht="15" customHeight="1" x14ac:dyDescent="0.25">
      <c r="A66" s="442" t="s">
        <v>572</v>
      </c>
      <c r="B66" s="442"/>
      <c r="C66" s="393"/>
      <c r="D66" s="393"/>
      <c r="E66" s="294">
        <v>851</v>
      </c>
      <c r="F66" s="1" t="s">
        <v>4</v>
      </c>
      <c r="G66" s="129" t="s">
        <v>58</v>
      </c>
      <c r="H66" s="1" t="s">
        <v>59</v>
      </c>
      <c r="I66" s="1"/>
      <c r="J66" s="2">
        <f>J67+J69</f>
        <v>1332400</v>
      </c>
      <c r="K66" s="2">
        <f>K67+K69</f>
        <v>10900</v>
      </c>
      <c r="L66" s="2">
        <f t="shared" si="1"/>
        <v>1343300</v>
      </c>
    </row>
    <row r="67" spans="1:12" ht="39" customHeight="1" x14ac:dyDescent="0.25">
      <c r="A67" s="393"/>
      <c r="B67" s="392" t="s">
        <v>22</v>
      </c>
      <c r="C67" s="393"/>
      <c r="D67" s="393"/>
      <c r="E67" s="294">
        <v>851</v>
      </c>
      <c r="F67" s="1" t="s">
        <v>4</v>
      </c>
      <c r="G67" s="20" t="s">
        <v>58</v>
      </c>
      <c r="H67" s="1" t="s">
        <v>59</v>
      </c>
      <c r="I67" s="1" t="s">
        <v>24</v>
      </c>
      <c r="J67" s="2">
        <f>J68</f>
        <v>1246000</v>
      </c>
      <c r="K67" s="2">
        <f>K68</f>
        <v>0</v>
      </c>
      <c r="L67" s="2">
        <f t="shared" si="1"/>
        <v>1246000</v>
      </c>
    </row>
    <row r="68" spans="1:12" ht="13.5" customHeight="1" x14ac:dyDescent="0.25">
      <c r="A68" s="393"/>
      <c r="B68" s="393" t="s">
        <v>60</v>
      </c>
      <c r="C68" s="393"/>
      <c r="D68" s="393"/>
      <c r="E68" s="294">
        <v>851</v>
      </c>
      <c r="F68" s="1" t="s">
        <v>4</v>
      </c>
      <c r="G68" s="20" t="s">
        <v>58</v>
      </c>
      <c r="H68" s="1" t="s">
        <v>59</v>
      </c>
      <c r="I68" s="1" t="s">
        <v>61</v>
      </c>
      <c r="J68" s="2">
        <v>1246000</v>
      </c>
      <c r="K68" s="2"/>
      <c r="L68" s="2">
        <f t="shared" si="1"/>
        <v>1246000</v>
      </c>
    </row>
    <row r="69" spans="1:12" ht="13.5" customHeight="1" x14ac:dyDescent="0.25">
      <c r="A69" s="17"/>
      <c r="B69" s="393" t="s">
        <v>28</v>
      </c>
      <c r="C69" s="392"/>
      <c r="D69" s="392"/>
      <c r="E69" s="294">
        <v>851</v>
      </c>
      <c r="F69" s="1" t="s">
        <v>4</v>
      </c>
      <c r="G69" s="20" t="s">
        <v>58</v>
      </c>
      <c r="H69" s="1" t="s">
        <v>59</v>
      </c>
      <c r="I69" s="1" t="s">
        <v>29</v>
      </c>
      <c r="J69" s="2">
        <f t="shared" ref="J69:K69" si="22">J70</f>
        <v>86400</v>
      </c>
      <c r="K69" s="2">
        <f t="shared" si="22"/>
        <v>10900</v>
      </c>
      <c r="L69" s="2">
        <f t="shared" si="1"/>
        <v>97300</v>
      </c>
    </row>
    <row r="70" spans="1:12" ht="25.5" customHeight="1" x14ac:dyDescent="0.25">
      <c r="A70" s="17"/>
      <c r="B70" s="393" t="s">
        <v>30</v>
      </c>
      <c r="C70" s="393"/>
      <c r="D70" s="393"/>
      <c r="E70" s="294">
        <v>851</v>
      </c>
      <c r="F70" s="1" t="s">
        <v>4</v>
      </c>
      <c r="G70" s="20" t="s">
        <v>58</v>
      </c>
      <c r="H70" s="1" t="s">
        <v>59</v>
      </c>
      <c r="I70" s="1" t="s">
        <v>31</v>
      </c>
      <c r="J70" s="2">
        <v>86400</v>
      </c>
      <c r="K70" s="2">
        <v>10900</v>
      </c>
      <c r="L70" s="2">
        <f t="shared" si="1"/>
        <v>97300</v>
      </c>
    </row>
    <row r="71" spans="1:12" s="11" customFormat="1" x14ac:dyDescent="0.25">
      <c r="A71" s="513" t="s">
        <v>62</v>
      </c>
      <c r="B71" s="513"/>
      <c r="C71" s="348"/>
      <c r="D71" s="348"/>
      <c r="E71" s="294">
        <v>851</v>
      </c>
      <c r="F71" s="7" t="s">
        <v>7</v>
      </c>
      <c r="G71" s="7"/>
      <c r="H71" s="7"/>
      <c r="I71" s="7"/>
      <c r="J71" s="9">
        <f>J72+J82+J86</f>
        <v>2897640</v>
      </c>
      <c r="K71" s="9">
        <f>K72+K82+K86</f>
        <v>1300000</v>
      </c>
      <c r="L71" s="9">
        <f>L72+L82+L86</f>
        <v>4197640</v>
      </c>
    </row>
    <row r="72" spans="1:12" s="15" customFormat="1" x14ac:dyDescent="0.25">
      <c r="A72" s="514" t="s">
        <v>63</v>
      </c>
      <c r="B72" s="514"/>
      <c r="C72" s="352"/>
      <c r="D72" s="352"/>
      <c r="E72" s="294">
        <v>851</v>
      </c>
      <c r="F72" s="12" t="s">
        <v>7</v>
      </c>
      <c r="G72" s="12" t="s">
        <v>64</v>
      </c>
      <c r="H72" s="12"/>
      <c r="I72" s="12"/>
      <c r="J72" s="14">
        <f>J73+J76+J79</f>
        <v>66140</v>
      </c>
      <c r="K72" s="14">
        <f t="shared" ref="K72:L72" si="23">K73+K76+K79</f>
        <v>1300000</v>
      </c>
      <c r="L72" s="14">
        <f t="shared" si="23"/>
        <v>1366140</v>
      </c>
    </row>
    <row r="73" spans="1:12" s="15" customFormat="1" ht="63.75" customHeight="1" x14ac:dyDescent="0.25">
      <c r="A73" s="485" t="s">
        <v>604</v>
      </c>
      <c r="B73" s="486"/>
      <c r="C73" s="352"/>
      <c r="D73" s="352"/>
      <c r="E73" s="294">
        <v>851</v>
      </c>
      <c r="F73" s="1" t="s">
        <v>7</v>
      </c>
      <c r="G73" s="129" t="s">
        <v>64</v>
      </c>
      <c r="H73" s="1" t="s">
        <v>605</v>
      </c>
      <c r="I73" s="1"/>
      <c r="J73" s="2">
        <f t="shared" ref="J73:K74" si="24">J74</f>
        <v>11140</v>
      </c>
      <c r="K73" s="2">
        <f t="shared" si="24"/>
        <v>0</v>
      </c>
      <c r="L73" s="2">
        <f t="shared" si="1"/>
        <v>11140</v>
      </c>
    </row>
    <row r="74" spans="1:12" s="15" customFormat="1" ht="12" customHeight="1" x14ac:dyDescent="0.25">
      <c r="A74" s="352"/>
      <c r="B74" s="354" t="s">
        <v>28</v>
      </c>
      <c r="C74" s="339"/>
      <c r="D74" s="339"/>
      <c r="E74" s="294">
        <v>851</v>
      </c>
      <c r="F74" s="1" t="s">
        <v>7</v>
      </c>
      <c r="G74" s="129" t="s">
        <v>64</v>
      </c>
      <c r="H74" s="1" t="s">
        <v>605</v>
      </c>
      <c r="I74" s="1" t="s">
        <v>29</v>
      </c>
      <c r="J74" s="2">
        <f t="shared" si="24"/>
        <v>11140</v>
      </c>
      <c r="K74" s="2">
        <f t="shared" si="24"/>
        <v>0</v>
      </c>
      <c r="L74" s="2">
        <f t="shared" si="1"/>
        <v>11140</v>
      </c>
    </row>
    <row r="75" spans="1:12" s="15" customFormat="1" ht="25.5" customHeight="1" x14ac:dyDescent="0.25">
      <c r="A75" s="352"/>
      <c r="B75" s="354" t="s">
        <v>30</v>
      </c>
      <c r="C75" s="340"/>
      <c r="D75" s="340"/>
      <c r="E75" s="294">
        <v>851</v>
      </c>
      <c r="F75" s="1" t="s">
        <v>7</v>
      </c>
      <c r="G75" s="129" t="s">
        <v>64</v>
      </c>
      <c r="H75" s="1" t="s">
        <v>605</v>
      </c>
      <c r="I75" s="1" t="s">
        <v>31</v>
      </c>
      <c r="J75" s="2">
        <v>11140</v>
      </c>
      <c r="K75" s="2"/>
      <c r="L75" s="2">
        <f t="shared" si="1"/>
        <v>11140</v>
      </c>
    </row>
    <row r="76" spans="1:12" ht="24.75" customHeight="1" x14ac:dyDescent="0.25">
      <c r="A76" s="485" t="s">
        <v>65</v>
      </c>
      <c r="B76" s="486"/>
      <c r="C76" s="340"/>
      <c r="D76" s="340"/>
      <c r="E76" s="294">
        <v>851</v>
      </c>
      <c r="F76" s="1" t="s">
        <v>7</v>
      </c>
      <c r="G76" s="1" t="s">
        <v>64</v>
      </c>
      <c r="H76" s="1" t="s">
        <v>730</v>
      </c>
      <c r="I76" s="1"/>
      <c r="J76" s="2">
        <f t="shared" ref="J76:K77" si="25">J77</f>
        <v>55000</v>
      </c>
      <c r="K76" s="2">
        <f t="shared" si="25"/>
        <v>0</v>
      </c>
      <c r="L76" s="2">
        <f t="shared" si="1"/>
        <v>55000</v>
      </c>
    </row>
    <row r="77" spans="1:12" ht="15.75" customHeight="1" x14ac:dyDescent="0.25">
      <c r="A77" s="17"/>
      <c r="B77" s="340" t="s">
        <v>28</v>
      </c>
      <c r="C77" s="339"/>
      <c r="D77" s="339"/>
      <c r="E77" s="294">
        <v>851</v>
      </c>
      <c r="F77" s="1" t="s">
        <v>7</v>
      </c>
      <c r="G77" s="1" t="s">
        <v>64</v>
      </c>
      <c r="H77" s="1" t="s">
        <v>730</v>
      </c>
      <c r="I77" s="1" t="s">
        <v>29</v>
      </c>
      <c r="J77" s="2">
        <f t="shared" si="25"/>
        <v>55000</v>
      </c>
      <c r="K77" s="2">
        <f t="shared" si="25"/>
        <v>0</v>
      </c>
      <c r="L77" s="2">
        <f t="shared" ref="L77:L154" si="26">J77+K77</f>
        <v>55000</v>
      </c>
    </row>
    <row r="78" spans="1:12" ht="27" customHeight="1" x14ac:dyDescent="0.25">
      <c r="A78" s="17"/>
      <c r="B78" s="340" t="s">
        <v>30</v>
      </c>
      <c r="C78" s="340"/>
      <c r="D78" s="340"/>
      <c r="E78" s="294">
        <v>851</v>
      </c>
      <c r="F78" s="1" t="s">
        <v>7</v>
      </c>
      <c r="G78" s="1" t="s">
        <v>64</v>
      </c>
      <c r="H78" s="1" t="s">
        <v>730</v>
      </c>
      <c r="I78" s="1" t="s">
        <v>31</v>
      </c>
      <c r="J78" s="2">
        <v>55000</v>
      </c>
      <c r="K78" s="2"/>
      <c r="L78" s="2">
        <f t="shared" si="26"/>
        <v>55000</v>
      </c>
    </row>
    <row r="79" spans="1:12" ht="27" customHeight="1" x14ac:dyDescent="0.25">
      <c r="A79" s="480" t="s">
        <v>757</v>
      </c>
      <c r="B79" s="480"/>
      <c r="C79" s="397"/>
      <c r="D79" s="397"/>
      <c r="E79" s="294">
        <v>851</v>
      </c>
      <c r="F79" s="1" t="s">
        <v>7</v>
      </c>
      <c r="G79" s="1" t="s">
        <v>64</v>
      </c>
      <c r="H79" s="1" t="s">
        <v>787</v>
      </c>
      <c r="I79" s="396"/>
      <c r="J79" s="2">
        <f>J80</f>
        <v>0</v>
      </c>
      <c r="K79" s="2">
        <f t="shared" ref="K79:L80" si="27">K80</f>
        <v>1300000</v>
      </c>
      <c r="L79" s="2">
        <f t="shared" si="27"/>
        <v>1300000</v>
      </c>
    </row>
    <row r="80" spans="1:12" ht="13.5" customHeight="1" x14ac:dyDescent="0.25">
      <c r="A80" s="397"/>
      <c r="B80" s="397" t="s">
        <v>32</v>
      </c>
      <c r="C80" s="397"/>
      <c r="D80" s="397"/>
      <c r="E80" s="294">
        <v>851</v>
      </c>
      <c r="F80" s="1" t="s">
        <v>7</v>
      </c>
      <c r="G80" s="1" t="s">
        <v>64</v>
      </c>
      <c r="H80" s="1" t="s">
        <v>787</v>
      </c>
      <c r="I80" s="1" t="s">
        <v>33</v>
      </c>
      <c r="J80" s="2">
        <f>J81</f>
        <v>0</v>
      </c>
      <c r="K80" s="2">
        <f t="shared" si="27"/>
        <v>1300000</v>
      </c>
      <c r="L80" s="2">
        <f t="shared" si="27"/>
        <v>1300000</v>
      </c>
    </row>
    <row r="81" spans="1:12" ht="27" customHeight="1" x14ac:dyDescent="0.25">
      <c r="A81" s="397"/>
      <c r="B81" s="397" t="s">
        <v>376</v>
      </c>
      <c r="C81" s="397"/>
      <c r="D81" s="397"/>
      <c r="E81" s="294">
        <v>851</v>
      </c>
      <c r="F81" s="1" t="s">
        <v>7</v>
      </c>
      <c r="G81" s="1" t="s">
        <v>64</v>
      </c>
      <c r="H81" s="1" t="s">
        <v>787</v>
      </c>
      <c r="I81" s="1" t="s">
        <v>67</v>
      </c>
      <c r="J81" s="2"/>
      <c r="K81" s="2">
        <v>1300000</v>
      </c>
      <c r="L81" s="2">
        <f>J81+K81</f>
        <v>1300000</v>
      </c>
    </row>
    <row r="82" spans="1:12" s="15" customFormat="1" x14ac:dyDescent="0.25">
      <c r="A82" s="514" t="s">
        <v>372</v>
      </c>
      <c r="B82" s="514"/>
      <c r="C82" s="352"/>
      <c r="D82" s="352"/>
      <c r="E82" s="294">
        <v>851</v>
      </c>
      <c r="F82" s="12" t="s">
        <v>7</v>
      </c>
      <c r="G82" s="12" t="s">
        <v>58</v>
      </c>
      <c r="H82" s="12"/>
      <c r="I82" s="12"/>
      <c r="J82" s="14">
        <f t="shared" ref="J82:L84" si="28">J83</f>
        <v>2558000</v>
      </c>
      <c r="K82" s="14">
        <f t="shared" si="28"/>
        <v>0</v>
      </c>
      <c r="L82" s="14">
        <f t="shared" si="28"/>
        <v>2558000</v>
      </c>
    </row>
    <row r="83" spans="1:12" ht="24.75" customHeight="1" x14ac:dyDescent="0.25">
      <c r="A83" s="442" t="s">
        <v>615</v>
      </c>
      <c r="B83" s="442"/>
      <c r="C83" s="340"/>
      <c r="D83" s="340"/>
      <c r="E83" s="294">
        <v>851</v>
      </c>
      <c r="F83" s="20" t="s">
        <v>7</v>
      </c>
      <c r="G83" s="20" t="s">
        <v>58</v>
      </c>
      <c r="H83" s="20" t="s">
        <v>614</v>
      </c>
      <c r="I83" s="20"/>
      <c r="J83" s="2">
        <f t="shared" si="28"/>
        <v>2558000</v>
      </c>
      <c r="K83" s="2">
        <f t="shared" si="28"/>
        <v>0</v>
      </c>
      <c r="L83" s="2">
        <f t="shared" si="26"/>
        <v>2558000</v>
      </c>
    </row>
    <row r="84" spans="1:12" ht="15.75" customHeight="1" x14ac:dyDescent="0.25">
      <c r="A84" s="340"/>
      <c r="B84" s="340" t="s">
        <v>28</v>
      </c>
      <c r="C84" s="340"/>
      <c r="D84" s="340"/>
      <c r="E84" s="294">
        <v>851</v>
      </c>
      <c r="F84" s="20" t="s">
        <v>7</v>
      </c>
      <c r="G84" s="20" t="s">
        <v>58</v>
      </c>
      <c r="H84" s="20" t="s">
        <v>614</v>
      </c>
      <c r="I84" s="1" t="s">
        <v>29</v>
      </c>
      <c r="J84" s="2">
        <f t="shared" si="28"/>
        <v>2558000</v>
      </c>
      <c r="K84" s="2">
        <f t="shared" si="28"/>
        <v>0</v>
      </c>
      <c r="L84" s="2">
        <f t="shared" si="26"/>
        <v>2558000</v>
      </c>
    </row>
    <row r="85" spans="1:12" ht="24.75" customHeight="1" x14ac:dyDescent="0.25">
      <c r="A85" s="340"/>
      <c r="B85" s="340" t="s">
        <v>30</v>
      </c>
      <c r="C85" s="340"/>
      <c r="D85" s="340"/>
      <c r="E85" s="294">
        <v>851</v>
      </c>
      <c r="F85" s="20" t="s">
        <v>7</v>
      </c>
      <c r="G85" s="20" t="s">
        <v>58</v>
      </c>
      <c r="H85" s="20" t="s">
        <v>614</v>
      </c>
      <c r="I85" s="1" t="s">
        <v>31</v>
      </c>
      <c r="J85" s="2">
        <v>2558000</v>
      </c>
      <c r="K85" s="2">
        <v>0</v>
      </c>
      <c r="L85" s="2">
        <f t="shared" si="26"/>
        <v>2558000</v>
      </c>
    </row>
    <row r="86" spans="1:12" s="15" customFormat="1" x14ac:dyDescent="0.25">
      <c r="A86" s="514" t="s">
        <v>68</v>
      </c>
      <c r="B86" s="514"/>
      <c r="C86" s="352"/>
      <c r="D86" s="352"/>
      <c r="E86" s="294">
        <v>851</v>
      </c>
      <c r="F86" s="12" t="s">
        <v>7</v>
      </c>
      <c r="G86" s="12" t="s">
        <v>69</v>
      </c>
      <c r="H86" s="12"/>
      <c r="I86" s="12"/>
      <c r="J86" s="14">
        <f t="shared" ref="J86:L86" si="29">J87+J92</f>
        <v>273500</v>
      </c>
      <c r="K86" s="14">
        <f t="shared" si="29"/>
        <v>0</v>
      </c>
      <c r="L86" s="14">
        <f t="shared" si="29"/>
        <v>273500</v>
      </c>
    </row>
    <row r="87" spans="1:12" ht="26.25" customHeight="1" x14ac:dyDescent="0.25">
      <c r="A87" s="442" t="s">
        <v>70</v>
      </c>
      <c r="B87" s="442"/>
      <c r="C87" s="340"/>
      <c r="D87" s="340"/>
      <c r="E87" s="294">
        <v>851</v>
      </c>
      <c r="F87" s="20" t="s">
        <v>7</v>
      </c>
      <c r="G87" s="20" t="s">
        <v>69</v>
      </c>
      <c r="H87" s="20" t="s">
        <v>71</v>
      </c>
      <c r="I87" s="20"/>
      <c r="J87" s="2">
        <f t="shared" ref="J87:K87" si="30">J88+J90</f>
        <v>173500</v>
      </c>
      <c r="K87" s="2">
        <f t="shared" si="30"/>
        <v>0</v>
      </c>
      <c r="L87" s="2">
        <f t="shared" si="26"/>
        <v>173500</v>
      </c>
    </row>
    <row r="88" spans="1:12" ht="40.5" customHeight="1" x14ac:dyDescent="0.25">
      <c r="A88" s="340"/>
      <c r="B88" s="339" t="s">
        <v>22</v>
      </c>
      <c r="C88" s="340"/>
      <c r="D88" s="340"/>
      <c r="E88" s="294">
        <v>851</v>
      </c>
      <c r="F88" s="20" t="s">
        <v>7</v>
      </c>
      <c r="G88" s="20" t="s">
        <v>69</v>
      </c>
      <c r="H88" s="20" t="s">
        <v>71</v>
      </c>
      <c r="I88" s="1" t="s">
        <v>24</v>
      </c>
      <c r="J88" s="2">
        <f t="shared" ref="J88:K88" si="31">J89</f>
        <v>97615</v>
      </c>
      <c r="K88" s="2">
        <f t="shared" si="31"/>
        <v>0</v>
      </c>
      <c r="L88" s="2">
        <f t="shared" si="26"/>
        <v>97615</v>
      </c>
    </row>
    <row r="89" spans="1:12" ht="15" customHeight="1" x14ac:dyDescent="0.25">
      <c r="A89" s="17"/>
      <c r="B89" s="339" t="s">
        <v>25</v>
      </c>
      <c r="C89" s="339"/>
      <c r="D89" s="339"/>
      <c r="E89" s="294">
        <v>851</v>
      </c>
      <c r="F89" s="20" t="s">
        <v>7</v>
      </c>
      <c r="G89" s="20" t="s">
        <v>69</v>
      </c>
      <c r="H89" s="20" t="s">
        <v>71</v>
      </c>
      <c r="I89" s="1" t="s">
        <v>26</v>
      </c>
      <c r="J89" s="2">
        <v>97615</v>
      </c>
      <c r="K89" s="2"/>
      <c r="L89" s="2">
        <f t="shared" si="26"/>
        <v>97615</v>
      </c>
    </row>
    <row r="90" spans="1:12" ht="12.75" customHeight="1" x14ac:dyDescent="0.25">
      <c r="A90" s="17"/>
      <c r="B90" s="340" t="s">
        <v>28</v>
      </c>
      <c r="C90" s="339"/>
      <c r="D90" s="339"/>
      <c r="E90" s="294">
        <v>851</v>
      </c>
      <c r="F90" s="20" t="s">
        <v>7</v>
      </c>
      <c r="G90" s="20" t="s">
        <v>69</v>
      </c>
      <c r="H90" s="20" t="s">
        <v>71</v>
      </c>
      <c r="I90" s="1" t="s">
        <v>29</v>
      </c>
      <c r="J90" s="2">
        <f t="shared" ref="J90:K90" si="32">J91</f>
        <v>75885</v>
      </c>
      <c r="K90" s="2">
        <f t="shared" si="32"/>
        <v>0</v>
      </c>
      <c r="L90" s="2">
        <f t="shared" si="26"/>
        <v>75885</v>
      </c>
    </row>
    <row r="91" spans="1:12" ht="26.25" customHeight="1" x14ac:dyDescent="0.25">
      <c r="A91" s="17"/>
      <c r="B91" s="340" t="s">
        <v>30</v>
      </c>
      <c r="C91" s="340"/>
      <c r="D91" s="340"/>
      <c r="E91" s="294">
        <v>851</v>
      </c>
      <c r="F91" s="20" t="s">
        <v>7</v>
      </c>
      <c r="G91" s="20" t="s">
        <v>69</v>
      </c>
      <c r="H91" s="20" t="s">
        <v>71</v>
      </c>
      <c r="I91" s="1" t="s">
        <v>31</v>
      </c>
      <c r="J91" s="2">
        <v>75885</v>
      </c>
      <c r="K91" s="2"/>
      <c r="L91" s="2">
        <f t="shared" si="26"/>
        <v>75885</v>
      </c>
    </row>
    <row r="92" spans="1:12" ht="25.5" customHeight="1" x14ac:dyDescent="0.25">
      <c r="A92" s="485" t="s">
        <v>569</v>
      </c>
      <c r="B92" s="486"/>
      <c r="C92" s="340"/>
      <c r="D92" s="118"/>
      <c r="E92" s="294">
        <v>851</v>
      </c>
      <c r="F92" s="20" t="s">
        <v>7</v>
      </c>
      <c r="G92" s="20" t="s">
        <v>69</v>
      </c>
      <c r="H92" s="20" t="s">
        <v>745</v>
      </c>
      <c r="I92" s="1"/>
      <c r="J92" s="2">
        <f t="shared" ref="J92:K93" si="33">J93</f>
        <v>100000</v>
      </c>
      <c r="K92" s="2">
        <f t="shared" si="33"/>
        <v>0</v>
      </c>
      <c r="L92" s="2">
        <f t="shared" si="26"/>
        <v>100000</v>
      </c>
    </row>
    <row r="93" spans="1:12" x14ac:dyDescent="0.25">
      <c r="A93" s="17"/>
      <c r="B93" s="340" t="s">
        <v>32</v>
      </c>
      <c r="C93" s="340"/>
      <c r="D93" s="118"/>
      <c r="E93" s="294">
        <v>851</v>
      </c>
      <c r="F93" s="20" t="s">
        <v>7</v>
      </c>
      <c r="G93" s="20" t="s">
        <v>69</v>
      </c>
      <c r="H93" s="20" t="s">
        <v>745</v>
      </c>
      <c r="I93" s="1" t="s">
        <v>33</v>
      </c>
      <c r="J93" s="2">
        <f t="shared" si="33"/>
        <v>100000</v>
      </c>
      <c r="K93" s="2">
        <f t="shared" si="33"/>
        <v>0</v>
      </c>
      <c r="L93" s="2">
        <f t="shared" si="26"/>
        <v>100000</v>
      </c>
    </row>
    <row r="94" spans="1:12" ht="27.75" customHeight="1" x14ac:dyDescent="0.25">
      <c r="A94" s="17"/>
      <c r="B94" s="340" t="s">
        <v>376</v>
      </c>
      <c r="C94" s="340"/>
      <c r="D94" s="118"/>
      <c r="E94" s="294">
        <v>851</v>
      </c>
      <c r="F94" s="20" t="s">
        <v>7</v>
      </c>
      <c r="G94" s="20" t="s">
        <v>69</v>
      </c>
      <c r="H94" s="20" t="s">
        <v>745</v>
      </c>
      <c r="I94" s="1" t="s">
        <v>67</v>
      </c>
      <c r="J94" s="2">
        <v>100000</v>
      </c>
      <c r="K94" s="2"/>
      <c r="L94" s="2">
        <f t="shared" si="26"/>
        <v>100000</v>
      </c>
    </row>
    <row r="95" spans="1:12" s="11" customFormat="1" ht="13.5" customHeight="1" x14ac:dyDescent="0.25">
      <c r="A95" s="246" t="s">
        <v>72</v>
      </c>
      <c r="B95" s="394"/>
      <c r="C95" s="394"/>
      <c r="E95" s="381">
        <v>851</v>
      </c>
      <c r="F95" s="39" t="s">
        <v>64</v>
      </c>
      <c r="G95" s="39"/>
      <c r="H95" s="39"/>
      <c r="I95" s="7"/>
      <c r="J95" s="9">
        <f>J96+J100</f>
        <v>741440</v>
      </c>
      <c r="K95" s="9">
        <f>K96+K100</f>
        <v>943038</v>
      </c>
      <c r="L95" s="9">
        <f>L96+L100</f>
        <v>1684478</v>
      </c>
    </row>
    <row r="96" spans="1:12" s="15" customFormat="1" ht="13.5" customHeight="1" x14ac:dyDescent="0.25">
      <c r="A96" s="519" t="s">
        <v>371</v>
      </c>
      <c r="B96" s="519"/>
      <c r="C96" s="352"/>
      <c r="E96" s="294">
        <v>851</v>
      </c>
      <c r="F96" s="22" t="s">
        <v>64</v>
      </c>
      <c r="G96" s="131" t="s">
        <v>18</v>
      </c>
      <c r="H96" s="22"/>
      <c r="I96" s="12"/>
      <c r="J96" s="14">
        <f>J97</f>
        <v>41440</v>
      </c>
      <c r="K96" s="14">
        <f t="shared" ref="K96:L96" si="34">K97</f>
        <v>0</v>
      </c>
      <c r="L96" s="14">
        <f t="shared" si="34"/>
        <v>41440</v>
      </c>
    </row>
    <row r="97" spans="1:12" s="15" customFormat="1" ht="13.5" customHeight="1" x14ac:dyDescent="0.25">
      <c r="A97" s="442" t="s">
        <v>586</v>
      </c>
      <c r="B97" s="442"/>
      <c r="C97" s="340"/>
      <c r="D97" s="6"/>
      <c r="E97" s="294">
        <v>851</v>
      </c>
      <c r="F97" s="20" t="s">
        <v>64</v>
      </c>
      <c r="G97" s="130" t="s">
        <v>18</v>
      </c>
      <c r="H97" s="20" t="s">
        <v>587</v>
      </c>
      <c r="I97" s="1"/>
      <c r="J97" s="2">
        <f t="shared" ref="J97:K98" si="35">J98</f>
        <v>41440</v>
      </c>
      <c r="K97" s="2">
        <f t="shared" si="35"/>
        <v>0</v>
      </c>
      <c r="L97" s="2">
        <f t="shared" si="26"/>
        <v>41440</v>
      </c>
    </row>
    <row r="98" spans="1:12" s="15" customFormat="1" ht="15" customHeight="1" x14ac:dyDescent="0.25">
      <c r="A98" s="340"/>
      <c r="B98" s="354" t="s">
        <v>28</v>
      </c>
      <c r="C98" s="340"/>
      <c r="D98" s="340"/>
      <c r="E98" s="294">
        <v>851</v>
      </c>
      <c r="F98" s="20" t="s">
        <v>64</v>
      </c>
      <c r="G98" s="130" t="s">
        <v>18</v>
      </c>
      <c r="H98" s="20" t="s">
        <v>587</v>
      </c>
      <c r="I98" s="1" t="s">
        <v>29</v>
      </c>
      <c r="J98" s="2">
        <f t="shared" si="35"/>
        <v>41440</v>
      </c>
      <c r="K98" s="2">
        <f t="shared" si="35"/>
        <v>0</v>
      </c>
      <c r="L98" s="2">
        <f t="shared" si="26"/>
        <v>41440</v>
      </c>
    </row>
    <row r="99" spans="1:12" s="15" customFormat="1" ht="26.25" customHeight="1" x14ac:dyDescent="0.25">
      <c r="A99" s="340"/>
      <c r="B99" s="354" t="s">
        <v>30</v>
      </c>
      <c r="C99" s="340"/>
      <c r="D99" s="340"/>
      <c r="E99" s="294">
        <v>851</v>
      </c>
      <c r="F99" s="20" t="s">
        <v>64</v>
      </c>
      <c r="G99" s="130" t="s">
        <v>18</v>
      </c>
      <c r="H99" s="20" t="s">
        <v>587</v>
      </c>
      <c r="I99" s="1" t="s">
        <v>31</v>
      </c>
      <c r="J99" s="2">
        <f>41422+18</f>
        <v>41440</v>
      </c>
      <c r="K99" s="2"/>
      <c r="L99" s="2">
        <f t="shared" si="26"/>
        <v>41440</v>
      </c>
    </row>
    <row r="100" spans="1:12" s="15" customFormat="1" x14ac:dyDescent="0.25">
      <c r="A100" s="356" t="s">
        <v>73</v>
      </c>
      <c r="B100" s="352"/>
      <c r="C100" s="352"/>
      <c r="E100" s="294">
        <v>851</v>
      </c>
      <c r="F100" s="22" t="s">
        <v>64</v>
      </c>
      <c r="G100" s="22" t="s">
        <v>74</v>
      </c>
      <c r="H100" s="22"/>
      <c r="I100" s="12"/>
      <c r="J100" s="14">
        <f>J101+J104+J107+J110</f>
        <v>700000</v>
      </c>
      <c r="K100" s="14">
        <f t="shared" ref="K100:L100" si="36">K101+K104+K107+K110</f>
        <v>943038</v>
      </c>
      <c r="L100" s="14">
        <f t="shared" si="36"/>
        <v>1643038</v>
      </c>
    </row>
    <row r="101" spans="1:12" x14ac:dyDescent="0.25">
      <c r="A101" s="478" t="s">
        <v>786</v>
      </c>
      <c r="B101" s="479"/>
      <c r="C101" s="401"/>
      <c r="E101" s="294">
        <v>851</v>
      </c>
      <c r="F101" s="20" t="s">
        <v>64</v>
      </c>
      <c r="G101" s="20" t="s">
        <v>74</v>
      </c>
      <c r="H101" s="20" t="s">
        <v>785</v>
      </c>
      <c r="I101" s="1"/>
      <c r="J101" s="2">
        <f t="shared" ref="J101:K101" si="37">J103</f>
        <v>0</v>
      </c>
      <c r="K101" s="2">
        <f t="shared" si="37"/>
        <v>285000</v>
      </c>
      <c r="L101" s="2">
        <f t="shared" ref="L101:L103" si="38">J101+K101</f>
        <v>285000</v>
      </c>
    </row>
    <row r="102" spans="1:12" s="15" customFormat="1" ht="13.5" customHeight="1" x14ac:dyDescent="0.25">
      <c r="A102" s="410"/>
      <c r="B102" s="401" t="s">
        <v>598</v>
      </c>
      <c r="C102" s="408"/>
      <c r="E102" s="294">
        <v>851</v>
      </c>
      <c r="F102" s="20" t="s">
        <v>64</v>
      </c>
      <c r="G102" s="20" t="s">
        <v>74</v>
      </c>
      <c r="H102" s="20" t="s">
        <v>785</v>
      </c>
      <c r="I102" s="1" t="s">
        <v>77</v>
      </c>
      <c r="J102" s="2">
        <f t="shared" ref="J102:K102" si="39">J103</f>
        <v>0</v>
      </c>
      <c r="K102" s="2">
        <f t="shared" si="39"/>
        <v>285000</v>
      </c>
      <c r="L102" s="2">
        <f t="shared" si="38"/>
        <v>285000</v>
      </c>
    </row>
    <row r="103" spans="1:12" s="15" customFormat="1" ht="24" x14ac:dyDescent="0.25">
      <c r="A103" s="410"/>
      <c r="B103" s="401" t="s">
        <v>78</v>
      </c>
      <c r="C103" s="408"/>
      <c r="E103" s="294">
        <v>851</v>
      </c>
      <c r="F103" s="20" t="s">
        <v>64</v>
      </c>
      <c r="G103" s="20" t="s">
        <v>74</v>
      </c>
      <c r="H103" s="20" t="s">
        <v>785</v>
      </c>
      <c r="I103" s="1" t="s">
        <v>79</v>
      </c>
      <c r="J103" s="2">
        <v>0</v>
      </c>
      <c r="K103" s="2">
        <v>285000</v>
      </c>
      <c r="L103" s="2">
        <f t="shared" si="38"/>
        <v>285000</v>
      </c>
    </row>
    <row r="104" spans="1:12" ht="24" customHeight="1" x14ac:dyDescent="0.25">
      <c r="A104" s="442" t="s">
        <v>75</v>
      </c>
      <c r="B104" s="442"/>
      <c r="C104" s="340"/>
      <c r="D104" s="340"/>
      <c r="E104" s="294">
        <v>851</v>
      </c>
      <c r="F104" s="20" t="s">
        <v>64</v>
      </c>
      <c r="G104" s="20" t="s">
        <v>74</v>
      </c>
      <c r="H104" s="20" t="s">
        <v>76</v>
      </c>
      <c r="I104" s="1"/>
      <c r="J104" s="2">
        <f t="shared" ref="J104:K104" si="40">J106</f>
        <v>700000</v>
      </c>
      <c r="K104" s="2">
        <f t="shared" si="40"/>
        <v>10570</v>
      </c>
      <c r="L104" s="2">
        <f t="shared" si="26"/>
        <v>710570</v>
      </c>
    </row>
    <row r="105" spans="1:12" ht="13.5" customHeight="1" x14ac:dyDescent="0.25">
      <c r="A105" s="340"/>
      <c r="B105" s="340" t="s">
        <v>598</v>
      </c>
      <c r="C105" s="340"/>
      <c r="D105" s="340"/>
      <c r="E105" s="294">
        <v>851</v>
      </c>
      <c r="F105" s="20" t="s">
        <v>64</v>
      </c>
      <c r="G105" s="20" t="s">
        <v>74</v>
      </c>
      <c r="H105" s="20" t="s">
        <v>76</v>
      </c>
      <c r="I105" s="1" t="s">
        <v>77</v>
      </c>
      <c r="J105" s="2">
        <f t="shared" ref="J105:K105" si="41">J106</f>
        <v>700000</v>
      </c>
      <c r="K105" s="2">
        <f t="shared" si="41"/>
        <v>10570</v>
      </c>
      <c r="L105" s="2">
        <f t="shared" si="26"/>
        <v>710570</v>
      </c>
    </row>
    <row r="106" spans="1:12" ht="25.5" customHeight="1" x14ac:dyDescent="0.25">
      <c r="A106" s="17"/>
      <c r="B106" s="340" t="s">
        <v>78</v>
      </c>
      <c r="C106" s="340"/>
      <c r="D106" s="340"/>
      <c r="E106" s="294">
        <v>851</v>
      </c>
      <c r="F106" s="20" t="s">
        <v>64</v>
      </c>
      <c r="G106" s="20" t="s">
        <v>74</v>
      </c>
      <c r="H106" s="20" t="s">
        <v>76</v>
      </c>
      <c r="I106" s="1" t="s">
        <v>79</v>
      </c>
      <c r="J106" s="2">
        <v>700000</v>
      </c>
      <c r="K106" s="2">
        <v>10570</v>
      </c>
      <c r="L106" s="2">
        <f t="shared" si="26"/>
        <v>710570</v>
      </c>
    </row>
    <row r="107" spans="1:12" ht="12.75" customHeight="1" x14ac:dyDescent="0.25">
      <c r="A107" s="442" t="s">
        <v>770</v>
      </c>
      <c r="B107" s="442"/>
      <c r="C107" s="401"/>
      <c r="D107" s="401"/>
      <c r="E107" s="294">
        <v>851</v>
      </c>
      <c r="F107" s="20" t="s">
        <v>64</v>
      </c>
      <c r="G107" s="20" t="s">
        <v>74</v>
      </c>
      <c r="H107" s="20" t="s">
        <v>771</v>
      </c>
      <c r="I107" s="1"/>
      <c r="J107" s="2">
        <f t="shared" ref="J107:K107" si="42">J109</f>
        <v>0</v>
      </c>
      <c r="K107" s="2">
        <f t="shared" si="42"/>
        <v>15000</v>
      </c>
      <c r="L107" s="2">
        <f t="shared" ref="L107:L109" si="43">J107+K107</f>
        <v>15000</v>
      </c>
    </row>
    <row r="108" spans="1:12" ht="13.5" customHeight="1" x14ac:dyDescent="0.25">
      <c r="A108" s="401"/>
      <c r="B108" s="401" t="s">
        <v>598</v>
      </c>
      <c r="C108" s="401"/>
      <c r="D108" s="401"/>
      <c r="E108" s="294">
        <v>851</v>
      </c>
      <c r="F108" s="20" t="s">
        <v>64</v>
      </c>
      <c r="G108" s="20" t="s">
        <v>74</v>
      </c>
      <c r="H108" s="20" t="s">
        <v>771</v>
      </c>
      <c r="I108" s="1" t="s">
        <v>77</v>
      </c>
      <c r="J108" s="2">
        <f t="shared" ref="J108:K108" si="44">J109</f>
        <v>0</v>
      </c>
      <c r="K108" s="2">
        <f t="shared" si="44"/>
        <v>15000</v>
      </c>
      <c r="L108" s="2">
        <f t="shared" si="43"/>
        <v>15000</v>
      </c>
    </row>
    <row r="109" spans="1:12" ht="25.5" customHeight="1" x14ac:dyDescent="0.25">
      <c r="A109" s="17"/>
      <c r="B109" s="401" t="s">
        <v>78</v>
      </c>
      <c r="C109" s="401"/>
      <c r="D109" s="401"/>
      <c r="E109" s="294">
        <v>851</v>
      </c>
      <c r="F109" s="20" t="s">
        <v>64</v>
      </c>
      <c r="G109" s="20" t="s">
        <v>74</v>
      </c>
      <c r="H109" s="20" t="s">
        <v>771</v>
      </c>
      <c r="I109" s="1" t="s">
        <v>79</v>
      </c>
      <c r="J109" s="2">
        <v>0</v>
      </c>
      <c r="K109" s="2">
        <v>15000</v>
      </c>
      <c r="L109" s="2">
        <f t="shared" si="43"/>
        <v>15000</v>
      </c>
    </row>
    <row r="110" spans="1:12" ht="16.5" customHeight="1" x14ac:dyDescent="0.25">
      <c r="A110" s="478" t="s">
        <v>789</v>
      </c>
      <c r="B110" s="479"/>
      <c r="C110" s="401"/>
      <c r="D110" s="401"/>
      <c r="E110" s="294">
        <v>851</v>
      </c>
      <c r="F110" s="20" t="s">
        <v>64</v>
      </c>
      <c r="G110" s="20" t="s">
        <v>74</v>
      </c>
      <c r="H110" s="20" t="s">
        <v>2</v>
      </c>
      <c r="I110" s="1"/>
      <c r="J110" s="2">
        <f>J111</f>
        <v>0</v>
      </c>
      <c r="K110" s="2">
        <f t="shared" ref="K110:L110" si="45">K111</f>
        <v>632468</v>
      </c>
      <c r="L110" s="2">
        <f t="shared" si="45"/>
        <v>632468</v>
      </c>
    </row>
    <row r="111" spans="1:12" s="15" customFormat="1" ht="15" customHeight="1" x14ac:dyDescent="0.25">
      <c r="A111" s="401"/>
      <c r="B111" s="409" t="s">
        <v>28</v>
      </c>
      <c r="C111" s="401"/>
      <c r="D111" s="401"/>
      <c r="E111" s="294">
        <v>851</v>
      </c>
      <c r="F111" s="20" t="s">
        <v>64</v>
      </c>
      <c r="G111" s="130" t="s">
        <v>74</v>
      </c>
      <c r="H111" s="20" t="s">
        <v>2</v>
      </c>
      <c r="I111" s="1" t="s">
        <v>29</v>
      </c>
      <c r="J111" s="2">
        <f t="shared" ref="J111:K111" si="46">J112</f>
        <v>0</v>
      </c>
      <c r="K111" s="2">
        <f t="shared" si="46"/>
        <v>632468</v>
      </c>
      <c r="L111" s="2">
        <f t="shared" ref="L111:L112" si="47">J111+K111</f>
        <v>632468</v>
      </c>
    </row>
    <row r="112" spans="1:12" s="15" customFormat="1" ht="26.25" customHeight="1" x14ac:dyDescent="0.25">
      <c r="A112" s="401"/>
      <c r="B112" s="409" t="s">
        <v>30</v>
      </c>
      <c r="C112" s="401"/>
      <c r="D112" s="401"/>
      <c r="E112" s="294">
        <v>851</v>
      </c>
      <c r="F112" s="20" t="s">
        <v>64</v>
      </c>
      <c r="G112" s="130" t="s">
        <v>74</v>
      </c>
      <c r="H112" s="20" t="s">
        <v>2</v>
      </c>
      <c r="I112" s="1" t="s">
        <v>31</v>
      </c>
      <c r="J112" s="2">
        <v>0</v>
      </c>
      <c r="K112" s="2">
        <v>632468</v>
      </c>
      <c r="L112" s="2">
        <f t="shared" si="47"/>
        <v>632468</v>
      </c>
    </row>
    <row r="113" spans="1:12" s="11" customFormat="1" x14ac:dyDescent="0.25">
      <c r="A113" s="513" t="s">
        <v>80</v>
      </c>
      <c r="B113" s="513"/>
      <c r="C113" s="348"/>
      <c r="D113" s="348"/>
      <c r="E113" s="294">
        <v>851</v>
      </c>
      <c r="F113" s="7" t="s">
        <v>37</v>
      </c>
      <c r="G113" s="7"/>
      <c r="H113" s="7"/>
      <c r="I113" s="7"/>
      <c r="J113" s="9">
        <f>J114</f>
        <v>8214000</v>
      </c>
      <c r="K113" s="9">
        <f>K114</f>
        <v>4517500</v>
      </c>
      <c r="L113" s="9">
        <f>L114</f>
        <v>12731500</v>
      </c>
    </row>
    <row r="114" spans="1:12" s="15" customFormat="1" x14ac:dyDescent="0.25">
      <c r="A114" s="514" t="s">
        <v>84</v>
      </c>
      <c r="B114" s="514"/>
      <c r="C114" s="352"/>
      <c r="D114" s="352"/>
      <c r="E114" s="294">
        <v>851</v>
      </c>
      <c r="F114" s="12" t="s">
        <v>37</v>
      </c>
      <c r="G114" s="12" t="s">
        <v>74</v>
      </c>
      <c r="H114" s="12"/>
      <c r="I114" s="12"/>
      <c r="J114" s="14">
        <f>J115+J118</f>
        <v>8214000</v>
      </c>
      <c r="K114" s="14">
        <f t="shared" ref="K114:L114" si="48">K115+K118</f>
        <v>4517500</v>
      </c>
      <c r="L114" s="14">
        <f t="shared" si="48"/>
        <v>12731500</v>
      </c>
    </row>
    <row r="115" spans="1:12" s="15" customFormat="1" ht="13.5" customHeight="1" x14ac:dyDescent="0.25">
      <c r="A115" s="478" t="s">
        <v>786</v>
      </c>
      <c r="B115" s="479"/>
      <c r="C115" s="408"/>
      <c r="D115" s="408"/>
      <c r="E115" s="294">
        <v>851</v>
      </c>
      <c r="F115" s="1" t="s">
        <v>37</v>
      </c>
      <c r="G115" s="20" t="s">
        <v>74</v>
      </c>
      <c r="H115" s="1" t="s">
        <v>785</v>
      </c>
      <c r="I115" s="12"/>
      <c r="J115" s="2">
        <f>J116</f>
        <v>0</v>
      </c>
      <c r="K115" s="2">
        <f t="shared" ref="K115:L115" si="49">K116</f>
        <v>4517500</v>
      </c>
      <c r="L115" s="2">
        <f t="shared" si="49"/>
        <v>4517500</v>
      </c>
    </row>
    <row r="116" spans="1:12" s="15" customFormat="1" ht="13.5" customHeight="1" x14ac:dyDescent="0.25">
      <c r="A116" s="410"/>
      <c r="B116" s="401" t="s">
        <v>598</v>
      </c>
      <c r="C116" s="408"/>
      <c r="D116" s="408"/>
      <c r="E116" s="294">
        <v>851</v>
      </c>
      <c r="F116" s="1" t="s">
        <v>37</v>
      </c>
      <c r="G116" s="20" t="s">
        <v>74</v>
      </c>
      <c r="H116" s="1" t="s">
        <v>785</v>
      </c>
      <c r="I116" s="12"/>
      <c r="J116" s="2">
        <f t="shared" ref="J116:K116" si="50">J117</f>
        <v>0</v>
      </c>
      <c r="K116" s="2">
        <f t="shared" si="50"/>
        <v>4517500</v>
      </c>
      <c r="L116" s="2">
        <f t="shared" ref="L116:L119" si="51">J116+K116</f>
        <v>4517500</v>
      </c>
    </row>
    <row r="117" spans="1:12" s="15" customFormat="1" ht="24" x14ac:dyDescent="0.25">
      <c r="A117" s="410"/>
      <c r="B117" s="401" t="s">
        <v>78</v>
      </c>
      <c r="C117" s="408"/>
      <c r="D117" s="408"/>
      <c r="E117" s="294">
        <v>851</v>
      </c>
      <c r="F117" s="1" t="s">
        <v>37</v>
      </c>
      <c r="G117" s="20" t="s">
        <v>74</v>
      </c>
      <c r="H117" s="1" t="s">
        <v>785</v>
      </c>
      <c r="I117" s="12"/>
      <c r="J117" s="2"/>
      <c r="K117" s="2">
        <v>4517500</v>
      </c>
      <c r="L117" s="2">
        <f t="shared" si="51"/>
        <v>4517500</v>
      </c>
    </row>
    <row r="118" spans="1:12" x14ac:dyDescent="0.25">
      <c r="A118" s="442" t="s">
        <v>82</v>
      </c>
      <c r="B118" s="442"/>
      <c r="C118" s="340"/>
      <c r="D118" s="340"/>
      <c r="E118" s="294">
        <v>851</v>
      </c>
      <c r="F118" s="1" t="s">
        <v>37</v>
      </c>
      <c r="G118" s="20" t="s">
        <v>74</v>
      </c>
      <c r="H118" s="1" t="s">
        <v>83</v>
      </c>
      <c r="I118" s="1"/>
      <c r="J118" s="2">
        <f t="shared" ref="J118:K118" si="52">J119</f>
        <v>8214000</v>
      </c>
      <c r="K118" s="2">
        <f t="shared" si="52"/>
        <v>0</v>
      </c>
      <c r="L118" s="2">
        <f t="shared" si="51"/>
        <v>8214000</v>
      </c>
    </row>
    <row r="119" spans="1:12" hidden="1" x14ac:dyDescent="0.25">
      <c r="A119" s="340"/>
      <c r="B119" s="340" t="s">
        <v>28</v>
      </c>
      <c r="C119" s="339"/>
      <c r="D119" s="339"/>
      <c r="E119" s="294">
        <v>851</v>
      </c>
      <c r="F119" s="1" t="s">
        <v>37</v>
      </c>
      <c r="G119" s="20" t="s">
        <v>74</v>
      </c>
      <c r="H119" s="1" t="s">
        <v>83</v>
      </c>
      <c r="I119" s="1" t="s">
        <v>29</v>
      </c>
      <c r="J119" s="2">
        <f>10245000-2030982-18</f>
        <v>8214000</v>
      </c>
      <c r="K119" s="2"/>
      <c r="L119" s="2">
        <f t="shared" si="51"/>
        <v>8214000</v>
      </c>
    </row>
    <row r="120" spans="1:12" ht="24" hidden="1" x14ac:dyDescent="0.25">
      <c r="A120" s="340"/>
      <c r="B120" s="340" t="s">
        <v>30</v>
      </c>
      <c r="C120" s="340"/>
      <c r="D120" s="340"/>
      <c r="E120" s="294">
        <v>851</v>
      </c>
      <c r="F120" s="1" t="s">
        <v>37</v>
      </c>
      <c r="G120" s="20" t="s">
        <v>74</v>
      </c>
      <c r="H120" s="1" t="s">
        <v>83</v>
      </c>
      <c r="I120" s="1" t="s">
        <v>31</v>
      </c>
      <c r="J120" s="2"/>
      <c r="K120" s="2"/>
      <c r="L120" s="2">
        <f t="shared" si="26"/>
        <v>0</v>
      </c>
    </row>
    <row r="121" spans="1:12" ht="14.25" customHeight="1" x14ac:dyDescent="0.25">
      <c r="A121" s="340"/>
      <c r="B121" s="340" t="s">
        <v>598</v>
      </c>
      <c r="C121" s="340"/>
      <c r="D121" s="340"/>
      <c r="E121" s="294">
        <v>851</v>
      </c>
      <c r="F121" s="1" t="s">
        <v>37</v>
      </c>
      <c r="G121" s="20" t="s">
        <v>74</v>
      </c>
      <c r="H121" s="1" t="s">
        <v>83</v>
      </c>
      <c r="I121" s="1" t="s">
        <v>77</v>
      </c>
      <c r="J121" s="2">
        <f t="shared" ref="J121:K121" si="53">J122</f>
        <v>8214000</v>
      </c>
      <c r="K121" s="2">
        <f t="shared" si="53"/>
        <v>0</v>
      </c>
      <c r="L121" s="2">
        <f t="shared" si="26"/>
        <v>8214000</v>
      </c>
    </row>
    <row r="122" spans="1:12" ht="25.5" customHeight="1" x14ac:dyDescent="0.25">
      <c r="A122" s="340"/>
      <c r="B122" s="340" t="s">
        <v>78</v>
      </c>
      <c r="C122" s="340"/>
      <c r="D122" s="340"/>
      <c r="E122" s="294">
        <v>851</v>
      </c>
      <c r="F122" s="1" t="s">
        <v>37</v>
      </c>
      <c r="G122" s="20" t="s">
        <v>74</v>
      </c>
      <c r="H122" s="1" t="s">
        <v>83</v>
      </c>
      <c r="I122" s="1" t="s">
        <v>79</v>
      </c>
      <c r="J122" s="2">
        <f>10245000-2030982-18</f>
        <v>8214000</v>
      </c>
      <c r="K122" s="2"/>
      <c r="L122" s="2">
        <f t="shared" si="26"/>
        <v>8214000</v>
      </c>
    </row>
    <row r="123" spans="1:12" x14ac:dyDescent="0.25">
      <c r="A123" s="513" t="s">
        <v>85</v>
      </c>
      <c r="B123" s="513"/>
      <c r="C123" s="348"/>
      <c r="D123" s="348"/>
      <c r="E123" s="294">
        <v>851</v>
      </c>
      <c r="F123" s="7" t="s">
        <v>86</v>
      </c>
      <c r="G123" s="7"/>
      <c r="H123" s="7"/>
      <c r="I123" s="7"/>
      <c r="J123" s="9">
        <f>J124+J146</f>
        <v>14871640</v>
      </c>
      <c r="K123" s="9">
        <f>K124+K146</f>
        <v>605000</v>
      </c>
      <c r="L123" s="9">
        <f>L124+L146</f>
        <v>15476640</v>
      </c>
    </row>
    <row r="124" spans="1:12" x14ac:dyDescent="0.25">
      <c r="A124" s="514" t="s">
        <v>87</v>
      </c>
      <c r="B124" s="514"/>
      <c r="C124" s="352"/>
      <c r="D124" s="352"/>
      <c r="E124" s="294">
        <v>851</v>
      </c>
      <c r="F124" s="12" t="s">
        <v>86</v>
      </c>
      <c r="G124" s="12" t="s">
        <v>18</v>
      </c>
      <c r="H124" s="12"/>
      <c r="I124" s="12"/>
      <c r="J124" s="14">
        <f>J125+J128+J131+J134+J137+J140+J143</f>
        <v>14856640</v>
      </c>
      <c r="K124" s="14">
        <f>K125+K128+K131+K134+K137+K140+K143</f>
        <v>605000</v>
      </c>
      <c r="L124" s="14">
        <f>L125+L128+L131+L134+L137+L140+L143</f>
        <v>15461640</v>
      </c>
    </row>
    <row r="125" spans="1:12" x14ac:dyDescent="0.25">
      <c r="A125" s="442" t="s">
        <v>93</v>
      </c>
      <c r="B125" s="442"/>
      <c r="C125" s="340"/>
      <c r="D125" s="340"/>
      <c r="E125" s="294">
        <v>851</v>
      </c>
      <c r="F125" s="1" t="s">
        <v>86</v>
      </c>
      <c r="G125" s="1" t="s">
        <v>18</v>
      </c>
      <c r="H125" s="1" t="s">
        <v>731</v>
      </c>
      <c r="I125" s="1"/>
      <c r="J125" s="2">
        <f t="shared" ref="J125:K126" si="54">J126</f>
        <v>2580900</v>
      </c>
      <c r="K125" s="2">
        <f t="shared" si="54"/>
        <v>0</v>
      </c>
      <c r="L125" s="2">
        <f t="shared" si="26"/>
        <v>2580900</v>
      </c>
    </row>
    <row r="126" spans="1:12" ht="25.5" customHeight="1" x14ac:dyDescent="0.25">
      <c r="A126" s="352"/>
      <c r="B126" s="291" t="s">
        <v>95</v>
      </c>
      <c r="C126" s="352"/>
      <c r="D126" s="352"/>
      <c r="E126" s="294">
        <v>851</v>
      </c>
      <c r="F126" s="1" t="s">
        <v>86</v>
      </c>
      <c r="G126" s="1" t="s">
        <v>18</v>
      </c>
      <c r="H126" s="1" t="s">
        <v>731</v>
      </c>
      <c r="I126" s="1" t="s">
        <v>90</v>
      </c>
      <c r="J126" s="2">
        <f t="shared" si="54"/>
        <v>2580900</v>
      </c>
      <c r="K126" s="2">
        <f t="shared" si="54"/>
        <v>0</v>
      </c>
      <c r="L126" s="2">
        <f t="shared" si="26"/>
        <v>2580900</v>
      </c>
    </row>
    <row r="127" spans="1:12" ht="37.5" customHeight="1" x14ac:dyDescent="0.25">
      <c r="A127" s="352"/>
      <c r="B127" s="340" t="s">
        <v>91</v>
      </c>
      <c r="C127" s="352"/>
      <c r="D127" s="352"/>
      <c r="E127" s="294">
        <v>851</v>
      </c>
      <c r="F127" s="1" t="s">
        <v>86</v>
      </c>
      <c r="G127" s="1" t="s">
        <v>18</v>
      </c>
      <c r="H127" s="1" t="s">
        <v>731</v>
      </c>
      <c r="I127" s="1" t="s">
        <v>92</v>
      </c>
      <c r="J127" s="2">
        <f>636584+1944239+77</f>
        <v>2580900</v>
      </c>
      <c r="K127" s="2"/>
      <c r="L127" s="2">
        <f t="shared" si="26"/>
        <v>2580900</v>
      </c>
    </row>
    <row r="128" spans="1:12" ht="12" customHeight="1" x14ac:dyDescent="0.25">
      <c r="A128" s="485" t="s">
        <v>607</v>
      </c>
      <c r="B128" s="486"/>
      <c r="C128" s="340"/>
      <c r="D128" s="340"/>
      <c r="E128" s="294">
        <v>851</v>
      </c>
      <c r="F128" s="1" t="s">
        <v>86</v>
      </c>
      <c r="G128" s="1" t="s">
        <v>18</v>
      </c>
      <c r="H128" s="1" t="s">
        <v>732</v>
      </c>
      <c r="I128" s="1"/>
      <c r="J128" s="2">
        <f t="shared" ref="J128:K129" si="55">J129</f>
        <v>157900</v>
      </c>
      <c r="K128" s="2">
        <f t="shared" si="55"/>
        <v>0</v>
      </c>
      <c r="L128" s="2">
        <f t="shared" si="26"/>
        <v>157900</v>
      </c>
    </row>
    <row r="129" spans="1:12" ht="27" customHeight="1" x14ac:dyDescent="0.25">
      <c r="A129" s="340"/>
      <c r="B129" s="291" t="s">
        <v>95</v>
      </c>
      <c r="C129" s="340"/>
      <c r="D129" s="340"/>
      <c r="E129" s="294">
        <v>851</v>
      </c>
      <c r="F129" s="1" t="s">
        <v>86</v>
      </c>
      <c r="G129" s="1" t="s">
        <v>18</v>
      </c>
      <c r="H129" s="1" t="s">
        <v>732</v>
      </c>
      <c r="I129" s="17">
        <v>600</v>
      </c>
      <c r="J129" s="2">
        <f t="shared" si="55"/>
        <v>157900</v>
      </c>
      <c r="K129" s="2">
        <f t="shared" si="55"/>
        <v>0</v>
      </c>
      <c r="L129" s="2">
        <f t="shared" si="26"/>
        <v>157900</v>
      </c>
    </row>
    <row r="130" spans="1:12" ht="39" customHeight="1" x14ac:dyDescent="0.25">
      <c r="A130" s="340"/>
      <c r="B130" s="340" t="s">
        <v>91</v>
      </c>
      <c r="C130" s="340"/>
      <c r="D130" s="340"/>
      <c r="E130" s="294">
        <v>851</v>
      </c>
      <c r="F130" s="1" t="s">
        <v>86</v>
      </c>
      <c r="G130" s="1" t="s">
        <v>18</v>
      </c>
      <c r="H130" s="1" t="s">
        <v>732</v>
      </c>
      <c r="I130" s="17">
        <v>611</v>
      </c>
      <c r="J130" s="2">
        <f>157664+36+200</f>
        <v>157900</v>
      </c>
      <c r="K130" s="2"/>
      <c r="L130" s="2">
        <f t="shared" si="26"/>
        <v>157900</v>
      </c>
    </row>
    <row r="131" spans="1:12" ht="38.25" customHeight="1" x14ac:dyDescent="0.25">
      <c r="A131" s="442" t="s">
        <v>609</v>
      </c>
      <c r="B131" s="442"/>
      <c r="C131" s="340"/>
      <c r="D131" s="340"/>
      <c r="E131" s="294">
        <v>851</v>
      </c>
      <c r="F131" s="1" t="s">
        <v>86</v>
      </c>
      <c r="G131" s="1" t="s">
        <v>18</v>
      </c>
      <c r="H131" s="1" t="s">
        <v>733</v>
      </c>
      <c r="I131" s="17"/>
      <c r="J131" s="2">
        <f t="shared" ref="J131:K132" si="56">J132</f>
        <v>8947680</v>
      </c>
      <c r="K131" s="2">
        <f t="shared" si="56"/>
        <v>0</v>
      </c>
      <c r="L131" s="2">
        <f t="shared" si="26"/>
        <v>8947680</v>
      </c>
    </row>
    <row r="132" spans="1:12" ht="24" customHeight="1" x14ac:dyDescent="0.25">
      <c r="A132" s="340"/>
      <c r="B132" s="291" t="s">
        <v>95</v>
      </c>
      <c r="C132" s="340"/>
      <c r="D132" s="340"/>
      <c r="E132" s="294">
        <v>851</v>
      </c>
      <c r="F132" s="1" t="s">
        <v>86</v>
      </c>
      <c r="G132" s="1" t="s">
        <v>18</v>
      </c>
      <c r="H132" s="1" t="s">
        <v>733</v>
      </c>
      <c r="I132" s="17">
        <v>600</v>
      </c>
      <c r="J132" s="2">
        <f t="shared" si="56"/>
        <v>8947680</v>
      </c>
      <c r="K132" s="2">
        <f t="shared" si="56"/>
        <v>0</v>
      </c>
      <c r="L132" s="2">
        <f t="shared" si="26"/>
        <v>8947680</v>
      </c>
    </row>
    <row r="133" spans="1:12" ht="40.5" customHeight="1" x14ac:dyDescent="0.25">
      <c r="A133" s="340"/>
      <c r="B133" s="340" t="s">
        <v>91</v>
      </c>
      <c r="C133" s="340"/>
      <c r="D133" s="340"/>
      <c r="E133" s="294">
        <v>851</v>
      </c>
      <c r="F133" s="1" t="s">
        <v>86</v>
      </c>
      <c r="G133" s="1" t="s">
        <v>18</v>
      </c>
      <c r="H133" s="1" t="s">
        <v>733</v>
      </c>
      <c r="I133" s="17">
        <v>611</v>
      </c>
      <c r="J133" s="2">
        <f>22260+28620+8896800</f>
        <v>8947680</v>
      </c>
      <c r="K133" s="2"/>
      <c r="L133" s="2">
        <f t="shared" si="26"/>
        <v>8947680</v>
      </c>
    </row>
    <row r="134" spans="1:12" ht="38.25" customHeight="1" x14ac:dyDescent="0.25">
      <c r="A134" s="442" t="s">
        <v>610</v>
      </c>
      <c r="B134" s="442"/>
      <c r="C134" s="340"/>
      <c r="D134" s="340"/>
      <c r="E134" s="294">
        <v>851</v>
      </c>
      <c r="F134" s="1" t="s">
        <v>86</v>
      </c>
      <c r="G134" s="1" t="s">
        <v>18</v>
      </c>
      <c r="H134" s="1" t="s">
        <v>734</v>
      </c>
      <c r="I134" s="17"/>
      <c r="J134" s="2">
        <f t="shared" ref="J134:K135" si="57">J135</f>
        <v>2860620</v>
      </c>
      <c r="K134" s="2">
        <f t="shared" si="57"/>
        <v>0</v>
      </c>
      <c r="L134" s="2">
        <f t="shared" si="26"/>
        <v>2860620</v>
      </c>
    </row>
    <row r="135" spans="1:12" ht="24.75" customHeight="1" x14ac:dyDescent="0.25">
      <c r="A135" s="340"/>
      <c r="B135" s="291" t="s">
        <v>95</v>
      </c>
      <c r="C135" s="340"/>
      <c r="D135" s="340"/>
      <c r="E135" s="294">
        <v>851</v>
      </c>
      <c r="F135" s="1" t="s">
        <v>86</v>
      </c>
      <c r="G135" s="1" t="s">
        <v>18</v>
      </c>
      <c r="H135" s="1" t="s">
        <v>734</v>
      </c>
      <c r="I135" s="17">
        <v>600</v>
      </c>
      <c r="J135" s="2">
        <f t="shared" si="57"/>
        <v>2860620</v>
      </c>
      <c r="K135" s="2">
        <f t="shared" si="57"/>
        <v>0</v>
      </c>
      <c r="L135" s="2">
        <f t="shared" si="26"/>
        <v>2860620</v>
      </c>
    </row>
    <row r="136" spans="1:12" ht="38.25" customHeight="1" x14ac:dyDescent="0.25">
      <c r="A136" s="340"/>
      <c r="B136" s="340" t="s">
        <v>91</v>
      </c>
      <c r="C136" s="340"/>
      <c r="D136" s="340"/>
      <c r="E136" s="294">
        <v>851</v>
      </c>
      <c r="F136" s="1" t="s">
        <v>86</v>
      </c>
      <c r="G136" s="1" t="s">
        <v>18</v>
      </c>
      <c r="H136" s="1" t="s">
        <v>734</v>
      </c>
      <c r="I136" s="17">
        <v>611</v>
      </c>
      <c r="J136" s="2">
        <f>2816100+44520</f>
        <v>2860620</v>
      </c>
      <c r="K136" s="2">
        <v>0</v>
      </c>
      <c r="L136" s="2">
        <f t="shared" si="26"/>
        <v>2860620</v>
      </c>
    </row>
    <row r="137" spans="1:12" ht="39" customHeight="1" x14ac:dyDescent="0.25">
      <c r="A137" s="442" t="s">
        <v>88</v>
      </c>
      <c r="B137" s="442"/>
      <c r="C137" s="340"/>
      <c r="D137" s="340"/>
      <c r="E137" s="294">
        <v>851</v>
      </c>
      <c r="F137" s="1" t="s">
        <v>86</v>
      </c>
      <c r="G137" s="1" t="s">
        <v>18</v>
      </c>
      <c r="H137" s="1" t="s">
        <v>735</v>
      </c>
      <c r="I137" s="1"/>
      <c r="J137" s="2">
        <f t="shared" ref="J137:K138" si="58">J138</f>
        <v>9540</v>
      </c>
      <c r="K137" s="2">
        <f t="shared" si="58"/>
        <v>0</v>
      </c>
      <c r="L137" s="2">
        <f t="shared" si="26"/>
        <v>9540</v>
      </c>
    </row>
    <row r="138" spans="1:12" ht="24" customHeight="1" x14ac:dyDescent="0.25">
      <c r="A138" s="340"/>
      <c r="B138" s="291" t="s">
        <v>95</v>
      </c>
      <c r="C138" s="340"/>
      <c r="D138" s="340"/>
      <c r="E138" s="294">
        <v>851</v>
      </c>
      <c r="F138" s="1" t="s">
        <v>86</v>
      </c>
      <c r="G138" s="1" t="s">
        <v>18</v>
      </c>
      <c r="H138" s="1" t="s">
        <v>735</v>
      </c>
      <c r="I138" s="1" t="s">
        <v>90</v>
      </c>
      <c r="J138" s="2">
        <f t="shared" si="58"/>
        <v>9540</v>
      </c>
      <c r="K138" s="2">
        <f t="shared" si="58"/>
        <v>0</v>
      </c>
      <c r="L138" s="2">
        <f t="shared" si="26"/>
        <v>9540</v>
      </c>
    </row>
    <row r="139" spans="1:12" ht="38.25" customHeight="1" x14ac:dyDescent="0.25">
      <c r="A139" s="340"/>
      <c r="B139" s="340" t="s">
        <v>91</v>
      </c>
      <c r="C139" s="340"/>
      <c r="D139" s="340"/>
      <c r="E139" s="294">
        <v>851</v>
      </c>
      <c r="F139" s="1" t="s">
        <v>86</v>
      </c>
      <c r="G139" s="1" t="s">
        <v>18</v>
      </c>
      <c r="H139" s="1" t="s">
        <v>735</v>
      </c>
      <c r="I139" s="1" t="s">
        <v>92</v>
      </c>
      <c r="J139" s="2">
        <v>9540</v>
      </c>
      <c r="K139" s="2"/>
      <c r="L139" s="2">
        <f t="shared" si="26"/>
        <v>9540</v>
      </c>
    </row>
    <row r="140" spans="1:12" ht="25.5" customHeight="1" x14ac:dyDescent="0.25">
      <c r="A140" s="442" t="s">
        <v>98</v>
      </c>
      <c r="B140" s="442"/>
      <c r="C140" s="340"/>
      <c r="D140" s="340"/>
      <c r="E140" s="294">
        <v>851</v>
      </c>
      <c r="F140" s="1" t="s">
        <v>86</v>
      </c>
      <c r="G140" s="1" t="s">
        <v>18</v>
      </c>
      <c r="H140" s="1" t="s">
        <v>736</v>
      </c>
      <c r="I140" s="1"/>
      <c r="J140" s="2">
        <f t="shared" ref="J140:K141" si="59">J141</f>
        <v>100000</v>
      </c>
      <c r="K140" s="2">
        <f t="shared" si="59"/>
        <v>0</v>
      </c>
      <c r="L140" s="2">
        <f t="shared" si="26"/>
        <v>100000</v>
      </c>
    </row>
    <row r="141" spans="1:12" ht="15" customHeight="1" x14ac:dyDescent="0.25">
      <c r="A141" s="17"/>
      <c r="B141" s="340" t="s">
        <v>28</v>
      </c>
      <c r="C141" s="339"/>
      <c r="D141" s="339"/>
      <c r="E141" s="294">
        <v>851</v>
      </c>
      <c r="F141" s="1" t="s">
        <v>86</v>
      </c>
      <c r="G141" s="1" t="s">
        <v>18</v>
      </c>
      <c r="H141" s="1" t="s">
        <v>736</v>
      </c>
      <c r="I141" s="1" t="s">
        <v>29</v>
      </c>
      <c r="J141" s="2">
        <f t="shared" si="59"/>
        <v>100000</v>
      </c>
      <c r="K141" s="2">
        <f t="shared" si="59"/>
        <v>0</v>
      </c>
      <c r="L141" s="2">
        <f t="shared" si="26"/>
        <v>100000</v>
      </c>
    </row>
    <row r="142" spans="1:12" ht="24" customHeight="1" x14ac:dyDescent="0.25">
      <c r="A142" s="17"/>
      <c r="B142" s="340" t="s">
        <v>30</v>
      </c>
      <c r="C142" s="340"/>
      <c r="D142" s="340"/>
      <c r="E142" s="294">
        <v>851</v>
      </c>
      <c r="F142" s="1" t="s">
        <v>86</v>
      </c>
      <c r="G142" s="1" t="s">
        <v>18</v>
      </c>
      <c r="H142" s="1" t="s">
        <v>736</v>
      </c>
      <c r="I142" s="1" t="s">
        <v>31</v>
      </c>
      <c r="J142" s="2">
        <v>100000</v>
      </c>
      <c r="K142" s="2"/>
      <c r="L142" s="2">
        <f t="shared" si="26"/>
        <v>100000</v>
      </c>
    </row>
    <row r="143" spans="1:12" x14ac:dyDescent="0.25">
      <c r="A143" s="442" t="s">
        <v>100</v>
      </c>
      <c r="B143" s="442"/>
      <c r="C143" s="340"/>
      <c r="D143" s="340"/>
      <c r="E143" s="294">
        <v>851</v>
      </c>
      <c r="F143" s="1" t="s">
        <v>86</v>
      </c>
      <c r="G143" s="1" t="s">
        <v>18</v>
      </c>
      <c r="H143" s="1" t="s">
        <v>737</v>
      </c>
      <c r="I143" s="1"/>
      <c r="J143" s="2">
        <f>J144</f>
        <v>200000</v>
      </c>
      <c r="K143" s="2">
        <f>K144</f>
        <v>605000</v>
      </c>
      <c r="L143" s="2">
        <f t="shared" si="26"/>
        <v>805000</v>
      </c>
    </row>
    <row r="144" spans="1:12" ht="15" customHeight="1" x14ac:dyDescent="0.25">
      <c r="A144" s="17"/>
      <c r="B144" s="340" t="s">
        <v>28</v>
      </c>
      <c r="C144" s="339"/>
      <c r="D144" s="339"/>
      <c r="E144" s="294">
        <v>851</v>
      </c>
      <c r="F144" s="1" t="s">
        <v>86</v>
      </c>
      <c r="G144" s="1" t="s">
        <v>18</v>
      </c>
      <c r="H144" s="1" t="s">
        <v>737</v>
      </c>
      <c r="I144" s="1" t="s">
        <v>29</v>
      </c>
      <c r="J144" s="2">
        <f t="shared" ref="J144:K144" si="60">J145</f>
        <v>200000</v>
      </c>
      <c r="K144" s="2">
        <f t="shared" si="60"/>
        <v>605000</v>
      </c>
      <c r="L144" s="2">
        <f t="shared" si="26"/>
        <v>805000</v>
      </c>
    </row>
    <row r="145" spans="1:12" ht="24.75" customHeight="1" x14ac:dyDescent="0.25">
      <c r="A145" s="17"/>
      <c r="B145" s="340" t="s">
        <v>30</v>
      </c>
      <c r="C145" s="340"/>
      <c r="D145" s="340"/>
      <c r="E145" s="294">
        <v>851</v>
      </c>
      <c r="F145" s="1" t="s">
        <v>86</v>
      </c>
      <c r="G145" s="1" t="s">
        <v>18</v>
      </c>
      <c r="H145" s="1" t="s">
        <v>737</v>
      </c>
      <c r="I145" s="1" t="s">
        <v>31</v>
      </c>
      <c r="J145" s="2">
        <v>200000</v>
      </c>
      <c r="K145" s="2">
        <f>500000+95000+10000</f>
        <v>605000</v>
      </c>
      <c r="L145" s="2">
        <f t="shared" si="26"/>
        <v>805000</v>
      </c>
    </row>
    <row r="146" spans="1:12" ht="15.75" customHeight="1" x14ac:dyDescent="0.25">
      <c r="A146" s="514" t="s">
        <v>101</v>
      </c>
      <c r="B146" s="514"/>
      <c r="C146" s="352"/>
      <c r="D146" s="352"/>
      <c r="E146" s="294">
        <v>851</v>
      </c>
      <c r="F146" s="12" t="s">
        <v>86</v>
      </c>
      <c r="G146" s="12" t="s">
        <v>7</v>
      </c>
      <c r="H146" s="12"/>
      <c r="I146" s="12"/>
      <c r="J146" s="25">
        <f t="shared" ref="J146:L146" si="61">J147</f>
        <v>15000</v>
      </c>
      <c r="K146" s="25">
        <f t="shared" si="61"/>
        <v>0</v>
      </c>
      <c r="L146" s="25">
        <f t="shared" si="61"/>
        <v>15000</v>
      </c>
    </row>
    <row r="147" spans="1:12" x14ac:dyDescent="0.25">
      <c r="A147" s="442" t="s">
        <v>102</v>
      </c>
      <c r="B147" s="442"/>
      <c r="C147" s="340"/>
      <c r="D147" s="340"/>
      <c r="E147" s="294">
        <v>851</v>
      </c>
      <c r="F147" s="1" t="s">
        <v>86</v>
      </c>
      <c r="G147" s="1" t="s">
        <v>7</v>
      </c>
      <c r="H147" s="1" t="s">
        <v>738</v>
      </c>
      <c r="I147" s="1"/>
      <c r="J147" s="2">
        <f t="shared" ref="J147:K148" si="62">J148</f>
        <v>15000</v>
      </c>
      <c r="K147" s="2">
        <f t="shared" si="62"/>
        <v>0</v>
      </c>
      <c r="L147" s="2">
        <f t="shared" si="26"/>
        <v>15000</v>
      </c>
    </row>
    <row r="148" spans="1:12" ht="11.25" customHeight="1" x14ac:dyDescent="0.25">
      <c r="A148" s="17"/>
      <c r="B148" s="340" t="s">
        <v>28</v>
      </c>
      <c r="C148" s="339"/>
      <c r="D148" s="339"/>
      <c r="E148" s="294">
        <v>851</v>
      </c>
      <c r="F148" s="1" t="s">
        <v>86</v>
      </c>
      <c r="G148" s="1" t="s">
        <v>7</v>
      </c>
      <c r="H148" s="1" t="s">
        <v>738</v>
      </c>
      <c r="I148" s="1" t="s">
        <v>29</v>
      </c>
      <c r="J148" s="2">
        <f t="shared" si="62"/>
        <v>15000</v>
      </c>
      <c r="K148" s="2">
        <f t="shared" si="62"/>
        <v>0</v>
      </c>
      <c r="L148" s="2">
        <f t="shared" si="26"/>
        <v>15000</v>
      </c>
    </row>
    <row r="149" spans="1:12" ht="23.25" customHeight="1" x14ac:dyDescent="0.25">
      <c r="A149" s="17"/>
      <c r="B149" s="340" t="s">
        <v>30</v>
      </c>
      <c r="C149" s="340"/>
      <c r="D149" s="340"/>
      <c r="E149" s="294">
        <v>851</v>
      </c>
      <c r="F149" s="1" t="s">
        <v>86</v>
      </c>
      <c r="G149" s="1" t="s">
        <v>7</v>
      </c>
      <c r="H149" s="1" t="s">
        <v>738</v>
      </c>
      <c r="I149" s="1" t="s">
        <v>31</v>
      </c>
      <c r="J149" s="2">
        <v>15000</v>
      </c>
      <c r="K149" s="2"/>
      <c r="L149" s="2">
        <f t="shared" si="26"/>
        <v>15000</v>
      </c>
    </row>
    <row r="150" spans="1:12" x14ac:dyDescent="0.25">
      <c r="A150" s="513" t="s">
        <v>104</v>
      </c>
      <c r="B150" s="513"/>
      <c r="C150" s="348"/>
      <c r="D150" s="348"/>
      <c r="E150" s="294">
        <v>851</v>
      </c>
      <c r="F150" s="7" t="s">
        <v>0</v>
      </c>
      <c r="G150" s="7"/>
      <c r="H150" s="7"/>
      <c r="I150" s="7"/>
      <c r="J150" s="9">
        <f>J151+J155+J159+J163</f>
        <v>11451235</v>
      </c>
      <c r="K150" s="9">
        <f>K151+K155+K159+K163</f>
        <v>0</v>
      </c>
      <c r="L150" s="9">
        <f>L151+L155+L159+L163</f>
        <v>11451235</v>
      </c>
    </row>
    <row r="151" spans="1:12" x14ac:dyDescent="0.25">
      <c r="A151" s="514" t="s">
        <v>105</v>
      </c>
      <c r="B151" s="514"/>
      <c r="C151" s="352"/>
      <c r="D151" s="352"/>
      <c r="E151" s="294">
        <v>851</v>
      </c>
      <c r="F151" s="12" t="s">
        <v>0</v>
      </c>
      <c r="G151" s="12" t="s">
        <v>18</v>
      </c>
      <c r="H151" s="12"/>
      <c r="I151" s="12"/>
      <c r="J151" s="14">
        <f t="shared" ref="J151:L152" si="63">J152</f>
        <v>2587000</v>
      </c>
      <c r="K151" s="14">
        <f t="shared" si="63"/>
        <v>0</v>
      </c>
      <c r="L151" s="14">
        <f t="shared" si="63"/>
        <v>2587000</v>
      </c>
    </row>
    <row r="152" spans="1:12" ht="36.75" customHeight="1" x14ac:dyDescent="0.25">
      <c r="A152" s="442" t="s">
        <v>106</v>
      </c>
      <c r="B152" s="442"/>
      <c r="C152" s="340"/>
      <c r="D152" s="340"/>
      <c r="E152" s="294">
        <v>851</v>
      </c>
      <c r="F152" s="1" t="s">
        <v>0</v>
      </c>
      <c r="G152" s="1" t="s">
        <v>18</v>
      </c>
      <c r="H152" s="1" t="s">
        <v>741</v>
      </c>
      <c r="I152" s="1"/>
      <c r="J152" s="2">
        <f t="shared" si="63"/>
        <v>2587000</v>
      </c>
      <c r="K152" s="2">
        <f t="shared" si="63"/>
        <v>0</v>
      </c>
      <c r="L152" s="2">
        <f t="shared" si="26"/>
        <v>2587000</v>
      </c>
    </row>
    <row r="153" spans="1:12" ht="14.25" customHeight="1" x14ac:dyDescent="0.25">
      <c r="A153" s="321"/>
      <c r="B153" s="339" t="s">
        <v>108</v>
      </c>
      <c r="C153" s="339"/>
      <c r="D153" s="339"/>
      <c r="E153" s="294">
        <v>851</v>
      </c>
      <c r="F153" s="1" t="s">
        <v>0</v>
      </c>
      <c r="G153" s="1" t="s">
        <v>18</v>
      </c>
      <c r="H153" s="1" t="s">
        <v>741</v>
      </c>
      <c r="I153" s="1" t="s">
        <v>109</v>
      </c>
      <c r="J153" s="2">
        <f t="shared" ref="J153:K153" si="64">J154</f>
        <v>2587000</v>
      </c>
      <c r="K153" s="2">
        <f t="shared" si="64"/>
        <v>0</v>
      </c>
      <c r="L153" s="2">
        <f t="shared" si="26"/>
        <v>2587000</v>
      </c>
    </row>
    <row r="154" spans="1:12" ht="24.75" customHeight="1" x14ac:dyDescent="0.25">
      <c r="A154" s="321"/>
      <c r="B154" s="339" t="s">
        <v>146</v>
      </c>
      <c r="C154" s="339"/>
      <c r="D154" s="339"/>
      <c r="E154" s="294">
        <v>851</v>
      </c>
      <c r="F154" s="1" t="s">
        <v>0</v>
      </c>
      <c r="G154" s="1" t="s">
        <v>18</v>
      </c>
      <c r="H154" s="1" t="s">
        <v>741</v>
      </c>
      <c r="I154" s="1" t="s">
        <v>110</v>
      </c>
      <c r="J154" s="2">
        <v>2587000</v>
      </c>
      <c r="K154" s="2"/>
      <c r="L154" s="2">
        <f t="shared" si="26"/>
        <v>2587000</v>
      </c>
    </row>
    <row r="155" spans="1:12" x14ac:dyDescent="0.25">
      <c r="A155" s="514" t="s">
        <v>111</v>
      </c>
      <c r="B155" s="514"/>
      <c r="C155" s="342"/>
      <c r="D155" s="342"/>
      <c r="E155" s="294">
        <v>851</v>
      </c>
      <c r="F155" s="12" t="s">
        <v>0</v>
      </c>
      <c r="G155" s="12" t="s">
        <v>4</v>
      </c>
      <c r="H155" s="12"/>
      <c r="I155" s="12"/>
      <c r="J155" s="14">
        <f>J156</f>
        <v>582660</v>
      </c>
      <c r="K155" s="14">
        <f t="shared" ref="K155:L155" si="65">K156</f>
        <v>0</v>
      </c>
      <c r="L155" s="14">
        <f t="shared" si="65"/>
        <v>582660</v>
      </c>
    </row>
    <row r="156" spans="1:12" ht="13.5" customHeight="1" x14ac:dyDescent="0.25">
      <c r="A156" s="443" t="s">
        <v>150</v>
      </c>
      <c r="B156" s="443"/>
      <c r="C156" s="339"/>
      <c r="D156" s="339"/>
      <c r="E156" s="294">
        <v>851</v>
      </c>
      <c r="F156" s="1" t="s">
        <v>0</v>
      </c>
      <c r="G156" s="1" t="s">
        <v>4</v>
      </c>
      <c r="H156" s="1" t="s">
        <v>744</v>
      </c>
      <c r="I156" s="1"/>
      <c r="J156" s="2">
        <f t="shared" ref="J156:K157" si="66">J157</f>
        <v>582660</v>
      </c>
      <c r="K156" s="2">
        <f t="shared" si="66"/>
        <v>0</v>
      </c>
      <c r="L156" s="2">
        <f t="shared" ref="L156:L219" si="67">J156+K156</f>
        <v>582660</v>
      </c>
    </row>
    <row r="157" spans="1:12" ht="13.5" customHeight="1" x14ac:dyDescent="0.25">
      <c r="A157" s="321"/>
      <c r="B157" s="339" t="s">
        <v>108</v>
      </c>
      <c r="C157" s="339"/>
      <c r="D157" s="339"/>
      <c r="E157" s="294">
        <v>851</v>
      </c>
      <c r="F157" s="1" t="s">
        <v>0</v>
      </c>
      <c r="G157" s="1" t="s">
        <v>4</v>
      </c>
      <c r="H157" s="1" t="s">
        <v>744</v>
      </c>
      <c r="I157" s="1" t="s">
        <v>109</v>
      </c>
      <c r="J157" s="2">
        <f t="shared" si="66"/>
        <v>582660</v>
      </c>
      <c r="K157" s="2">
        <f t="shared" si="66"/>
        <v>0</v>
      </c>
      <c r="L157" s="2">
        <f t="shared" si="67"/>
        <v>582660</v>
      </c>
    </row>
    <row r="158" spans="1:12" ht="13.5" customHeight="1" x14ac:dyDescent="0.25">
      <c r="A158" s="321"/>
      <c r="B158" s="339" t="s">
        <v>152</v>
      </c>
      <c r="C158" s="339"/>
      <c r="D158" s="339"/>
      <c r="E158" s="294">
        <v>851</v>
      </c>
      <c r="F158" s="1" t="s">
        <v>0</v>
      </c>
      <c r="G158" s="1" t="s">
        <v>4</v>
      </c>
      <c r="H158" s="1" t="s">
        <v>744</v>
      </c>
      <c r="I158" s="1" t="s">
        <v>153</v>
      </c>
      <c r="J158" s="2">
        <v>582660</v>
      </c>
      <c r="K158" s="2"/>
      <c r="L158" s="2">
        <f t="shared" si="67"/>
        <v>582660</v>
      </c>
    </row>
    <row r="159" spans="1:12" x14ac:dyDescent="0.25">
      <c r="A159" s="514" t="s">
        <v>112</v>
      </c>
      <c r="B159" s="514"/>
      <c r="C159" s="352"/>
      <c r="D159" s="352"/>
      <c r="E159" s="294">
        <v>851</v>
      </c>
      <c r="F159" s="12" t="s">
        <v>0</v>
      </c>
      <c r="G159" s="12" t="s">
        <v>7</v>
      </c>
      <c r="H159" s="12"/>
      <c r="I159" s="12"/>
      <c r="J159" s="14">
        <f t="shared" ref="J159:L159" si="68">J161</f>
        <v>8011575</v>
      </c>
      <c r="K159" s="14">
        <f t="shared" si="68"/>
        <v>0</v>
      </c>
      <c r="L159" s="14">
        <f t="shared" si="68"/>
        <v>8011575</v>
      </c>
    </row>
    <row r="160" spans="1:12" s="26" customFormat="1" ht="36" customHeight="1" x14ac:dyDescent="0.25">
      <c r="A160" s="442" t="s">
        <v>599</v>
      </c>
      <c r="B160" s="442"/>
      <c r="C160" s="344"/>
      <c r="D160" s="340"/>
      <c r="E160" s="294">
        <v>851</v>
      </c>
      <c r="F160" s="20" t="s">
        <v>0</v>
      </c>
      <c r="G160" s="20" t="s">
        <v>7</v>
      </c>
      <c r="H160" s="20" t="s">
        <v>743</v>
      </c>
      <c r="I160" s="20"/>
      <c r="J160" s="24">
        <f t="shared" ref="J160:K161" si="69">J161</f>
        <v>8011575</v>
      </c>
      <c r="K160" s="24">
        <f t="shared" si="69"/>
        <v>0</v>
      </c>
      <c r="L160" s="2">
        <f t="shared" si="67"/>
        <v>8011575</v>
      </c>
    </row>
    <row r="161" spans="1:12" ht="14.25" customHeight="1" x14ac:dyDescent="0.25">
      <c r="A161" s="17"/>
      <c r="B161" s="339" t="s">
        <v>108</v>
      </c>
      <c r="C161" s="344"/>
      <c r="D161" s="344"/>
      <c r="E161" s="294">
        <v>851</v>
      </c>
      <c r="F161" s="20" t="s">
        <v>0</v>
      </c>
      <c r="G161" s="20" t="s">
        <v>7</v>
      </c>
      <c r="H161" s="20" t="s">
        <v>743</v>
      </c>
      <c r="I161" s="1" t="s">
        <v>109</v>
      </c>
      <c r="J161" s="2">
        <f t="shared" si="69"/>
        <v>8011575</v>
      </c>
      <c r="K161" s="2">
        <f t="shared" si="69"/>
        <v>0</v>
      </c>
      <c r="L161" s="2">
        <f t="shared" si="67"/>
        <v>8011575</v>
      </c>
    </row>
    <row r="162" spans="1:12" s="26" customFormat="1" ht="24" customHeight="1" x14ac:dyDescent="0.25">
      <c r="A162" s="340"/>
      <c r="B162" s="340" t="s">
        <v>114</v>
      </c>
      <c r="C162" s="344"/>
      <c r="D162" s="344"/>
      <c r="E162" s="294">
        <v>851</v>
      </c>
      <c r="F162" s="20" t="s">
        <v>0</v>
      </c>
      <c r="G162" s="20" t="s">
        <v>7</v>
      </c>
      <c r="H162" s="20" t="s">
        <v>743</v>
      </c>
      <c r="I162" s="20" t="s">
        <v>115</v>
      </c>
      <c r="J162" s="24">
        <v>8011575</v>
      </c>
      <c r="K162" s="24"/>
      <c r="L162" s="2">
        <f t="shared" si="67"/>
        <v>8011575</v>
      </c>
    </row>
    <row r="163" spans="1:12" x14ac:dyDescent="0.25">
      <c r="A163" s="514" t="s">
        <v>116</v>
      </c>
      <c r="B163" s="514"/>
      <c r="C163" s="352"/>
      <c r="D163" s="352"/>
      <c r="E163" s="294">
        <v>851</v>
      </c>
      <c r="F163" s="12" t="s">
        <v>0</v>
      </c>
      <c r="G163" s="12" t="s">
        <v>1</v>
      </c>
      <c r="H163" s="12"/>
      <c r="I163" s="12"/>
      <c r="J163" s="14">
        <f t="shared" ref="J163:L163" si="70">J164</f>
        <v>270000</v>
      </c>
      <c r="K163" s="14">
        <f t="shared" si="70"/>
        <v>0</v>
      </c>
      <c r="L163" s="14">
        <f t="shared" si="70"/>
        <v>270000</v>
      </c>
    </row>
    <row r="164" spans="1:12" x14ac:dyDescent="0.25">
      <c r="A164" s="442" t="s">
        <v>117</v>
      </c>
      <c r="B164" s="442"/>
      <c r="C164" s="340"/>
      <c r="D164" s="340"/>
      <c r="E164" s="294">
        <v>851</v>
      </c>
      <c r="F164" s="1" t="s">
        <v>0</v>
      </c>
      <c r="G164" s="1" t="s">
        <v>1</v>
      </c>
      <c r="H164" s="20" t="s">
        <v>742</v>
      </c>
      <c r="I164" s="1"/>
      <c r="J164" s="2">
        <f t="shared" ref="J164:K164" si="71">J165+J167</f>
        <v>270000</v>
      </c>
      <c r="K164" s="2">
        <f t="shared" si="71"/>
        <v>0</v>
      </c>
      <c r="L164" s="2">
        <f t="shared" si="67"/>
        <v>270000</v>
      </c>
    </row>
    <row r="165" spans="1:12" ht="12" customHeight="1" x14ac:dyDescent="0.25">
      <c r="A165" s="17"/>
      <c r="B165" s="340" t="s">
        <v>28</v>
      </c>
      <c r="C165" s="339"/>
      <c r="D165" s="339"/>
      <c r="E165" s="294">
        <v>851</v>
      </c>
      <c r="F165" s="20" t="s">
        <v>0</v>
      </c>
      <c r="G165" s="1" t="s">
        <v>1</v>
      </c>
      <c r="H165" s="20" t="s">
        <v>742</v>
      </c>
      <c r="I165" s="1" t="s">
        <v>29</v>
      </c>
      <c r="J165" s="2">
        <f t="shared" ref="J165:K165" si="72">J166</f>
        <v>90000</v>
      </c>
      <c r="K165" s="2">
        <f t="shared" si="72"/>
        <v>0</v>
      </c>
      <c r="L165" s="2">
        <f t="shared" si="67"/>
        <v>90000</v>
      </c>
    </row>
    <row r="166" spans="1:12" ht="26.25" customHeight="1" x14ac:dyDescent="0.25">
      <c r="A166" s="17"/>
      <c r="B166" s="340" t="s">
        <v>30</v>
      </c>
      <c r="C166" s="340"/>
      <c r="D166" s="340"/>
      <c r="E166" s="294">
        <v>851</v>
      </c>
      <c r="F166" s="20" t="s">
        <v>0</v>
      </c>
      <c r="G166" s="1" t="s">
        <v>1</v>
      </c>
      <c r="H166" s="20" t="s">
        <v>742</v>
      </c>
      <c r="I166" s="1" t="s">
        <v>31</v>
      </c>
      <c r="J166" s="2">
        <v>90000</v>
      </c>
      <c r="K166" s="2"/>
      <c r="L166" s="2">
        <f t="shared" si="67"/>
        <v>90000</v>
      </c>
    </row>
    <row r="167" spans="1:12" ht="14.25" customHeight="1" x14ac:dyDescent="0.25">
      <c r="A167" s="321"/>
      <c r="B167" s="339" t="s">
        <v>108</v>
      </c>
      <c r="C167" s="339"/>
      <c r="D167" s="339"/>
      <c r="E167" s="294">
        <v>851</v>
      </c>
      <c r="F167" s="1" t="s">
        <v>0</v>
      </c>
      <c r="G167" s="1" t="s">
        <v>1</v>
      </c>
      <c r="H167" s="20" t="s">
        <v>742</v>
      </c>
      <c r="I167" s="1" t="s">
        <v>109</v>
      </c>
      <c r="J167" s="2">
        <f>J168</f>
        <v>180000</v>
      </c>
      <c r="K167" s="2">
        <f>K168</f>
        <v>0</v>
      </c>
      <c r="L167" s="2">
        <f t="shared" si="67"/>
        <v>180000</v>
      </c>
    </row>
    <row r="168" spans="1:12" ht="26.25" customHeight="1" x14ac:dyDescent="0.25">
      <c r="A168" s="321"/>
      <c r="B168" s="339" t="s">
        <v>379</v>
      </c>
      <c r="C168" s="339"/>
      <c r="D168" s="339"/>
      <c r="E168" s="294">
        <v>851</v>
      </c>
      <c r="F168" s="1" t="s">
        <v>0</v>
      </c>
      <c r="G168" s="1" t="s">
        <v>1</v>
      </c>
      <c r="H168" s="20" t="s">
        <v>742</v>
      </c>
      <c r="I168" s="1" t="s">
        <v>9</v>
      </c>
      <c r="J168" s="2">
        <v>180000</v>
      </c>
      <c r="K168" s="2"/>
      <c r="L168" s="2">
        <f t="shared" si="67"/>
        <v>180000</v>
      </c>
    </row>
    <row r="169" spans="1:12" x14ac:dyDescent="0.25">
      <c r="A169" s="513" t="s">
        <v>118</v>
      </c>
      <c r="B169" s="513"/>
      <c r="C169" s="348"/>
      <c r="D169" s="348"/>
      <c r="E169" s="294">
        <v>851</v>
      </c>
      <c r="F169" s="7" t="s">
        <v>39</v>
      </c>
      <c r="G169" s="7"/>
      <c r="H169" s="7"/>
      <c r="I169" s="7"/>
      <c r="J169" s="9">
        <f t="shared" ref="J169:K169" si="73">J170</f>
        <v>544000</v>
      </c>
      <c r="K169" s="9">
        <f t="shared" si="73"/>
        <v>0</v>
      </c>
      <c r="L169" s="2">
        <f t="shared" si="67"/>
        <v>544000</v>
      </c>
    </row>
    <row r="170" spans="1:12" x14ac:dyDescent="0.25">
      <c r="A170" s="524" t="s">
        <v>119</v>
      </c>
      <c r="B170" s="524"/>
      <c r="C170" s="356"/>
      <c r="D170" s="356"/>
      <c r="E170" s="294">
        <v>851</v>
      </c>
      <c r="F170" s="12" t="s">
        <v>39</v>
      </c>
      <c r="G170" s="12" t="s">
        <v>74</v>
      </c>
      <c r="H170" s="12"/>
      <c r="I170" s="12"/>
      <c r="J170" s="14">
        <f t="shared" ref="J170:K170" si="74">J171+J174</f>
        <v>544000</v>
      </c>
      <c r="K170" s="14">
        <f t="shared" si="74"/>
        <v>0</v>
      </c>
      <c r="L170" s="2">
        <f t="shared" si="67"/>
        <v>544000</v>
      </c>
    </row>
    <row r="171" spans="1:12" s="27" customFormat="1" x14ac:dyDescent="0.25">
      <c r="A171" s="442" t="s">
        <v>120</v>
      </c>
      <c r="B171" s="442"/>
      <c r="C171" s="340"/>
      <c r="D171" s="340"/>
      <c r="E171" s="294">
        <v>851</v>
      </c>
      <c r="F171" s="1" t="s">
        <v>39</v>
      </c>
      <c r="G171" s="1" t="s">
        <v>74</v>
      </c>
      <c r="H171" s="20" t="s">
        <v>739</v>
      </c>
      <c r="I171" s="1"/>
      <c r="J171" s="2">
        <f t="shared" ref="J171:K171" si="75">J172</f>
        <v>260000</v>
      </c>
      <c r="K171" s="2">
        <f t="shared" si="75"/>
        <v>0</v>
      </c>
      <c r="L171" s="2">
        <f t="shared" si="67"/>
        <v>260000</v>
      </c>
    </row>
    <row r="172" spans="1:12" ht="15" customHeight="1" x14ac:dyDescent="0.25">
      <c r="A172" s="17"/>
      <c r="B172" s="340" t="s">
        <v>28</v>
      </c>
      <c r="C172" s="339"/>
      <c r="D172" s="339"/>
      <c r="E172" s="294">
        <v>851</v>
      </c>
      <c r="F172" s="1" t="s">
        <v>39</v>
      </c>
      <c r="G172" s="1" t="s">
        <v>74</v>
      </c>
      <c r="H172" s="20" t="s">
        <v>739</v>
      </c>
      <c r="I172" s="1" t="s">
        <v>29</v>
      </c>
      <c r="J172" s="2">
        <f t="shared" ref="J172:K172" si="76">J173</f>
        <v>260000</v>
      </c>
      <c r="K172" s="2">
        <f t="shared" si="76"/>
        <v>0</v>
      </c>
      <c r="L172" s="2">
        <f t="shared" si="67"/>
        <v>260000</v>
      </c>
    </row>
    <row r="173" spans="1:12" ht="26.25" customHeight="1" x14ac:dyDescent="0.25">
      <c r="A173" s="17"/>
      <c r="B173" s="340" t="s">
        <v>30</v>
      </c>
      <c r="C173" s="340"/>
      <c r="D173" s="340"/>
      <c r="E173" s="294">
        <v>851</v>
      </c>
      <c r="F173" s="1" t="s">
        <v>39</v>
      </c>
      <c r="G173" s="1" t="s">
        <v>74</v>
      </c>
      <c r="H173" s="20" t="s">
        <v>739</v>
      </c>
      <c r="I173" s="1" t="s">
        <v>31</v>
      </c>
      <c r="J173" s="2">
        <v>260000</v>
      </c>
      <c r="K173" s="2"/>
      <c r="L173" s="2">
        <f t="shared" si="67"/>
        <v>260000</v>
      </c>
    </row>
    <row r="174" spans="1:12" ht="38.25" customHeight="1" x14ac:dyDescent="0.25">
      <c r="A174" s="442" t="s">
        <v>611</v>
      </c>
      <c r="B174" s="442"/>
      <c r="C174" s="356"/>
      <c r="D174" s="356"/>
      <c r="E174" s="294">
        <v>851</v>
      </c>
      <c r="F174" s="1" t="s">
        <v>39</v>
      </c>
      <c r="G174" s="1" t="s">
        <v>74</v>
      </c>
      <c r="H174" s="1" t="s">
        <v>740</v>
      </c>
      <c r="I174" s="1"/>
      <c r="J174" s="2">
        <f t="shared" ref="J174:K175" si="77">J175</f>
        <v>284000</v>
      </c>
      <c r="K174" s="2">
        <f t="shared" si="77"/>
        <v>0</v>
      </c>
      <c r="L174" s="2">
        <f t="shared" si="67"/>
        <v>284000</v>
      </c>
    </row>
    <row r="175" spans="1:12" ht="14.25" customHeight="1" x14ac:dyDescent="0.25">
      <c r="A175" s="17"/>
      <c r="B175" s="340" t="s">
        <v>28</v>
      </c>
      <c r="C175" s="356"/>
      <c r="D175" s="356"/>
      <c r="E175" s="294">
        <v>851</v>
      </c>
      <c r="F175" s="1" t="s">
        <v>39</v>
      </c>
      <c r="G175" s="1" t="s">
        <v>74</v>
      </c>
      <c r="H175" s="1" t="s">
        <v>740</v>
      </c>
      <c r="I175" s="1" t="s">
        <v>29</v>
      </c>
      <c r="J175" s="2">
        <f t="shared" si="77"/>
        <v>284000</v>
      </c>
      <c r="K175" s="2">
        <f t="shared" si="77"/>
        <v>0</v>
      </c>
      <c r="L175" s="2">
        <f t="shared" si="67"/>
        <v>284000</v>
      </c>
    </row>
    <row r="176" spans="1:12" ht="25.5" customHeight="1" x14ac:dyDescent="0.25">
      <c r="A176" s="17"/>
      <c r="B176" s="340" t="s">
        <v>30</v>
      </c>
      <c r="C176" s="356"/>
      <c r="D176" s="356"/>
      <c r="E176" s="294">
        <v>851</v>
      </c>
      <c r="F176" s="1" t="s">
        <v>39</v>
      </c>
      <c r="G176" s="1" t="s">
        <v>74</v>
      </c>
      <c r="H176" s="1" t="s">
        <v>740</v>
      </c>
      <c r="I176" s="1" t="s">
        <v>31</v>
      </c>
      <c r="J176" s="2">
        <v>284000</v>
      </c>
      <c r="K176" s="2"/>
      <c r="L176" s="2">
        <f t="shared" si="67"/>
        <v>284000</v>
      </c>
    </row>
    <row r="177" spans="1:12" ht="27" customHeight="1" x14ac:dyDescent="0.25">
      <c r="A177" s="523" t="s">
        <v>122</v>
      </c>
      <c r="B177" s="523"/>
      <c r="C177" s="357"/>
      <c r="D177" s="357"/>
      <c r="E177" s="357">
        <v>852</v>
      </c>
      <c r="F177" s="20"/>
      <c r="G177" s="20"/>
      <c r="H177" s="20"/>
      <c r="I177" s="1"/>
      <c r="J177" s="9">
        <f>J178+J231</f>
        <v>148946959</v>
      </c>
      <c r="K177" s="9">
        <f>K178+K231</f>
        <v>325480</v>
      </c>
      <c r="L177" s="9">
        <f>L178+L231</f>
        <v>149272439</v>
      </c>
    </row>
    <row r="178" spans="1:12" s="11" customFormat="1" x14ac:dyDescent="0.25">
      <c r="A178" s="513" t="s">
        <v>80</v>
      </c>
      <c r="B178" s="513"/>
      <c r="C178" s="348"/>
      <c r="D178" s="348"/>
      <c r="E178" s="294">
        <v>852</v>
      </c>
      <c r="F178" s="7" t="s">
        <v>37</v>
      </c>
      <c r="G178" s="7"/>
      <c r="H178" s="7"/>
      <c r="I178" s="7"/>
      <c r="J178" s="9">
        <f>J179+J192+J211+J215</f>
        <v>139714123</v>
      </c>
      <c r="K178" s="9">
        <f>K179+K192+K211+K215</f>
        <v>325480</v>
      </c>
      <c r="L178" s="9">
        <f>L179+L192+L211+L215</f>
        <v>140039603</v>
      </c>
    </row>
    <row r="179" spans="1:12" s="15" customFormat="1" x14ac:dyDescent="0.25">
      <c r="A179" s="514" t="s">
        <v>81</v>
      </c>
      <c r="B179" s="514"/>
      <c r="C179" s="352"/>
      <c r="D179" s="352"/>
      <c r="E179" s="294">
        <v>852</v>
      </c>
      <c r="F179" s="12" t="s">
        <v>37</v>
      </c>
      <c r="G179" s="12" t="s">
        <v>18</v>
      </c>
      <c r="H179" s="12"/>
      <c r="I179" s="12"/>
      <c r="J179" s="14">
        <f>J183+J186+J180+J189</f>
        <v>33975927</v>
      </c>
      <c r="K179" s="14">
        <f t="shared" ref="K179" si="78">K183+K186+K180+K189</f>
        <v>0</v>
      </c>
      <c r="L179" s="14">
        <f t="shared" ref="L179" si="79">L183+L186+L180+L189</f>
        <v>33975927</v>
      </c>
    </row>
    <row r="180" spans="1:12" s="26" customFormat="1" x14ac:dyDescent="0.25">
      <c r="A180" s="442" t="s">
        <v>126</v>
      </c>
      <c r="B180" s="442"/>
      <c r="C180" s="340"/>
      <c r="D180" s="339"/>
      <c r="E180" s="294">
        <v>852</v>
      </c>
      <c r="F180" s="20" t="s">
        <v>37</v>
      </c>
      <c r="G180" s="20" t="s">
        <v>18</v>
      </c>
      <c r="H180" s="20" t="s">
        <v>127</v>
      </c>
      <c r="I180" s="20"/>
      <c r="J180" s="24">
        <f t="shared" ref="J180:K181" si="80">J181</f>
        <v>11495900</v>
      </c>
      <c r="K180" s="24">
        <f t="shared" si="80"/>
        <v>0</v>
      </c>
      <c r="L180" s="2">
        <f t="shared" si="67"/>
        <v>11495900</v>
      </c>
    </row>
    <row r="181" spans="1:12" s="26" customFormat="1" ht="25.5" customHeight="1" x14ac:dyDescent="0.25">
      <c r="A181" s="340"/>
      <c r="B181" s="340" t="s">
        <v>95</v>
      </c>
      <c r="C181" s="340"/>
      <c r="D181" s="340"/>
      <c r="E181" s="294">
        <v>852</v>
      </c>
      <c r="F181" s="20" t="s">
        <v>37</v>
      </c>
      <c r="G181" s="20" t="s">
        <v>18</v>
      </c>
      <c r="H181" s="20" t="s">
        <v>127</v>
      </c>
      <c r="I181" s="20" t="s">
        <v>90</v>
      </c>
      <c r="J181" s="24">
        <f t="shared" si="80"/>
        <v>11495900</v>
      </c>
      <c r="K181" s="24">
        <f t="shared" si="80"/>
        <v>0</v>
      </c>
      <c r="L181" s="2">
        <f t="shared" si="67"/>
        <v>11495900</v>
      </c>
    </row>
    <row r="182" spans="1:12" ht="36.75" customHeight="1" x14ac:dyDescent="0.25">
      <c r="A182" s="340"/>
      <c r="B182" s="340" t="s">
        <v>91</v>
      </c>
      <c r="C182" s="340"/>
      <c r="D182" s="340"/>
      <c r="E182" s="294">
        <v>852</v>
      </c>
      <c r="F182" s="1" t="s">
        <v>37</v>
      </c>
      <c r="G182" s="1" t="s">
        <v>18</v>
      </c>
      <c r="H182" s="20" t="s">
        <v>127</v>
      </c>
      <c r="I182" s="1" t="s">
        <v>92</v>
      </c>
      <c r="J182" s="2">
        <f>11396000+99900</f>
        <v>11495900</v>
      </c>
      <c r="K182" s="2"/>
      <c r="L182" s="2">
        <f t="shared" si="67"/>
        <v>11495900</v>
      </c>
    </row>
    <row r="183" spans="1:12" s="15" customFormat="1" ht="25.5" customHeight="1" x14ac:dyDescent="0.25">
      <c r="A183" s="522" t="s">
        <v>661</v>
      </c>
      <c r="B183" s="522"/>
      <c r="C183" s="352"/>
      <c r="D183" s="352"/>
      <c r="E183" s="294">
        <v>852</v>
      </c>
      <c r="F183" s="1" t="s">
        <v>37</v>
      </c>
      <c r="G183" s="1" t="s">
        <v>18</v>
      </c>
      <c r="H183" s="1" t="s">
        <v>123</v>
      </c>
      <c r="I183" s="1"/>
      <c r="J183" s="2">
        <f t="shared" ref="J183:K184" si="81">J184</f>
        <v>21495027</v>
      </c>
      <c r="K183" s="2">
        <f t="shared" si="81"/>
        <v>0</v>
      </c>
      <c r="L183" s="2">
        <f t="shared" si="67"/>
        <v>21495027</v>
      </c>
    </row>
    <row r="184" spans="1:12" s="15" customFormat="1" ht="24" customHeight="1" x14ac:dyDescent="0.25">
      <c r="A184" s="352"/>
      <c r="B184" s="340" t="s">
        <v>95</v>
      </c>
      <c r="C184" s="352"/>
      <c r="D184" s="352"/>
      <c r="E184" s="294">
        <v>852</v>
      </c>
      <c r="F184" s="1" t="s">
        <v>37</v>
      </c>
      <c r="G184" s="1" t="s">
        <v>18</v>
      </c>
      <c r="H184" s="1" t="s">
        <v>123</v>
      </c>
      <c r="I184" s="1" t="s">
        <v>90</v>
      </c>
      <c r="J184" s="2">
        <f t="shared" si="81"/>
        <v>21495027</v>
      </c>
      <c r="K184" s="2">
        <f t="shared" si="81"/>
        <v>0</v>
      </c>
      <c r="L184" s="2">
        <f t="shared" si="67"/>
        <v>21495027</v>
      </c>
    </row>
    <row r="185" spans="1:12" s="15" customFormat="1" ht="36" x14ac:dyDescent="0.25">
      <c r="A185" s="352"/>
      <c r="B185" s="340" t="s">
        <v>91</v>
      </c>
      <c r="C185" s="352"/>
      <c r="D185" s="352"/>
      <c r="E185" s="294">
        <v>852</v>
      </c>
      <c r="F185" s="1" t="s">
        <v>37</v>
      </c>
      <c r="G185" s="1" t="s">
        <v>18</v>
      </c>
      <c r="H185" s="1" t="s">
        <v>123</v>
      </c>
      <c r="I185" s="1" t="s">
        <v>92</v>
      </c>
      <c r="J185" s="2">
        <f>20548915+946112</f>
        <v>21495027</v>
      </c>
      <c r="K185" s="2"/>
      <c r="L185" s="2">
        <f t="shared" si="67"/>
        <v>21495027</v>
      </c>
    </row>
    <row r="186" spans="1:12" s="15" customFormat="1" ht="37.5" customHeight="1" x14ac:dyDescent="0.25">
      <c r="A186" s="442" t="s">
        <v>124</v>
      </c>
      <c r="B186" s="442"/>
      <c r="C186" s="352"/>
      <c r="D186" s="352"/>
      <c r="E186" s="294">
        <v>852</v>
      </c>
      <c r="F186" s="1" t="s">
        <v>37</v>
      </c>
      <c r="G186" s="1" t="s">
        <v>18</v>
      </c>
      <c r="H186" s="1" t="s">
        <v>125</v>
      </c>
      <c r="I186" s="1"/>
      <c r="J186" s="2">
        <f t="shared" ref="J186:K187" si="82">J187</f>
        <v>624000</v>
      </c>
      <c r="K186" s="2">
        <f t="shared" si="82"/>
        <v>0</v>
      </c>
      <c r="L186" s="2">
        <f t="shared" si="67"/>
        <v>624000</v>
      </c>
    </row>
    <row r="187" spans="1:12" s="15" customFormat="1" ht="24" x14ac:dyDescent="0.25">
      <c r="A187" s="352"/>
      <c r="B187" s="340" t="s">
        <v>95</v>
      </c>
      <c r="C187" s="352"/>
      <c r="D187" s="352"/>
      <c r="E187" s="294">
        <v>852</v>
      </c>
      <c r="F187" s="1" t="s">
        <v>37</v>
      </c>
      <c r="G187" s="1" t="s">
        <v>18</v>
      </c>
      <c r="H187" s="1" t="s">
        <v>125</v>
      </c>
      <c r="I187" s="1" t="s">
        <v>90</v>
      </c>
      <c r="J187" s="2">
        <f t="shared" si="82"/>
        <v>624000</v>
      </c>
      <c r="K187" s="2">
        <f t="shared" si="82"/>
        <v>0</v>
      </c>
      <c r="L187" s="2">
        <f t="shared" si="67"/>
        <v>624000</v>
      </c>
    </row>
    <row r="188" spans="1:12" s="15" customFormat="1" ht="36" x14ac:dyDescent="0.25">
      <c r="A188" s="352"/>
      <c r="B188" s="340" t="s">
        <v>91</v>
      </c>
      <c r="C188" s="352"/>
      <c r="D188" s="352"/>
      <c r="E188" s="294">
        <v>852</v>
      </c>
      <c r="F188" s="1" t="s">
        <v>37</v>
      </c>
      <c r="G188" s="1" t="s">
        <v>18</v>
      </c>
      <c r="H188" s="1" t="s">
        <v>125</v>
      </c>
      <c r="I188" s="1" t="s">
        <v>92</v>
      </c>
      <c r="J188" s="2">
        <v>624000</v>
      </c>
      <c r="K188" s="2"/>
      <c r="L188" s="2">
        <f t="shared" si="67"/>
        <v>624000</v>
      </c>
    </row>
    <row r="189" spans="1:12" ht="26.25" customHeight="1" x14ac:dyDescent="0.25">
      <c r="A189" s="442" t="s">
        <v>132</v>
      </c>
      <c r="B189" s="442"/>
      <c r="C189" s="340"/>
      <c r="D189" s="340"/>
      <c r="E189" s="294">
        <v>852</v>
      </c>
      <c r="F189" s="20" t="s">
        <v>37</v>
      </c>
      <c r="G189" s="1" t="s">
        <v>18</v>
      </c>
      <c r="H189" s="20" t="s">
        <v>133</v>
      </c>
      <c r="I189" s="1"/>
      <c r="J189" s="2">
        <f t="shared" ref="J189:K190" si="83">J190</f>
        <v>361000</v>
      </c>
      <c r="K189" s="2">
        <f t="shared" si="83"/>
        <v>0</v>
      </c>
      <c r="L189" s="2">
        <f t="shared" si="67"/>
        <v>361000</v>
      </c>
    </row>
    <row r="190" spans="1:12" ht="24" x14ac:dyDescent="0.25">
      <c r="A190" s="340"/>
      <c r="B190" s="291" t="s">
        <v>95</v>
      </c>
      <c r="C190" s="340"/>
      <c r="D190" s="340"/>
      <c r="E190" s="294">
        <v>852</v>
      </c>
      <c r="F190" s="1" t="s">
        <v>37</v>
      </c>
      <c r="G190" s="1" t="s">
        <v>18</v>
      </c>
      <c r="H190" s="20" t="s">
        <v>133</v>
      </c>
      <c r="I190" s="1" t="s">
        <v>90</v>
      </c>
      <c r="J190" s="2">
        <f t="shared" si="83"/>
        <v>361000</v>
      </c>
      <c r="K190" s="2">
        <f>K191</f>
        <v>0</v>
      </c>
      <c r="L190" s="2">
        <f t="shared" si="67"/>
        <v>361000</v>
      </c>
    </row>
    <row r="191" spans="1:12" x14ac:dyDescent="0.25">
      <c r="A191" s="340"/>
      <c r="B191" s="291" t="s">
        <v>130</v>
      </c>
      <c r="C191" s="340"/>
      <c r="D191" s="340"/>
      <c r="E191" s="294">
        <v>852</v>
      </c>
      <c r="F191" s="1" t="s">
        <v>37</v>
      </c>
      <c r="G191" s="1" t="s">
        <v>18</v>
      </c>
      <c r="H191" s="20" t="s">
        <v>133</v>
      </c>
      <c r="I191" s="1" t="s">
        <v>131</v>
      </c>
      <c r="J191" s="2">
        <v>361000</v>
      </c>
      <c r="K191" s="2"/>
      <c r="L191" s="2">
        <f t="shared" si="67"/>
        <v>361000</v>
      </c>
    </row>
    <row r="192" spans="1:12" s="15" customFormat="1" x14ac:dyDescent="0.25">
      <c r="A192" s="514" t="s">
        <v>84</v>
      </c>
      <c r="B192" s="514"/>
      <c r="C192" s="352"/>
      <c r="D192" s="352"/>
      <c r="E192" s="294">
        <v>852</v>
      </c>
      <c r="F192" s="12" t="s">
        <v>37</v>
      </c>
      <c r="G192" s="12" t="s">
        <v>74</v>
      </c>
      <c r="H192" s="12"/>
      <c r="I192" s="12"/>
      <c r="J192" s="14">
        <f>J193+J196+J199+J202+J205+J208</f>
        <v>93548636</v>
      </c>
      <c r="K192" s="14">
        <f>K193+K196+K199+K202+K205+K208</f>
        <v>325480</v>
      </c>
      <c r="L192" s="14">
        <f>L193+L196+L199+L202+L205+L208</f>
        <v>93874116</v>
      </c>
    </row>
    <row r="193" spans="1:12" x14ac:dyDescent="0.25">
      <c r="A193" s="442" t="s">
        <v>135</v>
      </c>
      <c r="B193" s="442"/>
      <c r="C193" s="340"/>
      <c r="D193" s="340"/>
      <c r="E193" s="294">
        <v>852</v>
      </c>
      <c r="F193" s="1" t="s">
        <v>37</v>
      </c>
      <c r="G193" s="1" t="s">
        <v>74</v>
      </c>
      <c r="H193" s="1" t="s">
        <v>136</v>
      </c>
      <c r="I193" s="1"/>
      <c r="J193" s="2">
        <f t="shared" ref="J193:K194" si="84">J194</f>
        <v>13985000</v>
      </c>
      <c r="K193" s="2">
        <f t="shared" si="84"/>
        <v>0</v>
      </c>
      <c r="L193" s="2">
        <f t="shared" si="67"/>
        <v>13985000</v>
      </c>
    </row>
    <row r="194" spans="1:12" ht="24.75" customHeight="1" x14ac:dyDescent="0.25">
      <c r="A194" s="340"/>
      <c r="B194" s="340" t="s">
        <v>95</v>
      </c>
      <c r="C194" s="340"/>
      <c r="D194" s="340"/>
      <c r="E194" s="294">
        <v>852</v>
      </c>
      <c r="F194" s="1" t="s">
        <v>37</v>
      </c>
      <c r="G194" s="20" t="s">
        <v>74</v>
      </c>
      <c r="H194" s="1" t="s">
        <v>136</v>
      </c>
      <c r="I194" s="1" t="s">
        <v>90</v>
      </c>
      <c r="J194" s="2">
        <f t="shared" si="84"/>
        <v>13985000</v>
      </c>
      <c r="K194" s="2">
        <f t="shared" si="84"/>
        <v>0</v>
      </c>
      <c r="L194" s="2">
        <f t="shared" si="67"/>
        <v>13985000</v>
      </c>
    </row>
    <row r="195" spans="1:12" ht="36" x14ac:dyDescent="0.25">
      <c r="A195" s="340"/>
      <c r="B195" s="340" t="s">
        <v>91</v>
      </c>
      <c r="C195" s="340"/>
      <c r="D195" s="340"/>
      <c r="E195" s="294">
        <v>852</v>
      </c>
      <c r="F195" s="1" t="s">
        <v>37</v>
      </c>
      <c r="G195" s="20" t="s">
        <v>74</v>
      </c>
      <c r="H195" s="1" t="s">
        <v>136</v>
      </c>
      <c r="I195" s="1" t="s">
        <v>92</v>
      </c>
      <c r="J195" s="2">
        <v>13985000</v>
      </c>
      <c r="K195" s="2"/>
      <c r="L195" s="2">
        <f t="shared" si="67"/>
        <v>13985000</v>
      </c>
    </row>
    <row r="196" spans="1:12" x14ac:dyDescent="0.25">
      <c r="A196" s="442" t="s">
        <v>137</v>
      </c>
      <c r="B196" s="442"/>
      <c r="C196" s="340"/>
      <c r="D196" s="340"/>
      <c r="E196" s="294">
        <v>852</v>
      </c>
      <c r="F196" s="20" t="s">
        <v>37</v>
      </c>
      <c r="G196" s="20" t="s">
        <v>74</v>
      </c>
      <c r="H196" s="20" t="s">
        <v>138</v>
      </c>
      <c r="I196" s="1"/>
      <c r="J196" s="2">
        <f t="shared" ref="J196:K197" si="85">J197</f>
        <v>8331600</v>
      </c>
      <c r="K196" s="2">
        <f t="shared" si="85"/>
        <v>0</v>
      </c>
      <c r="L196" s="2">
        <f t="shared" si="67"/>
        <v>8331600</v>
      </c>
    </row>
    <row r="197" spans="1:12" ht="22.5" customHeight="1" x14ac:dyDescent="0.25">
      <c r="A197" s="340"/>
      <c r="B197" s="340" t="s">
        <v>95</v>
      </c>
      <c r="C197" s="340"/>
      <c r="D197" s="340"/>
      <c r="E197" s="294">
        <v>852</v>
      </c>
      <c r="F197" s="1" t="s">
        <v>37</v>
      </c>
      <c r="G197" s="20" t="s">
        <v>74</v>
      </c>
      <c r="H197" s="20" t="s">
        <v>138</v>
      </c>
      <c r="I197" s="1" t="s">
        <v>90</v>
      </c>
      <c r="J197" s="2">
        <f t="shared" si="85"/>
        <v>8331600</v>
      </c>
      <c r="K197" s="2">
        <f t="shared" si="85"/>
        <v>0</v>
      </c>
      <c r="L197" s="2">
        <f t="shared" si="67"/>
        <v>8331600</v>
      </c>
    </row>
    <row r="198" spans="1:12" ht="35.25" customHeight="1" x14ac:dyDescent="0.25">
      <c r="A198" s="340"/>
      <c r="B198" s="340" t="s">
        <v>91</v>
      </c>
      <c r="C198" s="340"/>
      <c r="D198" s="340"/>
      <c r="E198" s="294">
        <v>852</v>
      </c>
      <c r="F198" s="1" t="s">
        <v>37</v>
      </c>
      <c r="G198" s="20" t="s">
        <v>74</v>
      </c>
      <c r="H198" s="20" t="s">
        <v>138</v>
      </c>
      <c r="I198" s="1" t="s">
        <v>92</v>
      </c>
      <c r="J198" s="2">
        <v>8331600</v>
      </c>
      <c r="K198" s="2"/>
      <c r="L198" s="2">
        <f t="shared" si="67"/>
        <v>8331600</v>
      </c>
    </row>
    <row r="199" spans="1:12" s="15" customFormat="1" ht="48.75" customHeight="1" x14ac:dyDescent="0.25">
      <c r="A199" s="442" t="s">
        <v>139</v>
      </c>
      <c r="B199" s="442"/>
      <c r="C199" s="352"/>
      <c r="D199" s="352"/>
      <c r="E199" s="294">
        <v>852</v>
      </c>
      <c r="F199" s="1" t="s">
        <v>37</v>
      </c>
      <c r="G199" s="1" t="s">
        <v>74</v>
      </c>
      <c r="H199" s="20" t="s">
        <v>140</v>
      </c>
      <c r="I199" s="1"/>
      <c r="J199" s="2">
        <f t="shared" ref="J199:K200" si="86">J200</f>
        <v>66777336</v>
      </c>
      <c r="K199" s="2">
        <f t="shared" si="86"/>
        <v>0</v>
      </c>
      <c r="L199" s="2">
        <f t="shared" si="67"/>
        <v>66777336</v>
      </c>
    </row>
    <row r="200" spans="1:12" s="15" customFormat="1" ht="24" customHeight="1" x14ac:dyDescent="0.25">
      <c r="A200" s="340"/>
      <c r="B200" s="340" t="s">
        <v>95</v>
      </c>
      <c r="C200" s="352"/>
      <c r="D200" s="352"/>
      <c r="E200" s="294">
        <v>852</v>
      </c>
      <c r="F200" s="1" t="s">
        <v>37</v>
      </c>
      <c r="G200" s="1" t="s">
        <v>74</v>
      </c>
      <c r="H200" s="1" t="s">
        <v>140</v>
      </c>
      <c r="I200" s="1" t="s">
        <v>90</v>
      </c>
      <c r="J200" s="2">
        <f t="shared" si="86"/>
        <v>66777336</v>
      </c>
      <c r="K200" s="2">
        <f t="shared" si="86"/>
        <v>0</v>
      </c>
      <c r="L200" s="2">
        <f t="shared" si="67"/>
        <v>66777336</v>
      </c>
    </row>
    <row r="201" spans="1:12" s="15" customFormat="1" ht="36.75" customHeight="1" x14ac:dyDescent="0.25">
      <c r="A201" s="340"/>
      <c r="B201" s="340" t="s">
        <v>91</v>
      </c>
      <c r="C201" s="352"/>
      <c r="D201" s="352"/>
      <c r="E201" s="294">
        <v>852</v>
      </c>
      <c r="F201" s="1" t="s">
        <v>37</v>
      </c>
      <c r="G201" s="1" t="s">
        <v>74</v>
      </c>
      <c r="H201" s="1" t="s">
        <v>140</v>
      </c>
      <c r="I201" s="1" t="s">
        <v>92</v>
      </c>
      <c r="J201" s="2">
        <v>66777336</v>
      </c>
      <c r="K201" s="2"/>
      <c r="L201" s="2">
        <f t="shared" si="67"/>
        <v>66777336</v>
      </c>
    </row>
    <row r="202" spans="1:12" s="15" customFormat="1" ht="37.5" customHeight="1" x14ac:dyDescent="0.25">
      <c r="A202" s="442" t="s">
        <v>124</v>
      </c>
      <c r="B202" s="442"/>
      <c r="C202" s="352"/>
      <c r="D202" s="352"/>
      <c r="E202" s="294">
        <v>852</v>
      </c>
      <c r="F202" s="1" t="s">
        <v>37</v>
      </c>
      <c r="G202" s="1" t="s">
        <v>74</v>
      </c>
      <c r="H202" s="1" t="s">
        <v>125</v>
      </c>
      <c r="I202" s="1"/>
      <c r="J202" s="2">
        <f t="shared" ref="J202:K203" si="87">J203</f>
        <v>2667200</v>
      </c>
      <c r="K202" s="2">
        <f t="shared" si="87"/>
        <v>0</v>
      </c>
      <c r="L202" s="2">
        <f t="shared" si="67"/>
        <v>2667200</v>
      </c>
    </row>
    <row r="203" spans="1:12" s="15" customFormat="1" ht="24.75" customHeight="1" x14ac:dyDescent="0.25">
      <c r="A203" s="352"/>
      <c r="B203" s="291" t="s">
        <v>95</v>
      </c>
      <c r="C203" s="28"/>
      <c r="D203" s="28"/>
      <c r="E203" s="29">
        <v>852</v>
      </c>
      <c r="F203" s="30" t="s">
        <v>37</v>
      </c>
      <c r="G203" s="1" t="s">
        <v>74</v>
      </c>
      <c r="H203" s="30" t="s">
        <v>125</v>
      </c>
      <c r="I203" s="1" t="s">
        <v>90</v>
      </c>
      <c r="J203" s="2">
        <f t="shared" si="87"/>
        <v>2667200</v>
      </c>
      <c r="K203" s="2">
        <f t="shared" si="87"/>
        <v>0</v>
      </c>
      <c r="L203" s="2">
        <f t="shared" si="67"/>
        <v>2667200</v>
      </c>
    </row>
    <row r="204" spans="1:12" s="15" customFormat="1" ht="36" customHeight="1" x14ac:dyDescent="0.25">
      <c r="A204" s="352"/>
      <c r="B204" s="340" t="s">
        <v>91</v>
      </c>
      <c r="C204" s="352"/>
      <c r="D204" s="352"/>
      <c r="E204" s="294">
        <v>852</v>
      </c>
      <c r="F204" s="1" t="s">
        <v>37</v>
      </c>
      <c r="G204" s="20" t="s">
        <v>74</v>
      </c>
      <c r="H204" s="1" t="s">
        <v>125</v>
      </c>
      <c r="I204" s="1" t="s">
        <v>92</v>
      </c>
      <c r="J204" s="2">
        <v>2667200</v>
      </c>
      <c r="K204" s="2"/>
      <c r="L204" s="2">
        <f t="shared" si="67"/>
        <v>2667200</v>
      </c>
    </row>
    <row r="205" spans="1:12" ht="15" customHeight="1" x14ac:dyDescent="0.25">
      <c r="A205" s="442" t="s">
        <v>128</v>
      </c>
      <c r="B205" s="442"/>
      <c r="C205" s="340"/>
      <c r="D205" s="340"/>
      <c r="E205" s="294">
        <v>852</v>
      </c>
      <c r="F205" s="1" t="s">
        <v>37</v>
      </c>
      <c r="G205" s="20" t="s">
        <v>74</v>
      </c>
      <c r="H205" s="1" t="s">
        <v>129</v>
      </c>
      <c r="I205" s="1"/>
      <c r="J205" s="2">
        <f t="shared" ref="J205:K206" si="88">J206</f>
        <v>1110000</v>
      </c>
      <c r="K205" s="2">
        <f t="shared" si="88"/>
        <v>154200</v>
      </c>
      <c r="L205" s="2">
        <f t="shared" si="67"/>
        <v>1264200</v>
      </c>
    </row>
    <row r="206" spans="1:12" ht="24.75" customHeight="1" x14ac:dyDescent="0.25">
      <c r="A206" s="340"/>
      <c r="B206" s="291" t="s">
        <v>95</v>
      </c>
      <c r="C206" s="340"/>
      <c r="D206" s="340"/>
      <c r="E206" s="294">
        <v>852</v>
      </c>
      <c r="F206" s="1" t="s">
        <v>37</v>
      </c>
      <c r="G206" s="20" t="s">
        <v>74</v>
      </c>
      <c r="H206" s="1" t="s">
        <v>129</v>
      </c>
      <c r="I206" s="1" t="s">
        <v>90</v>
      </c>
      <c r="J206" s="2">
        <f t="shared" si="88"/>
        <v>1110000</v>
      </c>
      <c r="K206" s="2">
        <f t="shared" si="88"/>
        <v>154200</v>
      </c>
      <c r="L206" s="2">
        <f t="shared" si="67"/>
        <v>1264200</v>
      </c>
    </row>
    <row r="207" spans="1:12" x14ac:dyDescent="0.25">
      <c r="A207" s="340"/>
      <c r="B207" s="291" t="s">
        <v>130</v>
      </c>
      <c r="C207" s="340"/>
      <c r="D207" s="340"/>
      <c r="E207" s="294">
        <v>852</v>
      </c>
      <c r="F207" s="1" t="s">
        <v>37</v>
      </c>
      <c r="G207" s="20" t="s">
        <v>74</v>
      </c>
      <c r="H207" s="1" t="s">
        <v>129</v>
      </c>
      <c r="I207" s="1" t="s">
        <v>131</v>
      </c>
      <c r="J207" s="2">
        <f>1110000</f>
        <v>1110000</v>
      </c>
      <c r="K207" s="2">
        <f>121700+32500</f>
        <v>154200</v>
      </c>
      <c r="L207" s="2">
        <f t="shared" si="67"/>
        <v>1264200</v>
      </c>
    </row>
    <row r="208" spans="1:12" ht="26.25" customHeight="1" x14ac:dyDescent="0.25">
      <c r="A208" s="442" t="s">
        <v>132</v>
      </c>
      <c r="B208" s="442"/>
      <c r="C208" s="340"/>
      <c r="D208" s="340"/>
      <c r="E208" s="294">
        <v>852</v>
      </c>
      <c r="F208" s="20" t="s">
        <v>37</v>
      </c>
      <c r="G208" s="20" t="s">
        <v>74</v>
      </c>
      <c r="H208" s="20" t="s">
        <v>133</v>
      </c>
      <c r="I208" s="1"/>
      <c r="J208" s="2">
        <f t="shared" ref="J208:K209" si="89">J209</f>
        <v>677500</v>
      </c>
      <c r="K208" s="2">
        <f t="shared" si="89"/>
        <v>171280</v>
      </c>
      <c r="L208" s="2">
        <f t="shared" si="67"/>
        <v>848780</v>
      </c>
    </row>
    <row r="209" spans="1:12" ht="27" customHeight="1" x14ac:dyDescent="0.25">
      <c r="A209" s="340"/>
      <c r="B209" s="291" t="s">
        <v>95</v>
      </c>
      <c r="C209" s="340"/>
      <c r="D209" s="340"/>
      <c r="E209" s="294">
        <v>852</v>
      </c>
      <c r="F209" s="1" t="s">
        <v>37</v>
      </c>
      <c r="G209" s="20" t="s">
        <v>74</v>
      </c>
      <c r="H209" s="20" t="s">
        <v>133</v>
      </c>
      <c r="I209" s="1" t="s">
        <v>90</v>
      </c>
      <c r="J209" s="2">
        <f t="shared" si="89"/>
        <v>677500</v>
      </c>
      <c r="K209" s="2">
        <f t="shared" si="89"/>
        <v>171280</v>
      </c>
      <c r="L209" s="2">
        <f t="shared" si="67"/>
        <v>848780</v>
      </c>
    </row>
    <row r="210" spans="1:12" x14ac:dyDescent="0.25">
      <c r="A210" s="340"/>
      <c r="B210" s="291" t="s">
        <v>130</v>
      </c>
      <c r="C210" s="340"/>
      <c r="D210" s="340"/>
      <c r="E210" s="294">
        <v>852</v>
      </c>
      <c r="F210" s="1" t="s">
        <v>37</v>
      </c>
      <c r="G210" s="20" t="s">
        <v>74</v>
      </c>
      <c r="H210" s="20" t="s">
        <v>133</v>
      </c>
      <c r="I210" s="1" t="s">
        <v>131</v>
      </c>
      <c r="J210" s="2">
        <v>677500</v>
      </c>
      <c r="K210" s="2">
        <v>171280</v>
      </c>
      <c r="L210" s="2">
        <f t="shared" si="67"/>
        <v>848780</v>
      </c>
    </row>
    <row r="211" spans="1:12" x14ac:dyDescent="0.25">
      <c r="A211" s="514" t="s">
        <v>141</v>
      </c>
      <c r="B211" s="514"/>
      <c r="C211" s="352"/>
      <c r="D211" s="352"/>
      <c r="E211" s="294">
        <v>852</v>
      </c>
      <c r="F211" s="12" t="s">
        <v>37</v>
      </c>
      <c r="G211" s="12" t="s">
        <v>37</v>
      </c>
      <c r="H211" s="12"/>
      <c r="I211" s="12"/>
      <c r="J211" s="14">
        <f t="shared" ref="J211:L212" si="90">J212</f>
        <v>122200</v>
      </c>
      <c r="K211" s="14">
        <f t="shared" si="90"/>
        <v>0</v>
      </c>
      <c r="L211" s="14">
        <f t="shared" si="90"/>
        <v>122200</v>
      </c>
    </row>
    <row r="212" spans="1:12" ht="26.25" customHeight="1" x14ac:dyDescent="0.25">
      <c r="A212" s="442" t="s">
        <v>142</v>
      </c>
      <c r="B212" s="442"/>
      <c r="C212" s="340"/>
      <c r="D212" s="340"/>
      <c r="E212" s="294">
        <v>852</v>
      </c>
      <c r="F212" s="1" t="s">
        <v>37</v>
      </c>
      <c r="G212" s="1" t="s">
        <v>37</v>
      </c>
      <c r="H212" s="20" t="s">
        <v>557</v>
      </c>
      <c r="I212" s="1"/>
      <c r="J212" s="2">
        <f t="shared" si="90"/>
        <v>122200</v>
      </c>
      <c r="K212" s="2">
        <f t="shared" si="90"/>
        <v>0</v>
      </c>
      <c r="L212" s="2">
        <f t="shared" si="67"/>
        <v>122200</v>
      </c>
    </row>
    <row r="213" spans="1:12" ht="14.25" customHeight="1" x14ac:dyDescent="0.25">
      <c r="A213" s="17"/>
      <c r="B213" s="340" t="s">
        <v>28</v>
      </c>
      <c r="C213" s="339"/>
      <c r="D213" s="339"/>
      <c r="E213" s="294">
        <v>852</v>
      </c>
      <c r="F213" s="1" t="s">
        <v>37</v>
      </c>
      <c r="G213" s="1" t="s">
        <v>37</v>
      </c>
      <c r="H213" s="20" t="s">
        <v>557</v>
      </c>
      <c r="I213" s="1" t="s">
        <v>29</v>
      </c>
      <c r="J213" s="2">
        <f t="shared" ref="J213:K213" si="91">J214</f>
        <v>122200</v>
      </c>
      <c r="K213" s="2">
        <f t="shared" si="91"/>
        <v>0</v>
      </c>
      <c r="L213" s="2">
        <f t="shared" si="67"/>
        <v>122200</v>
      </c>
    </row>
    <row r="214" spans="1:12" ht="24" x14ac:dyDescent="0.25">
      <c r="A214" s="17"/>
      <c r="B214" s="340" t="s">
        <v>30</v>
      </c>
      <c r="C214" s="340"/>
      <c r="D214" s="340"/>
      <c r="E214" s="294">
        <v>852</v>
      </c>
      <c r="F214" s="1" t="s">
        <v>37</v>
      </c>
      <c r="G214" s="1" t="s">
        <v>37</v>
      </c>
      <c r="H214" s="20" t="s">
        <v>557</v>
      </c>
      <c r="I214" s="1" t="s">
        <v>31</v>
      </c>
      <c r="J214" s="2">
        <v>122200</v>
      </c>
      <c r="K214" s="2"/>
      <c r="L214" s="2">
        <f t="shared" si="67"/>
        <v>122200</v>
      </c>
    </row>
    <row r="215" spans="1:12" x14ac:dyDescent="0.25">
      <c r="A215" s="514" t="s">
        <v>143</v>
      </c>
      <c r="B215" s="514"/>
      <c r="C215" s="352"/>
      <c r="D215" s="352"/>
      <c r="E215" s="294">
        <v>852</v>
      </c>
      <c r="F215" s="12" t="s">
        <v>37</v>
      </c>
      <c r="G215" s="12" t="s">
        <v>58</v>
      </c>
      <c r="H215" s="12"/>
      <c r="I215" s="12"/>
      <c r="J215" s="14">
        <f>J216+J219+J228</f>
        <v>12067360</v>
      </c>
      <c r="K215" s="14">
        <f>K216+K219+K228</f>
        <v>0</v>
      </c>
      <c r="L215" s="14">
        <f>L216+L219+L228</f>
        <v>12067360</v>
      </c>
    </row>
    <row r="216" spans="1:12" ht="25.5" customHeight="1" x14ac:dyDescent="0.25">
      <c r="A216" s="442" t="s">
        <v>27</v>
      </c>
      <c r="B216" s="442"/>
      <c r="C216" s="294"/>
      <c r="D216" s="294"/>
      <c r="E216" s="294">
        <v>852</v>
      </c>
      <c r="F216" s="1" t="s">
        <v>37</v>
      </c>
      <c r="G216" s="1" t="s">
        <v>58</v>
      </c>
      <c r="H216" s="1" t="s">
        <v>561</v>
      </c>
      <c r="I216" s="1"/>
      <c r="J216" s="2">
        <f t="shared" ref="J216:K217" si="92">J217</f>
        <v>836500</v>
      </c>
      <c r="K216" s="2">
        <f t="shared" si="92"/>
        <v>0</v>
      </c>
      <c r="L216" s="2">
        <f t="shared" si="67"/>
        <v>836500</v>
      </c>
    </row>
    <row r="217" spans="1:12" ht="36.75" customHeight="1" x14ac:dyDescent="0.25">
      <c r="A217" s="17"/>
      <c r="B217" s="339" t="s">
        <v>22</v>
      </c>
      <c r="C217" s="294"/>
      <c r="D217" s="294"/>
      <c r="E217" s="294">
        <v>852</v>
      </c>
      <c r="F217" s="1" t="s">
        <v>37</v>
      </c>
      <c r="G217" s="1" t="s">
        <v>58</v>
      </c>
      <c r="H217" s="1" t="s">
        <v>561</v>
      </c>
      <c r="I217" s="1" t="s">
        <v>24</v>
      </c>
      <c r="J217" s="2">
        <f t="shared" si="92"/>
        <v>836500</v>
      </c>
      <c r="K217" s="2">
        <f t="shared" si="92"/>
        <v>0</v>
      </c>
      <c r="L217" s="2">
        <f t="shared" si="67"/>
        <v>836500</v>
      </c>
    </row>
    <row r="218" spans="1:12" ht="15.75" customHeight="1" x14ac:dyDescent="0.25">
      <c r="A218" s="17"/>
      <c r="B218" s="339" t="s">
        <v>25</v>
      </c>
      <c r="C218" s="294"/>
      <c r="D218" s="294"/>
      <c r="E218" s="294">
        <v>852</v>
      </c>
      <c r="F218" s="1" t="s">
        <v>37</v>
      </c>
      <c r="G218" s="1" t="s">
        <v>58</v>
      </c>
      <c r="H218" s="1" t="s">
        <v>561</v>
      </c>
      <c r="I218" s="1" t="s">
        <v>26</v>
      </c>
      <c r="J218" s="2">
        <f>825100+11400</f>
        <v>836500</v>
      </c>
      <c r="K218" s="2"/>
      <c r="L218" s="2">
        <f t="shared" si="67"/>
        <v>836500</v>
      </c>
    </row>
    <row r="219" spans="1:12" x14ac:dyDescent="0.25">
      <c r="A219" s="442" t="s">
        <v>144</v>
      </c>
      <c r="B219" s="442"/>
      <c r="C219" s="340"/>
      <c r="D219" s="340"/>
      <c r="E219" s="294">
        <v>852</v>
      </c>
      <c r="F219" s="1" t="s">
        <v>37</v>
      </c>
      <c r="G219" s="1" t="s">
        <v>58</v>
      </c>
      <c r="H219" s="1" t="s">
        <v>145</v>
      </c>
      <c r="I219" s="1"/>
      <c r="J219" s="2">
        <f>J220+J222+J224+J226</f>
        <v>9831800</v>
      </c>
      <c r="K219" s="2">
        <f t="shared" ref="K219" si="93">K220+K222+K224+K226</f>
        <v>0</v>
      </c>
      <c r="L219" s="2">
        <f t="shared" si="67"/>
        <v>9831800</v>
      </c>
    </row>
    <row r="220" spans="1:12" ht="36.75" customHeight="1" x14ac:dyDescent="0.25">
      <c r="A220" s="17"/>
      <c r="B220" s="339" t="s">
        <v>22</v>
      </c>
      <c r="C220" s="294"/>
      <c r="D220" s="294"/>
      <c r="E220" s="294">
        <v>852</v>
      </c>
      <c r="F220" s="1" t="s">
        <v>37</v>
      </c>
      <c r="G220" s="1" t="s">
        <v>58</v>
      </c>
      <c r="H220" s="1" t="s">
        <v>145</v>
      </c>
      <c r="I220" s="1" t="s">
        <v>24</v>
      </c>
      <c r="J220" s="2">
        <f t="shared" ref="J220:K220" si="94">J221</f>
        <v>2427300</v>
      </c>
      <c r="K220" s="2">
        <f t="shared" si="94"/>
        <v>0</v>
      </c>
      <c r="L220" s="2">
        <f t="shared" ref="L220:L291" si="95">J220+K220</f>
        <v>2427300</v>
      </c>
    </row>
    <row r="221" spans="1:12" ht="15" customHeight="1" x14ac:dyDescent="0.25">
      <c r="A221" s="17"/>
      <c r="B221" s="339" t="s">
        <v>25</v>
      </c>
      <c r="C221" s="294"/>
      <c r="D221" s="294"/>
      <c r="E221" s="294">
        <v>852</v>
      </c>
      <c r="F221" s="1" t="s">
        <v>37</v>
      </c>
      <c r="G221" s="1" t="s">
        <v>58</v>
      </c>
      <c r="H221" s="1" t="s">
        <v>145</v>
      </c>
      <c r="I221" s="1" t="s">
        <v>26</v>
      </c>
      <c r="J221" s="2">
        <f>1864300+563000</f>
        <v>2427300</v>
      </c>
      <c r="K221" s="2"/>
      <c r="L221" s="2">
        <f t="shared" si="95"/>
        <v>2427300</v>
      </c>
    </row>
    <row r="222" spans="1:12" ht="15" customHeight="1" x14ac:dyDescent="0.25">
      <c r="A222" s="339"/>
      <c r="B222" s="340" t="s">
        <v>28</v>
      </c>
      <c r="C222" s="339"/>
      <c r="D222" s="339"/>
      <c r="E222" s="294">
        <v>852</v>
      </c>
      <c r="F222" s="1" t="s">
        <v>37</v>
      </c>
      <c r="G222" s="1" t="s">
        <v>58</v>
      </c>
      <c r="H222" s="1" t="s">
        <v>145</v>
      </c>
      <c r="I222" s="1" t="s">
        <v>29</v>
      </c>
      <c r="J222" s="2">
        <f t="shared" ref="J222:K224" si="96">J223</f>
        <v>505100</v>
      </c>
      <c r="K222" s="2">
        <f t="shared" si="96"/>
        <v>0</v>
      </c>
      <c r="L222" s="2">
        <f t="shared" si="95"/>
        <v>505100</v>
      </c>
    </row>
    <row r="223" spans="1:12" ht="26.25" customHeight="1" x14ac:dyDescent="0.25">
      <c r="A223" s="339"/>
      <c r="B223" s="340" t="s">
        <v>30</v>
      </c>
      <c r="C223" s="340"/>
      <c r="D223" s="340"/>
      <c r="E223" s="294">
        <v>852</v>
      </c>
      <c r="F223" s="1" t="s">
        <v>37</v>
      </c>
      <c r="G223" s="1" t="s">
        <v>58</v>
      </c>
      <c r="H223" s="1" t="s">
        <v>145</v>
      </c>
      <c r="I223" s="1" t="s">
        <v>31</v>
      </c>
      <c r="J223" s="2">
        <f>2944406-J221-J227-6</f>
        <v>505100</v>
      </c>
      <c r="K223" s="2"/>
      <c r="L223" s="2">
        <f t="shared" si="95"/>
        <v>505100</v>
      </c>
    </row>
    <row r="224" spans="1:12" ht="24" customHeight="1" x14ac:dyDescent="0.25">
      <c r="A224" s="340"/>
      <c r="B224" s="340" t="s">
        <v>95</v>
      </c>
      <c r="C224" s="340"/>
      <c r="D224" s="340"/>
      <c r="E224" s="294">
        <v>852</v>
      </c>
      <c r="F224" s="1" t="s">
        <v>37</v>
      </c>
      <c r="G224" s="1" t="s">
        <v>58</v>
      </c>
      <c r="H224" s="1" t="s">
        <v>145</v>
      </c>
      <c r="I224" s="1" t="s">
        <v>90</v>
      </c>
      <c r="J224" s="2">
        <f t="shared" si="96"/>
        <v>6887400</v>
      </c>
      <c r="K224" s="2">
        <f t="shared" si="96"/>
        <v>0</v>
      </c>
      <c r="L224" s="2">
        <f t="shared" si="95"/>
        <v>6887400</v>
      </c>
    </row>
    <row r="225" spans="1:12" ht="36.75" customHeight="1" x14ac:dyDescent="0.25">
      <c r="A225" s="340"/>
      <c r="B225" s="340" t="s">
        <v>91</v>
      </c>
      <c r="C225" s="340"/>
      <c r="D225" s="340"/>
      <c r="E225" s="294">
        <v>852</v>
      </c>
      <c r="F225" s="1" t="s">
        <v>37</v>
      </c>
      <c r="G225" s="1" t="s">
        <v>58</v>
      </c>
      <c r="H225" s="1" t="s">
        <v>145</v>
      </c>
      <c r="I225" s="1" t="s">
        <v>92</v>
      </c>
      <c r="J225" s="2">
        <v>6887400</v>
      </c>
      <c r="K225" s="2"/>
      <c r="L225" s="2">
        <f t="shared" si="95"/>
        <v>6887400</v>
      </c>
    </row>
    <row r="226" spans="1:12" x14ac:dyDescent="0.25">
      <c r="A226" s="340"/>
      <c r="B226" s="340" t="s">
        <v>32</v>
      </c>
      <c r="C226" s="340"/>
      <c r="D226" s="340"/>
      <c r="E226" s="294">
        <v>852</v>
      </c>
      <c r="F226" s="1" t="s">
        <v>37</v>
      </c>
      <c r="G226" s="1" t="s">
        <v>58</v>
      </c>
      <c r="H226" s="1" t="s">
        <v>145</v>
      </c>
      <c r="I226" s="1" t="s">
        <v>33</v>
      </c>
      <c r="J226" s="2">
        <f t="shared" ref="J226:K226" si="97">J227</f>
        <v>12000</v>
      </c>
      <c r="K226" s="2">
        <f t="shared" si="97"/>
        <v>0</v>
      </c>
      <c r="L226" s="2">
        <f t="shared" si="95"/>
        <v>12000</v>
      </c>
    </row>
    <row r="227" spans="1:12" ht="14.25" customHeight="1" x14ac:dyDescent="0.25">
      <c r="A227" s="340"/>
      <c r="B227" s="340" t="s">
        <v>34</v>
      </c>
      <c r="C227" s="340"/>
      <c r="D227" s="340"/>
      <c r="E227" s="294">
        <v>852</v>
      </c>
      <c r="F227" s="1" t="s">
        <v>37</v>
      </c>
      <c r="G227" s="1" t="s">
        <v>58</v>
      </c>
      <c r="H227" s="1" t="s">
        <v>145</v>
      </c>
      <c r="I227" s="1" t="s">
        <v>35</v>
      </c>
      <c r="J227" s="2">
        <v>12000</v>
      </c>
      <c r="K227" s="2"/>
      <c r="L227" s="2">
        <f t="shared" si="95"/>
        <v>12000</v>
      </c>
    </row>
    <row r="228" spans="1:12" s="15" customFormat="1" ht="38.25" customHeight="1" x14ac:dyDescent="0.25">
      <c r="A228" s="442" t="s">
        <v>124</v>
      </c>
      <c r="B228" s="442"/>
      <c r="C228" s="352"/>
      <c r="D228" s="352"/>
      <c r="E228" s="294">
        <v>852</v>
      </c>
      <c r="F228" s="1" t="s">
        <v>37</v>
      </c>
      <c r="G228" s="1" t="s">
        <v>58</v>
      </c>
      <c r="H228" s="1" t="s">
        <v>125</v>
      </c>
      <c r="I228" s="1"/>
      <c r="J228" s="2">
        <f>J229</f>
        <v>1399060</v>
      </c>
      <c r="K228" s="2">
        <f>K229</f>
        <v>0</v>
      </c>
      <c r="L228" s="2">
        <f t="shared" si="95"/>
        <v>1399060</v>
      </c>
    </row>
    <row r="229" spans="1:12" s="15" customFormat="1" ht="14.25" customHeight="1" x14ac:dyDescent="0.25">
      <c r="A229" s="340"/>
      <c r="B229" s="340" t="s">
        <v>108</v>
      </c>
      <c r="C229" s="352"/>
      <c r="D229" s="352"/>
      <c r="E229" s="294">
        <v>852</v>
      </c>
      <c r="F229" s="1" t="s">
        <v>37</v>
      </c>
      <c r="G229" s="1" t="s">
        <v>58</v>
      </c>
      <c r="H229" s="1" t="s">
        <v>125</v>
      </c>
      <c r="I229" s="1" t="s">
        <v>109</v>
      </c>
      <c r="J229" s="2">
        <f t="shared" ref="J229:K229" si="98">J230</f>
        <v>1399060</v>
      </c>
      <c r="K229" s="2">
        <f t="shared" si="98"/>
        <v>0</v>
      </c>
      <c r="L229" s="2">
        <f t="shared" si="95"/>
        <v>1399060</v>
      </c>
    </row>
    <row r="230" spans="1:12" s="15" customFormat="1" ht="26.25" customHeight="1" x14ac:dyDescent="0.25">
      <c r="A230" s="340"/>
      <c r="B230" s="340" t="s">
        <v>146</v>
      </c>
      <c r="C230" s="352"/>
      <c r="D230" s="352"/>
      <c r="E230" s="294">
        <v>852</v>
      </c>
      <c r="F230" s="1" t="s">
        <v>37</v>
      </c>
      <c r="G230" s="1" t="s">
        <v>58</v>
      </c>
      <c r="H230" s="1" t="s">
        <v>125</v>
      </c>
      <c r="I230" s="1" t="s">
        <v>110</v>
      </c>
      <c r="J230" s="2">
        <v>1399060</v>
      </c>
      <c r="K230" s="2"/>
      <c r="L230" s="2">
        <f t="shared" si="95"/>
        <v>1399060</v>
      </c>
    </row>
    <row r="231" spans="1:12" x14ac:dyDescent="0.25">
      <c r="A231" s="513" t="s">
        <v>104</v>
      </c>
      <c r="B231" s="513"/>
      <c r="C231" s="348"/>
      <c r="D231" s="348"/>
      <c r="E231" s="294">
        <v>852</v>
      </c>
      <c r="F231" s="7" t="s">
        <v>0</v>
      </c>
      <c r="G231" s="7"/>
      <c r="H231" s="7"/>
      <c r="I231" s="7"/>
      <c r="J231" s="9">
        <f>J232+J236+J248</f>
        <v>9232836</v>
      </c>
      <c r="K231" s="9">
        <f>K232+K236+K248</f>
        <v>0</v>
      </c>
      <c r="L231" s="9">
        <f>L232+L236+L248</f>
        <v>9232836</v>
      </c>
    </row>
    <row r="232" spans="1:12" x14ac:dyDescent="0.25">
      <c r="A232" s="514" t="s">
        <v>111</v>
      </c>
      <c r="B232" s="514"/>
      <c r="C232" s="342"/>
      <c r="D232" s="342"/>
      <c r="E232" s="294">
        <v>852</v>
      </c>
      <c r="F232" s="12" t="s">
        <v>0</v>
      </c>
      <c r="G232" s="12" t="s">
        <v>4</v>
      </c>
      <c r="H232" s="12"/>
      <c r="I232" s="12"/>
      <c r="J232" s="14">
        <f>J233</f>
        <v>93000</v>
      </c>
      <c r="K232" s="14">
        <f>K233</f>
        <v>0</v>
      </c>
      <c r="L232" s="14">
        <f>L233</f>
        <v>93000</v>
      </c>
    </row>
    <row r="233" spans="1:12" ht="24" customHeight="1" x14ac:dyDescent="0.25">
      <c r="A233" s="442" t="s">
        <v>147</v>
      </c>
      <c r="B233" s="442"/>
      <c r="C233" s="342"/>
      <c r="D233" s="342"/>
      <c r="E233" s="294">
        <v>852</v>
      </c>
      <c r="F233" s="1" t="s">
        <v>0</v>
      </c>
      <c r="G233" s="1" t="s">
        <v>4</v>
      </c>
      <c r="H233" s="1" t="s">
        <v>148</v>
      </c>
      <c r="I233" s="12"/>
      <c r="J233" s="2">
        <f t="shared" ref="J233:K234" si="99">J234</f>
        <v>93000</v>
      </c>
      <c r="K233" s="2">
        <f t="shared" si="99"/>
        <v>0</v>
      </c>
      <c r="L233" s="2">
        <f t="shared" si="95"/>
        <v>93000</v>
      </c>
    </row>
    <row r="234" spans="1:12" ht="15" customHeight="1" x14ac:dyDescent="0.25">
      <c r="A234" s="17"/>
      <c r="B234" s="339" t="s">
        <v>108</v>
      </c>
      <c r="C234" s="339"/>
      <c r="D234" s="339"/>
      <c r="E234" s="294">
        <v>852</v>
      </c>
      <c r="F234" s="1" t="s">
        <v>0</v>
      </c>
      <c r="G234" s="1" t="s">
        <v>4</v>
      </c>
      <c r="H234" s="1" t="s">
        <v>148</v>
      </c>
      <c r="I234" s="1" t="s">
        <v>109</v>
      </c>
      <c r="J234" s="2">
        <f t="shared" si="99"/>
        <v>93000</v>
      </c>
      <c r="K234" s="2">
        <f t="shared" si="99"/>
        <v>0</v>
      </c>
      <c r="L234" s="2">
        <f t="shared" si="95"/>
        <v>93000</v>
      </c>
    </row>
    <row r="235" spans="1:12" ht="24.75" customHeight="1" x14ac:dyDescent="0.25">
      <c r="A235" s="340"/>
      <c r="B235" s="339" t="s">
        <v>146</v>
      </c>
      <c r="C235" s="339"/>
      <c r="D235" s="339"/>
      <c r="E235" s="294">
        <v>852</v>
      </c>
      <c r="F235" s="1" t="s">
        <v>0</v>
      </c>
      <c r="G235" s="1" t="s">
        <v>4</v>
      </c>
      <c r="H235" s="1" t="s">
        <v>148</v>
      </c>
      <c r="I235" s="1" t="s">
        <v>110</v>
      </c>
      <c r="J235" s="2">
        <v>93000</v>
      </c>
      <c r="K235" s="2"/>
      <c r="L235" s="2">
        <f t="shared" si="95"/>
        <v>93000</v>
      </c>
    </row>
    <row r="236" spans="1:12" x14ac:dyDescent="0.25">
      <c r="A236" s="514" t="s">
        <v>112</v>
      </c>
      <c r="B236" s="514"/>
      <c r="C236" s="352"/>
      <c r="D236" s="352"/>
      <c r="E236" s="294">
        <v>852</v>
      </c>
      <c r="F236" s="12" t="s">
        <v>0</v>
      </c>
      <c r="G236" s="12" t="s">
        <v>7</v>
      </c>
      <c r="H236" s="12"/>
      <c r="I236" s="12"/>
      <c r="J236" s="14">
        <f t="shared" ref="J236:L236" si="100">J237+J240+J245</f>
        <v>7971036</v>
      </c>
      <c r="K236" s="14">
        <f t="shared" si="100"/>
        <v>0</v>
      </c>
      <c r="L236" s="14">
        <f t="shared" si="100"/>
        <v>7971036</v>
      </c>
    </row>
    <row r="237" spans="1:12" ht="35.25" customHeight="1" x14ac:dyDescent="0.25">
      <c r="A237" s="442" t="s">
        <v>600</v>
      </c>
      <c r="B237" s="442"/>
      <c r="C237" s="352"/>
      <c r="D237" s="352"/>
      <c r="E237" s="294">
        <v>852</v>
      </c>
      <c r="F237" s="1" t="s">
        <v>0</v>
      </c>
      <c r="G237" s="1" t="s">
        <v>7</v>
      </c>
      <c r="H237" s="1" t="s">
        <v>154</v>
      </c>
      <c r="I237" s="12"/>
      <c r="J237" s="2">
        <f t="shared" ref="J237:K238" si="101">J238</f>
        <v>836736</v>
      </c>
      <c r="K237" s="2">
        <f t="shared" si="101"/>
        <v>0</v>
      </c>
      <c r="L237" s="2">
        <f t="shared" si="95"/>
        <v>836736</v>
      </c>
    </row>
    <row r="238" spans="1:12" ht="13.5" customHeight="1" x14ac:dyDescent="0.25">
      <c r="A238" s="17"/>
      <c r="B238" s="339" t="s">
        <v>108</v>
      </c>
      <c r="C238" s="339"/>
      <c r="D238" s="339"/>
      <c r="E238" s="294">
        <v>852</v>
      </c>
      <c r="F238" s="1" t="s">
        <v>0</v>
      </c>
      <c r="G238" s="1" t="s">
        <v>7</v>
      </c>
      <c r="H238" s="1" t="s">
        <v>154</v>
      </c>
      <c r="I238" s="1" t="s">
        <v>109</v>
      </c>
      <c r="J238" s="2">
        <f t="shared" si="101"/>
        <v>836736</v>
      </c>
      <c r="K238" s="2">
        <f t="shared" si="101"/>
        <v>0</v>
      </c>
      <c r="L238" s="2">
        <f t="shared" si="95"/>
        <v>836736</v>
      </c>
    </row>
    <row r="239" spans="1:12" ht="24" customHeight="1" x14ac:dyDescent="0.25">
      <c r="A239" s="340"/>
      <c r="B239" s="339" t="s">
        <v>146</v>
      </c>
      <c r="C239" s="339"/>
      <c r="D239" s="339"/>
      <c r="E239" s="294">
        <v>852</v>
      </c>
      <c r="F239" s="1" t="s">
        <v>0</v>
      </c>
      <c r="G239" s="1" t="s">
        <v>7</v>
      </c>
      <c r="H239" s="1" t="s">
        <v>154</v>
      </c>
      <c r="I239" s="1" t="s">
        <v>110</v>
      </c>
      <c r="J239" s="2">
        <v>836736</v>
      </c>
      <c r="K239" s="2"/>
      <c r="L239" s="2">
        <f t="shared" si="95"/>
        <v>836736</v>
      </c>
    </row>
    <row r="240" spans="1:12" ht="48" customHeight="1" x14ac:dyDescent="0.25">
      <c r="A240" s="443" t="s">
        <v>3</v>
      </c>
      <c r="B240" s="443"/>
      <c r="C240" s="339"/>
      <c r="D240" s="339"/>
      <c r="E240" s="294">
        <v>852</v>
      </c>
      <c r="F240" s="1" t="s">
        <v>0</v>
      </c>
      <c r="G240" s="1" t="s">
        <v>7</v>
      </c>
      <c r="H240" s="1" t="s">
        <v>5</v>
      </c>
      <c r="I240" s="1"/>
      <c r="J240" s="2">
        <f t="shared" ref="J240:K240" si="102">J241+J243</f>
        <v>6976300</v>
      </c>
      <c r="K240" s="2">
        <f t="shared" si="102"/>
        <v>0</v>
      </c>
      <c r="L240" s="2">
        <f t="shared" si="95"/>
        <v>6976300</v>
      </c>
    </row>
    <row r="241" spans="1:13" ht="12.75" customHeight="1" x14ac:dyDescent="0.25">
      <c r="A241" s="17"/>
      <c r="B241" s="340" t="s">
        <v>28</v>
      </c>
      <c r="C241" s="339"/>
      <c r="D241" s="339"/>
      <c r="E241" s="294">
        <v>852</v>
      </c>
      <c r="F241" s="1" t="s">
        <v>149</v>
      </c>
      <c r="G241" s="1" t="s">
        <v>7</v>
      </c>
      <c r="H241" s="1" t="s">
        <v>5</v>
      </c>
      <c r="I241" s="1" t="s">
        <v>29</v>
      </c>
      <c r="J241" s="2">
        <f t="shared" ref="J241:K241" si="103">J242</f>
        <v>1795108</v>
      </c>
      <c r="K241" s="2">
        <f t="shared" si="103"/>
        <v>0</v>
      </c>
      <c r="L241" s="2">
        <f t="shared" si="95"/>
        <v>1795108</v>
      </c>
    </row>
    <row r="242" spans="1:13" ht="25.5" customHeight="1" x14ac:dyDescent="0.25">
      <c r="A242" s="17"/>
      <c r="B242" s="340" t="s">
        <v>30</v>
      </c>
      <c r="C242" s="340"/>
      <c r="D242" s="340"/>
      <c r="E242" s="294">
        <v>852</v>
      </c>
      <c r="F242" s="1" t="s">
        <v>149</v>
      </c>
      <c r="G242" s="1" t="s">
        <v>7</v>
      </c>
      <c r="H242" s="1" t="s">
        <v>5</v>
      </c>
      <c r="I242" s="1" t="s">
        <v>31</v>
      </c>
      <c r="J242" s="2">
        <f>1697810+97298</f>
        <v>1795108</v>
      </c>
      <c r="K242" s="2"/>
      <c r="L242" s="2">
        <f t="shared" si="95"/>
        <v>1795108</v>
      </c>
    </row>
    <row r="243" spans="1:13" ht="12.75" customHeight="1" x14ac:dyDescent="0.25">
      <c r="A243" s="321"/>
      <c r="B243" s="339" t="s">
        <v>108</v>
      </c>
      <c r="C243" s="339"/>
      <c r="D243" s="339"/>
      <c r="E243" s="294">
        <v>852</v>
      </c>
      <c r="F243" s="1" t="s">
        <v>0</v>
      </c>
      <c r="G243" s="1" t="s">
        <v>7</v>
      </c>
      <c r="H243" s="1" t="s">
        <v>5</v>
      </c>
      <c r="I243" s="1" t="s">
        <v>109</v>
      </c>
      <c r="J243" s="2">
        <f t="shared" ref="J243:K243" si="104">J244</f>
        <v>5181192</v>
      </c>
      <c r="K243" s="2">
        <f t="shared" si="104"/>
        <v>0</v>
      </c>
      <c r="L243" s="2">
        <f t="shared" si="95"/>
        <v>5181192</v>
      </c>
    </row>
    <row r="244" spans="1:13" ht="27.75" customHeight="1" x14ac:dyDescent="0.25">
      <c r="A244" s="321"/>
      <c r="B244" s="339" t="s">
        <v>379</v>
      </c>
      <c r="C244" s="339"/>
      <c r="D244" s="339"/>
      <c r="E244" s="294">
        <v>852</v>
      </c>
      <c r="F244" s="1" t="s">
        <v>0</v>
      </c>
      <c r="G244" s="1" t="s">
        <v>7</v>
      </c>
      <c r="H244" s="1" t="s">
        <v>5</v>
      </c>
      <c r="I244" s="1" t="s">
        <v>9</v>
      </c>
      <c r="J244" s="2">
        <f>3238668+1942569-45</f>
        <v>5181192</v>
      </c>
      <c r="K244" s="2"/>
      <c r="L244" s="2">
        <f t="shared" si="95"/>
        <v>5181192</v>
      </c>
    </row>
    <row r="245" spans="1:13" ht="50.25" customHeight="1" x14ac:dyDescent="0.25">
      <c r="A245" s="442" t="s">
        <v>6</v>
      </c>
      <c r="B245" s="442"/>
      <c r="C245" s="339"/>
      <c r="D245" s="339"/>
      <c r="E245" s="294">
        <v>852</v>
      </c>
      <c r="F245" s="1" t="s">
        <v>0</v>
      </c>
      <c r="G245" s="1" t="s">
        <v>7</v>
      </c>
      <c r="H245" s="1" t="s">
        <v>8</v>
      </c>
      <c r="I245" s="1"/>
      <c r="J245" s="2">
        <f t="shared" ref="J245:K245" si="105">J246</f>
        <v>158000</v>
      </c>
      <c r="K245" s="2">
        <f t="shared" si="105"/>
        <v>0</v>
      </c>
      <c r="L245" s="2">
        <f t="shared" si="95"/>
        <v>158000</v>
      </c>
    </row>
    <row r="246" spans="1:13" ht="15" customHeight="1" x14ac:dyDescent="0.25">
      <c r="A246" s="321"/>
      <c r="B246" s="339" t="s">
        <v>108</v>
      </c>
      <c r="C246" s="339"/>
      <c r="D246" s="339"/>
      <c r="E246" s="294">
        <v>852</v>
      </c>
      <c r="F246" s="1" t="s">
        <v>0</v>
      </c>
      <c r="G246" s="1" t="s">
        <v>7</v>
      </c>
      <c r="H246" s="1" t="s">
        <v>8</v>
      </c>
      <c r="I246" s="1" t="s">
        <v>109</v>
      </c>
      <c r="J246" s="2">
        <f t="shared" ref="J246:K246" si="106">J247</f>
        <v>158000</v>
      </c>
      <c r="K246" s="2">
        <f t="shared" si="106"/>
        <v>0</v>
      </c>
      <c r="L246" s="2">
        <f t="shared" si="95"/>
        <v>158000</v>
      </c>
    </row>
    <row r="247" spans="1:13" ht="27" customHeight="1" x14ac:dyDescent="0.25">
      <c r="A247" s="321"/>
      <c r="B247" s="339" t="s">
        <v>379</v>
      </c>
      <c r="C247" s="339"/>
      <c r="D247" s="339"/>
      <c r="E247" s="294">
        <v>852</v>
      </c>
      <c r="F247" s="1" t="s">
        <v>0</v>
      </c>
      <c r="G247" s="1" t="s">
        <v>7</v>
      </c>
      <c r="H247" s="1" t="s">
        <v>8</v>
      </c>
      <c r="I247" s="1" t="s">
        <v>9</v>
      </c>
      <c r="J247" s="2">
        <v>158000</v>
      </c>
      <c r="K247" s="2"/>
      <c r="L247" s="2">
        <f t="shared" si="95"/>
        <v>158000</v>
      </c>
    </row>
    <row r="248" spans="1:13" x14ac:dyDescent="0.25">
      <c r="A248" s="514" t="s">
        <v>116</v>
      </c>
      <c r="B248" s="514"/>
      <c r="C248" s="352"/>
      <c r="D248" s="352"/>
      <c r="E248" s="294">
        <v>852</v>
      </c>
      <c r="F248" s="12" t="s">
        <v>0</v>
      </c>
      <c r="G248" s="12" t="s">
        <v>1</v>
      </c>
      <c r="H248" s="12"/>
      <c r="I248" s="12"/>
      <c r="J248" s="14">
        <f t="shared" ref="J248:L248" si="107">J249+J254</f>
        <v>1168800</v>
      </c>
      <c r="K248" s="14">
        <f t="shared" si="107"/>
        <v>0</v>
      </c>
      <c r="L248" s="14">
        <f t="shared" si="107"/>
        <v>1168800</v>
      </c>
    </row>
    <row r="249" spans="1:13" ht="50.25" customHeight="1" x14ac:dyDescent="0.25">
      <c r="A249" s="442" t="s">
        <v>46</v>
      </c>
      <c r="B249" s="442"/>
      <c r="C249" s="294"/>
      <c r="D249" s="294"/>
      <c r="E249" s="294">
        <v>852</v>
      </c>
      <c r="F249" s="1" t="s">
        <v>0</v>
      </c>
      <c r="G249" s="1" t="s">
        <v>1</v>
      </c>
      <c r="H249" s="1" t="s">
        <v>155</v>
      </c>
      <c r="I249" s="1"/>
      <c r="J249" s="2">
        <f t="shared" ref="J249:K249" si="108">J250+J252</f>
        <v>510800</v>
      </c>
      <c r="K249" s="2">
        <f t="shared" si="108"/>
        <v>0</v>
      </c>
      <c r="L249" s="2">
        <f t="shared" si="95"/>
        <v>510800</v>
      </c>
    </row>
    <row r="250" spans="1:13" ht="36.75" customHeight="1" x14ac:dyDescent="0.25">
      <c r="A250" s="17"/>
      <c r="B250" s="339" t="s">
        <v>22</v>
      </c>
      <c r="C250" s="294"/>
      <c r="D250" s="294"/>
      <c r="E250" s="294">
        <v>852</v>
      </c>
      <c r="F250" s="20" t="s">
        <v>0</v>
      </c>
      <c r="G250" s="20" t="s">
        <v>1</v>
      </c>
      <c r="H250" s="1" t="s">
        <v>155</v>
      </c>
      <c r="I250" s="1" t="s">
        <v>24</v>
      </c>
      <c r="J250" s="2">
        <f t="shared" ref="J250:K250" si="109">J251</f>
        <v>379550</v>
      </c>
      <c r="K250" s="2">
        <f t="shared" si="109"/>
        <v>0</v>
      </c>
      <c r="L250" s="2">
        <f t="shared" si="95"/>
        <v>379550</v>
      </c>
    </row>
    <row r="251" spans="1:13" ht="15" customHeight="1" x14ac:dyDescent="0.25">
      <c r="A251" s="17"/>
      <c r="B251" s="339" t="s">
        <v>25</v>
      </c>
      <c r="C251" s="294"/>
      <c r="D251" s="294"/>
      <c r="E251" s="294">
        <v>852</v>
      </c>
      <c r="F251" s="20" t="s">
        <v>0</v>
      </c>
      <c r="G251" s="20" t="s">
        <v>1</v>
      </c>
      <c r="H251" s="1" t="s">
        <v>155</v>
      </c>
      <c r="I251" s="1" t="s">
        <v>26</v>
      </c>
      <c r="J251" s="2">
        <f>431934-52384</f>
        <v>379550</v>
      </c>
      <c r="K251" s="2"/>
      <c r="L251" s="2">
        <f t="shared" si="95"/>
        <v>379550</v>
      </c>
      <c r="M251" s="338"/>
    </row>
    <row r="252" spans="1:13" ht="15" customHeight="1" x14ac:dyDescent="0.25">
      <c r="A252" s="17"/>
      <c r="B252" s="340" t="s">
        <v>28</v>
      </c>
      <c r="C252" s="294"/>
      <c r="D252" s="294"/>
      <c r="E252" s="294">
        <v>852</v>
      </c>
      <c r="F252" s="20" t="s">
        <v>0</v>
      </c>
      <c r="G252" s="20" t="s">
        <v>1</v>
      </c>
      <c r="H252" s="1" t="s">
        <v>155</v>
      </c>
      <c r="I252" s="1" t="s">
        <v>29</v>
      </c>
      <c r="J252" s="2">
        <f t="shared" ref="J252:K252" si="110">J253</f>
        <v>131250</v>
      </c>
      <c r="K252" s="2">
        <f t="shared" si="110"/>
        <v>0</v>
      </c>
      <c r="L252" s="2">
        <f t="shared" si="95"/>
        <v>131250</v>
      </c>
    </row>
    <row r="253" spans="1:13" ht="24" customHeight="1" x14ac:dyDescent="0.25">
      <c r="A253" s="17"/>
      <c r="B253" s="340" t="s">
        <v>30</v>
      </c>
      <c r="C253" s="294"/>
      <c r="D253" s="294"/>
      <c r="E253" s="294">
        <v>852</v>
      </c>
      <c r="F253" s="20" t="s">
        <v>0</v>
      </c>
      <c r="G253" s="20" t="s">
        <v>1</v>
      </c>
      <c r="H253" s="1" t="s">
        <v>155</v>
      </c>
      <c r="I253" s="1" t="s">
        <v>31</v>
      </c>
      <c r="J253" s="2">
        <f>78866+52384</f>
        <v>131250</v>
      </c>
      <c r="K253" s="2"/>
      <c r="L253" s="2">
        <f t="shared" si="95"/>
        <v>131250</v>
      </c>
      <c r="M253" s="338"/>
    </row>
    <row r="254" spans="1:13" ht="49.5" customHeight="1" x14ac:dyDescent="0.25">
      <c r="A254" s="443" t="s">
        <v>3</v>
      </c>
      <c r="B254" s="443"/>
      <c r="C254" s="339"/>
      <c r="D254" s="339"/>
      <c r="E254" s="294">
        <v>852</v>
      </c>
      <c r="F254" s="1" t="s">
        <v>0</v>
      </c>
      <c r="G254" s="1" t="s">
        <v>1</v>
      </c>
      <c r="H254" s="1" t="s">
        <v>5</v>
      </c>
      <c r="I254" s="1"/>
      <c r="J254" s="2">
        <f t="shared" ref="J254:K254" si="111">J255+J257</f>
        <v>658000</v>
      </c>
      <c r="K254" s="2">
        <f t="shared" si="111"/>
        <v>0</v>
      </c>
      <c r="L254" s="2">
        <f t="shared" si="95"/>
        <v>658000</v>
      </c>
    </row>
    <row r="255" spans="1:13" ht="36" customHeight="1" x14ac:dyDescent="0.25">
      <c r="A255" s="340"/>
      <c r="B255" s="339" t="s">
        <v>22</v>
      </c>
      <c r="C255" s="340"/>
      <c r="D255" s="340"/>
      <c r="E255" s="294">
        <v>852</v>
      </c>
      <c r="F255" s="20" t="s">
        <v>0</v>
      </c>
      <c r="G255" s="20" t="s">
        <v>1</v>
      </c>
      <c r="H255" s="1" t="s">
        <v>5</v>
      </c>
      <c r="I255" s="1" t="s">
        <v>24</v>
      </c>
      <c r="J255" s="2">
        <f t="shared" ref="J255:K255" si="112">J256</f>
        <v>420900</v>
      </c>
      <c r="K255" s="2">
        <f t="shared" si="112"/>
        <v>0</v>
      </c>
      <c r="L255" s="2">
        <f t="shared" si="95"/>
        <v>420900</v>
      </c>
    </row>
    <row r="256" spans="1:13" ht="15" customHeight="1" x14ac:dyDescent="0.25">
      <c r="A256" s="17"/>
      <c r="B256" s="339" t="s">
        <v>25</v>
      </c>
      <c r="C256" s="339"/>
      <c r="D256" s="339"/>
      <c r="E256" s="294">
        <v>852</v>
      </c>
      <c r="F256" s="20" t="s">
        <v>0</v>
      </c>
      <c r="G256" s="20" t="s">
        <v>1</v>
      </c>
      <c r="H256" s="1" t="s">
        <v>5</v>
      </c>
      <c r="I256" s="1" t="s">
        <v>26</v>
      </c>
      <c r="J256" s="2">
        <v>420900</v>
      </c>
      <c r="K256" s="2"/>
      <c r="L256" s="2">
        <f t="shared" si="95"/>
        <v>420900</v>
      </c>
    </row>
    <row r="257" spans="1:12" ht="15" customHeight="1" x14ac:dyDescent="0.25">
      <c r="A257" s="17"/>
      <c r="B257" s="340" t="s">
        <v>28</v>
      </c>
      <c r="C257" s="339"/>
      <c r="D257" s="339"/>
      <c r="E257" s="294">
        <v>852</v>
      </c>
      <c r="F257" s="20" t="s">
        <v>0</v>
      </c>
      <c r="G257" s="20" t="s">
        <v>1</v>
      </c>
      <c r="H257" s="1" t="s">
        <v>5</v>
      </c>
      <c r="I257" s="1" t="s">
        <v>29</v>
      </c>
      <c r="J257" s="2">
        <f t="shared" ref="J257:K257" si="113">J258</f>
        <v>237100</v>
      </c>
      <c r="K257" s="2">
        <f t="shared" si="113"/>
        <v>0</v>
      </c>
      <c r="L257" s="2">
        <f t="shared" si="95"/>
        <v>237100</v>
      </c>
    </row>
    <row r="258" spans="1:12" ht="27.75" customHeight="1" x14ac:dyDescent="0.25">
      <c r="A258" s="17"/>
      <c r="B258" s="340" t="s">
        <v>30</v>
      </c>
      <c r="C258" s="340"/>
      <c r="D258" s="340"/>
      <c r="E258" s="294">
        <v>852</v>
      </c>
      <c r="F258" s="20" t="s">
        <v>0</v>
      </c>
      <c r="G258" s="20" t="s">
        <v>1</v>
      </c>
      <c r="H258" s="1" t="s">
        <v>5</v>
      </c>
      <c r="I258" s="1" t="s">
        <v>31</v>
      </c>
      <c r="J258" s="2">
        <v>237100</v>
      </c>
      <c r="K258" s="2"/>
      <c r="L258" s="2">
        <f t="shared" si="95"/>
        <v>237100</v>
      </c>
    </row>
    <row r="259" spans="1:12" ht="18" customHeight="1" x14ac:dyDescent="0.25">
      <c r="A259" s="523" t="s">
        <v>156</v>
      </c>
      <c r="B259" s="523"/>
      <c r="C259" s="357"/>
      <c r="D259" s="357"/>
      <c r="E259" s="355">
        <v>853</v>
      </c>
      <c r="F259" s="1"/>
      <c r="G259" s="1"/>
      <c r="H259" s="1"/>
      <c r="I259" s="1"/>
      <c r="J259" s="9">
        <f>J260+J274+J279+J284+J293+J306</f>
        <v>19120517</v>
      </c>
      <c r="K259" s="9">
        <f>K260+K274+K279+K284+K293+K306</f>
        <v>0</v>
      </c>
      <c r="L259" s="9">
        <f>L260+L274+L279+L284+L293+L306</f>
        <v>19120517</v>
      </c>
    </row>
    <row r="260" spans="1:12" s="11" customFormat="1" x14ac:dyDescent="0.25">
      <c r="A260" s="513" t="s">
        <v>17</v>
      </c>
      <c r="B260" s="513"/>
      <c r="C260" s="345"/>
      <c r="D260" s="345"/>
      <c r="E260" s="32">
        <v>853</v>
      </c>
      <c r="F260" s="7" t="s">
        <v>18</v>
      </c>
      <c r="G260" s="7"/>
      <c r="H260" s="7"/>
      <c r="I260" s="7"/>
      <c r="J260" s="9">
        <f>J261+J270</f>
        <v>3735500</v>
      </c>
      <c r="K260" s="9">
        <f>K261+K270</f>
        <v>0</v>
      </c>
      <c r="L260" s="9">
        <f>L261+L270</f>
        <v>3735500</v>
      </c>
    </row>
    <row r="261" spans="1:12" s="15" customFormat="1" ht="27.75" customHeight="1" x14ac:dyDescent="0.25">
      <c r="A261" s="514" t="s">
        <v>157</v>
      </c>
      <c r="B261" s="514"/>
      <c r="C261" s="341"/>
      <c r="D261" s="341"/>
      <c r="E261" s="32">
        <v>853</v>
      </c>
      <c r="F261" s="12" t="s">
        <v>18</v>
      </c>
      <c r="G261" s="12" t="s">
        <v>1</v>
      </c>
      <c r="H261" s="12"/>
      <c r="I261" s="12"/>
      <c r="J261" s="14">
        <f>J262</f>
        <v>3735300</v>
      </c>
      <c r="K261" s="14">
        <f>K262</f>
        <v>0</v>
      </c>
      <c r="L261" s="14">
        <f>L262</f>
        <v>3735300</v>
      </c>
    </row>
    <row r="262" spans="1:12" ht="27.75" customHeight="1" x14ac:dyDescent="0.25">
      <c r="A262" s="442" t="s">
        <v>27</v>
      </c>
      <c r="B262" s="442"/>
      <c r="C262" s="294"/>
      <c r="D262" s="294"/>
      <c r="E262" s="32">
        <v>853</v>
      </c>
      <c r="F262" s="1" t="s">
        <v>23</v>
      </c>
      <c r="G262" s="1" t="s">
        <v>1</v>
      </c>
      <c r="H262" s="1" t="s">
        <v>378</v>
      </c>
      <c r="I262" s="1"/>
      <c r="J262" s="2">
        <f t="shared" ref="J262:K262" si="114">J263+J265+J267</f>
        <v>3735300</v>
      </c>
      <c r="K262" s="2">
        <f t="shared" si="114"/>
        <v>0</v>
      </c>
      <c r="L262" s="2">
        <f t="shared" si="95"/>
        <v>3735300</v>
      </c>
    </row>
    <row r="263" spans="1:12" ht="36" customHeight="1" x14ac:dyDescent="0.25">
      <c r="A263" s="17"/>
      <c r="B263" s="339" t="s">
        <v>22</v>
      </c>
      <c r="C263" s="294"/>
      <c r="D263" s="294"/>
      <c r="E263" s="32">
        <v>853</v>
      </c>
      <c r="F263" s="1" t="s">
        <v>18</v>
      </c>
      <c r="G263" s="1" t="s">
        <v>1</v>
      </c>
      <c r="H263" s="1" t="s">
        <v>378</v>
      </c>
      <c r="I263" s="1" t="s">
        <v>24</v>
      </c>
      <c r="J263" s="2">
        <f t="shared" ref="J263:K263" si="115">J264</f>
        <v>3406500</v>
      </c>
      <c r="K263" s="2">
        <f t="shared" si="115"/>
        <v>0</v>
      </c>
      <c r="L263" s="2">
        <f t="shared" si="95"/>
        <v>3406500</v>
      </c>
    </row>
    <row r="264" spans="1:12" ht="14.25" customHeight="1" x14ac:dyDescent="0.25">
      <c r="A264" s="17"/>
      <c r="B264" s="339" t="s">
        <v>25</v>
      </c>
      <c r="C264" s="294"/>
      <c r="D264" s="294"/>
      <c r="E264" s="32">
        <v>853</v>
      </c>
      <c r="F264" s="1" t="s">
        <v>18</v>
      </c>
      <c r="G264" s="1" t="s">
        <v>1</v>
      </c>
      <c r="H264" s="1" t="s">
        <v>378</v>
      </c>
      <c r="I264" s="1" t="s">
        <v>26</v>
      </c>
      <c r="J264" s="2">
        <f>3406447+53</f>
        <v>3406500</v>
      </c>
      <c r="K264" s="2"/>
      <c r="L264" s="2">
        <f t="shared" si="95"/>
        <v>3406500</v>
      </c>
    </row>
    <row r="265" spans="1:12" ht="14.25" customHeight="1" x14ac:dyDescent="0.25">
      <c r="A265" s="17"/>
      <c r="B265" s="340" t="s">
        <v>28</v>
      </c>
      <c r="C265" s="294"/>
      <c r="D265" s="294"/>
      <c r="E265" s="32">
        <v>853</v>
      </c>
      <c r="F265" s="1" t="s">
        <v>18</v>
      </c>
      <c r="G265" s="1" t="s">
        <v>1</v>
      </c>
      <c r="H265" s="1" t="s">
        <v>378</v>
      </c>
      <c r="I265" s="1" t="s">
        <v>29</v>
      </c>
      <c r="J265" s="2">
        <f t="shared" ref="J265:K265" si="116">J266</f>
        <v>314800</v>
      </c>
      <c r="K265" s="2">
        <f t="shared" si="116"/>
        <v>0</v>
      </c>
      <c r="L265" s="2">
        <f t="shared" si="95"/>
        <v>314800</v>
      </c>
    </row>
    <row r="266" spans="1:12" ht="26.25" customHeight="1" x14ac:dyDescent="0.25">
      <c r="A266" s="17"/>
      <c r="B266" s="340" t="s">
        <v>30</v>
      </c>
      <c r="C266" s="294"/>
      <c r="D266" s="294"/>
      <c r="E266" s="32">
        <v>853</v>
      </c>
      <c r="F266" s="1" t="s">
        <v>18</v>
      </c>
      <c r="G266" s="1" t="s">
        <v>1</v>
      </c>
      <c r="H266" s="1" t="s">
        <v>378</v>
      </c>
      <c r="I266" s="1" t="s">
        <v>31</v>
      </c>
      <c r="J266" s="2">
        <f>318400-3600</f>
        <v>314800</v>
      </c>
      <c r="K266" s="2"/>
      <c r="L266" s="2">
        <f t="shared" si="95"/>
        <v>314800</v>
      </c>
    </row>
    <row r="267" spans="1:12" x14ac:dyDescent="0.25">
      <c r="A267" s="17"/>
      <c r="B267" s="340" t="s">
        <v>32</v>
      </c>
      <c r="C267" s="294"/>
      <c r="D267" s="294"/>
      <c r="E267" s="32">
        <v>853</v>
      </c>
      <c r="F267" s="1" t="s">
        <v>18</v>
      </c>
      <c r="G267" s="1" t="s">
        <v>1</v>
      </c>
      <c r="H267" s="1" t="s">
        <v>378</v>
      </c>
      <c r="I267" s="1" t="s">
        <v>33</v>
      </c>
      <c r="J267" s="2">
        <f>J268+J269</f>
        <v>14000</v>
      </c>
      <c r="K267" s="2">
        <f t="shared" ref="K267" si="117">K268</f>
        <v>0</v>
      </c>
      <c r="L267" s="2">
        <f t="shared" si="95"/>
        <v>14000</v>
      </c>
    </row>
    <row r="268" spans="1:12" ht="13.5" customHeight="1" x14ac:dyDescent="0.25">
      <c r="A268" s="17"/>
      <c r="B268" s="340" t="s">
        <v>34</v>
      </c>
      <c r="C268" s="294"/>
      <c r="D268" s="294"/>
      <c r="E268" s="75">
        <v>853</v>
      </c>
      <c r="F268" s="1" t="s">
        <v>18</v>
      </c>
      <c r="G268" s="1" t="s">
        <v>1</v>
      </c>
      <c r="H268" s="1" t="s">
        <v>378</v>
      </c>
      <c r="I268" s="1" t="s">
        <v>35</v>
      </c>
      <c r="J268" s="2">
        <f>14000-130</f>
        <v>13870</v>
      </c>
      <c r="K268" s="2"/>
      <c r="L268" s="2">
        <f t="shared" si="95"/>
        <v>13870</v>
      </c>
    </row>
    <row r="269" spans="1:12" ht="13.5" customHeight="1" x14ac:dyDescent="0.25">
      <c r="A269" s="17"/>
      <c r="B269" s="339" t="s">
        <v>597</v>
      </c>
      <c r="C269" s="294"/>
      <c r="D269" s="294"/>
      <c r="E269" s="75">
        <v>853</v>
      </c>
      <c r="F269" s="1" t="s">
        <v>18</v>
      </c>
      <c r="G269" s="1" t="s">
        <v>1</v>
      </c>
      <c r="H269" s="1" t="s">
        <v>378</v>
      </c>
      <c r="I269" s="1" t="s">
        <v>36</v>
      </c>
      <c r="J269" s="2">
        <v>130</v>
      </c>
      <c r="K269" s="2"/>
      <c r="L269" s="2">
        <f t="shared" si="95"/>
        <v>130</v>
      </c>
    </row>
    <row r="270" spans="1:12" s="15" customFormat="1" x14ac:dyDescent="0.25">
      <c r="A270" s="514" t="s">
        <v>44</v>
      </c>
      <c r="B270" s="514"/>
      <c r="C270" s="352"/>
      <c r="D270" s="352"/>
      <c r="E270" s="75">
        <v>853</v>
      </c>
      <c r="F270" s="12" t="s">
        <v>18</v>
      </c>
      <c r="G270" s="12" t="s">
        <v>45</v>
      </c>
      <c r="H270" s="12"/>
      <c r="I270" s="12"/>
      <c r="J270" s="14">
        <f t="shared" ref="J270:L271" si="118">J271</f>
        <v>200</v>
      </c>
      <c r="K270" s="14">
        <f t="shared" si="118"/>
        <v>0</v>
      </c>
      <c r="L270" s="14">
        <f t="shared" si="118"/>
        <v>200</v>
      </c>
    </row>
    <row r="271" spans="1:12" ht="49.5" customHeight="1" x14ac:dyDescent="0.25">
      <c r="A271" s="442" t="s">
        <v>46</v>
      </c>
      <c r="B271" s="442"/>
      <c r="C271" s="294"/>
      <c r="D271" s="294"/>
      <c r="E271" s="75">
        <v>853</v>
      </c>
      <c r="F271" s="1" t="s">
        <v>18</v>
      </c>
      <c r="G271" s="1" t="s">
        <v>45</v>
      </c>
      <c r="H271" s="1" t="s">
        <v>47</v>
      </c>
      <c r="I271" s="1"/>
      <c r="J271" s="2">
        <f t="shared" si="118"/>
        <v>200</v>
      </c>
      <c r="K271" s="2">
        <f t="shared" si="118"/>
        <v>0</v>
      </c>
      <c r="L271" s="2">
        <f t="shared" si="95"/>
        <v>200</v>
      </c>
    </row>
    <row r="272" spans="1:12" x14ac:dyDescent="0.25">
      <c r="A272" s="17"/>
      <c r="B272" s="339" t="s">
        <v>158</v>
      </c>
      <c r="C272" s="346"/>
      <c r="D272" s="346"/>
      <c r="E272" s="32">
        <v>853</v>
      </c>
      <c r="F272" s="1" t="s">
        <v>18</v>
      </c>
      <c r="G272" s="20" t="s">
        <v>45</v>
      </c>
      <c r="H272" s="1" t="s">
        <v>47</v>
      </c>
      <c r="I272" s="1" t="s">
        <v>159</v>
      </c>
      <c r="J272" s="2">
        <f t="shared" ref="J272:K272" si="119">J273</f>
        <v>200</v>
      </c>
      <c r="K272" s="2">
        <f t="shared" si="119"/>
        <v>0</v>
      </c>
      <c r="L272" s="2">
        <f t="shared" si="95"/>
        <v>200</v>
      </c>
    </row>
    <row r="273" spans="1:12" x14ac:dyDescent="0.25">
      <c r="A273" s="17"/>
      <c r="B273" s="339" t="s">
        <v>160</v>
      </c>
      <c r="C273" s="346"/>
      <c r="D273" s="346"/>
      <c r="E273" s="32">
        <v>853</v>
      </c>
      <c r="F273" s="1" t="s">
        <v>18</v>
      </c>
      <c r="G273" s="20" t="s">
        <v>45</v>
      </c>
      <c r="H273" s="1" t="s">
        <v>47</v>
      </c>
      <c r="I273" s="1" t="s">
        <v>161</v>
      </c>
      <c r="J273" s="2">
        <v>200</v>
      </c>
      <c r="K273" s="2"/>
      <c r="L273" s="2">
        <f t="shared" si="95"/>
        <v>200</v>
      </c>
    </row>
    <row r="274" spans="1:12" s="11" customFormat="1" x14ac:dyDescent="0.25">
      <c r="A274" s="513" t="s">
        <v>162</v>
      </c>
      <c r="B274" s="513"/>
      <c r="C274" s="348"/>
      <c r="D274" s="33"/>
      <c r="E274" s="32">
        <v>853</v>
      </c>
      <c r="F274" s="7" t="s">
        <v>74</v>
      </c>
      <c r="G274" s="7"/>
      <c r="H274" s="7"/>
      <c r="I274" s="7"/>
      <c r="J274" s="9">
        <f t="shared" ref="J274:L277" si="120">J275</f>
        <v>800617</v>
      </c>
      <c r="K274" s="9">
        <f t="shared" si="120"/>
        <v>0</v>
      </c>
      <c r="L274" s="9">
        <f t="shared" si="120"/>
        <v>800617</v>
      </c>
    </row>
    <row r="275" spans="1:12" s="35" customFormat="1" x14ac:dyDescent="0.25">
      <c r="A275" s="515" t="s">
        <v>163</v>
      </c>
      <c r="B275" s="515"/>
      <c r="C275" s="349"/>
      <c r="D275" s="34"/>
      <c r="E275" s="32">
        <v>853</v>
      </c>
      <c r="F275" s="12" t="s">
        <v>74</v>
      </c>
      <c r="G275" s="12" t="s">
        <v>4</v>
      </c>
      <c r="H275" s="12"/>
      <c r="I275" s="12"/>
      <c r="J275" s="14">
        <f t="shared" si="120"/>
        <v>800617</v>
      </c>
      <c r="K275" s="14">
        <f t="shared" si="120"/>
        <v>0</v>
      </c>
      <c r="L275" s="14">
        <f t="shared" si="120"/>
        <v>800617</v>
      </c>
    </row>
    <row r="276" spans="1:12" s="26" customFormat="1" ht="51" customHeight="1" x14ac:dyDescent="0.25">
      <c r="A276" s="522" t="s">
        <v>660</v>
      </c>
      <c r="B276" s="522"/>
      <c r="C276" s="339"/>
      <c r="E276" s="32">
        <v>853</v>
      </c>
      <c r="F276" s="148" t="s">
        <v>74</v>
      </c>
      <c r="G276" s="148" t="s">
        <v>4</v>
      </c>
      <c r="H276" s="148" t="s">
        <v>565</v>
      </c>
      <c r="I276" s="216" t="s">
        <v>164</v>
      </c>
      <c r="J276" s="44">
        <f t="shared" si="120"/>
        <v>800617</v>
      </c>
      <c r="K276" s="44">
        <f t="shared" si="120"/>
        <v>0</v>
      </c>
      <c r="L276" s="2">
        <f t="shared" si="95"/>
        <v>800617</v>
      </c>
    </row>
    <row r="277" spans="1:12" s="26" customFormat="1" x14ac:dyDescent="0.25">
      <c r="A277" s="339"/>
      <c r="B277" s="340" t="s">
        <v>158</v>
      </c>
      <c r="C277" s="339"/>
      <c r="E277" s="32">
        <v>853</v>
      </c>
      <c r="F277" s="148" t="s">
        <v>74</v>
      </c>
      <c r="G277" s="148" t="s">
        <v>4</v>
      </c>
      <c r="H277" s="148" t="s">
        <v>565</v>
      </c>
      <c r="I277" s="148" t="s">
        <v>159</v>
      </c>
      <c r="J277" s="44">
        <f t="shared" si="120"/>
        <v>800617</v>
      </c>
      <c r="K277" s="44">
        <f t="shared" si="120"/>
        <v>0</v>
      </c>
      <c r="L277" s="2">
        <f t="shared" si="95"/>
        <v>800617</v>
      </c>
    </row>
    <row r="278" spans="1:12" s="26" customFormat="1" x14ac:dyDescent="0.25">
      <c r="A278" s="339"/>
      <c r="B278" s="340" t="s">
        <v>160</v>
      </c>
      <c r="C278" s="339"/>
      <c r="E278" s="32">
        <v>853</v>
      </c>
      <c r="F278" s="148" t="s">
        <v>74</v>
      </c>
      <c r="G278" s="148" t="s">
        <v>4</v>
      </c>
      <c r="H278" s="148" t="s">
        <v>565</v>
      </c>
      <c r="I278" s="148" t="s">
        <v>161</v>
      </c>
      <c r="J278" s="44">
        <v>800617</v>
      </c>
      <c r="K278" s="44"/>
      <c r="L278" s="2">
        <f t="shared" si="95"/>
        <v>800617</v>
      </c>
    </row>
    <row r="279" spans="1:12" s="11" customFormat="1" hidden="1" x14ac:dyDescent="0.25">
      <c r="A279" s="513" t="s">
        <v>62</v>
      </c>
      <c r="B279" s="513"/>
      <c r="C279" s="398"/>
      <c r="D279" s="398"/>
      <c r="E279" s="32">
        <v>853</v>
      </c>
      <c r="F279" s="7" t="s">
        <v>7</v>
      </c>
      <c r="G279" s="7"/>
      <c r="H279" s="7"/>
      <c r="I279" s="7"/>
      <c r="J279" s="9">
        <f>J280</f>
        <v>0</v>
      </c>
      <c r="K279" s="9">
        <f t="shared" ref="K279:L282" si="121">K280</f>
        <v>0</v>
      </c>
      <c r="L279" s="9">
        <f t="shared" si="121"/>
        <v>0</v>
      </c>
    </row>
    <row r="280" spans="1:12" s="15" customFormat="1" hidden="1" x14ac:dyDescent="0.25">
      <c r="A280" s="514" t="s">
        <v>372</v>
      </c>
      <c r="B280" s="514"/>
      <c r="C280" s="399"/>
      <c r="D280" s="399"/>
      <c r="E280" s="32">
        <v>853</v>
      </c>
      <c r="F280" s="12" t="s">
        <v>7</v>
      </c>
      <c r="G280" s="12" t="s">
        <v>58</v>
      </c>
      <c r="H280" s="12"/>
      <c r="I280" s="12"/>
      <c r="J280" s="14">
        <f>J281</f>
        <v>0</v>
      </c>
      <c r="K280" s="14">
        <f t="shared" si="121"/>
        <v>0</v>
      </c>
      <c r="L280" s="14">
        <f t="shared" si="121"/>
        <v>0</v>
      </c>
    </row>
    <row r="281" spans="1:12" ht="24.75" hidden="1" customHeight="1" x14ac:dyDescent="0.25">
      <c r="A281" s="442" t="s">
        <v>790</v>
      </c>
      <c r="B281" s="442"/>
      <c r="C281" s="397"/>
      <c r="D281" s="397"/>
      <c r="E281" s="32">
        <v>853</v>
      </c>
      <c r="F281" s="20" t="s">
        <v>7</v>
      </c>
      <c r="G281" s="20" t="s">
        <v>58</v>
      </c>
      <c r="H281" s="20" t="s">
        <v>791</v>
      </c>
      <c r="I281" s="20"/>
      <c r="J281" s="2">
        <f>J282</f>
        <v>0</v>
      </c>
      <c r="K281" s="2">
        <f t="shared" si="121"/>
        <v>0</v>
      </c>
      <c r="L281" s="2">
        <f t="shared" si="121"/>
        <v>0</v>
      </c>
    </row>
    <row r="282" spans="1:12" ht="12.75" hidden="1" customHeight="1" x14ac:dyDescent="0.25">
      <c r="A282" s="397"/>
      <c r="B282" s="396" t="s">
        <v>158</v>
      </c>
      <c r="C282" s="397"/>
      <c r="D282" s="397"/>
      <c r="E282" s="32">
        <v>853</v>
      </c>
      <c r="F282" s="20" t="s">
        <v>7</v>
      </c>
      <c r="G282" s="20" t="s">
        <v>58</v>
      </c>
      <c r="H282" s="20" t="s">
        <v>791</v>
      </c>
      <c r="I282" s="1" t="s">
        <v>159</v>
      </c>
      <c r="J282" s="2">
        <f>J283</f>
        <v>0</v>
      </c>
      <c r="K282" s="2">
        <f t="shared" si="121"/>
        <v>0</v>
      </c>
      <c r="L282" s="2">
        <f t="shared" si="121"/>
        <v>0</v>
      </c>
    </row>
    <row r="283" spans="1:12" ht="12.75" hidden="1" customHeight="1" x14ac:dyDescent="0.25">
      <c r="A283" s="397"/>
      <c r="B283" s="397" t="s">
        <v>171</v>
      </c>
      <c r="C283" s="397"/>
      <c r="D283" s="397"/>
      <c r="E283" s="32">
        <v>853</v>
      </c>
      <c r="F283" s="20" t="s">
        <v>7</v>
      </c>
      <c r="G283" s="20" t="s">
        <v>58</v>
      </c>
      <c r="H283" s="20" t="s">
        <v>791</v>
      </c>
      <c r="I283" s="1" t="s">
        <v>172</v>
      </c>
      <c r="J283" s="2"/>
      <c r="K283" s="413">
        <v>0</v>
      </c>
      <c r="L283" s="2">
        <f>J283+K283</f>
        <v>0</v>
      </c>
    </row>
    <row r="284" spans="1:12" x14ac:dyDescent="0.25">
      <c r="A284" s="513" t="s">
        <v>85</v>
      </c>
      <c r="B284" s="513"/>
      <c r="C284" s="345"/>
      <c r="D284" s="345"/>
      <c r="E284" s="32">
        <v>853</v>
      </c>
      <c r="F284" s="7" t="s">
        <v>86</v>
      </c>
      <c r="G284" s="7"/>
      <c r="H284" s="7"/>
      <c r="I284" s="7"/>
      <c r="J284" s="9">
        <f>J285+J289</f>
        <v>95400</v>
      </c>
      <c r="K284" s="9">
        <f t="shared" ref="K284:L284" si="122">K285+K289</f>
        <v>0</v>
      </c>
      <c r="L284" s="9">
        <f t="shared" si="122"/>
        <v>95400</v>
      </c>
    </row>
    <row r="285" spans="1:12" hidden="1" x14ac:dyDescent="0.25">
      <c r="A285" s="483" t="s">
        <v>87</v>
      </c>
      <c r="B285" s="484"/>
      <c r="C285" s="404"/>
      <c r="D285" s="404"/>
      <c r="E285" s="32">
        <v>853</v>
      </c>
      <c r="F285" s="12" t="s">
        <v>86</v>
      </c>
      <c r="G285" s="12" t="s">
        <v>18</v>
      </c>
      <c r="H285" s="12"/>
      <c r="I285" s="12"/>
      <c r="J285" s="25">
        <f t="shared" ref="J285:L287" si="123">J286</f>
        <v>0</v>
      </c>
      <c r="K285" s="25">
        <f t="shared" si="123"/>
        <v>0</v>
      </c>
      <c r="L285" s="25">
        <f t="shared" si="123"/>
        <v>0</v>
      </c>
    </row>
    <row r="286" spans="1:12" ht="24.75" hidden="1" customHeight="1" x14ac:dyDescent="0.25">
      <c r="A286" s="442" t="s">
        <v>793</v>
      </c>
      <c r="B286" s="442"/>
      <c r="C286" s="403"/>
      <c r="D286" s="403"/>
      <c r="E286" s="32">
        <v>853</v>
      </c>
      <c r="F286" s="1" t="s">
        <v>86</v>
      </c>
      <c r="G286" s="1" t="s">
        <v>18</v>
      </c>
      <c r="H286" s="1" t="s">
        <v>794</v>
      </c>
      <c r="I286" s="1"/>
      <c r="J286" s="2">
        <f t="shared" si="123"/>
        <v>0</v>
      </c>
      <c r="K286" s="2">
        <f t="shared" si="123"/>
        <v>0</v>
      </c>
      <c r="L286" s="2">
        <f t="shared" ref="L286:L288" si="124">J286+K286</f>
        <v>0</v>
      </c>
    </row>
    <row r="287" spans="1:12" hidden="1" x14ac:dyDescent="0.25">
      <c r="A287" s="407"/>
      <c r="B287" s="442" t="s">
        <v>158</v>
      </c>
      <c r="C287" s="442"/>
      <c r="D287" s="405"/>
      <c r="E287" s="32">
        <v>853</v>
      </c>
      <c r="F287" s="1" t="s">
        <v>86</v>
      </c>
      <c r="G287" s="1" t="s">
        <v>18</v>
      </c>
      <c r="H287" s="1" t="s">
        <v>794</v>
      </c>
      <c r="I287" s="1" t="s">
        <v>159</v>
      </c>
      <c r="J287" s="2">
        <f t="shared" si="123"/>
        <v>0</v>
      </c>
      <c r="K287" s="2">
        <f t="shared" si="123"/>
        <v>0</v>
      </c>
      <c r="L287" s="2">
        <f t="shared" si="124"/>
        <v>0</v>
      </c>
    </row>
    <row r="288" spans="1:12" hidden="1" x14ac:dyDescent="0.25">
      <c r="A288" s="407"/>
      <c r="B288" s="401" t="s">
        <v>171</v>
      </c>
      <c r="C288" s="405"/>
      <c r="D288" s="405"/>
      <c r="E288" s="32">
        <v>853</v>
      </c>
      <c r="F288" s="1" t="s">
        <v>86</v>
      </c>
      <c r="G288" s="1" t="s">
        <v>18</v>
      </c>
      <c r="H288" s="1" t="s">
        <v>794</v>
      </c>
      <c r="I288" s="1" t="s">
        <v>172</v>
      </c>
      <c r="J288" s="2">
        <v>0</v>
      </c>
      <c r="K288" s="413"/>
      <c r="L288" s="2">
        <f t="shared" si="124"/>
        <v>0</v>
      </c>
    </row>
    <row r="289" spans="1:12" x14ac:dyDescent="0.25">
      <c r="A289" s="514" t="s">
        <v>101</v>
      </c>
      <c r="B289" s="514"/>
      <c r="C289" s="341"/>
      <c r="D289" s="341"/>
      <c r="E289" s="32">
        <v>853</v>
      </c>
      <c r="F289" s="12" t="s">
        <v>86</v>
      </c>
      <c r="G289" s="12" t="s">
        <v>7</v>
      </c>
      <c r="H289" s="12"/>
      <c r="I289" s="12"/>
      <c r="J289" s="25">
        <f t="shared" ref="J289:L291" si="125">J290</f>
        <v>95400</v>
      </c>
      <c r="K289" s="25">
        <f t="shared" si="125"/>
        <v>0</v>
      </c>
      <c r="L289" s="25">
        <f t="shared" si="125"/>
        <v>95400</v>
      </c>
    </row>
    <row r="290" spans="1:12" ht="38.25" customHeight="1" x14ac:dyDescent="0.25">
      <c r="A290" s="442" t="s">
        <v>88</v>
      </c>
      <c r="B290" s="442"/>
      <c r="C290" s="340"/>
      <c r="D290" s="340"/>
      <c r="E290" s="294">
        <v>853</v>
      </c>
      <c r="F290" s="1" t="s">
        <v>86</v>
      </c>
      <c r="G290" s="1" t="s">
        <v>7</v>
      </c>
      <c r="H290" s="1" t="s">
        <v>165</v>
      </c>
      <c r="I290" s="1"/>
      <c r="J290" s="2">
        <f t="shared" si="125"/>
        <v>95400</v>
      </c>
      <c r="K290" s="2">
        <f t="shared" si="125"/>
        <v>0</v>
      </c>
      <c r="L290" s="2">
        <f t="shared" si="95"/>
        <v>95400</v>
      </c>
    </row>
    <row r="291" spans="1:12" x14ac:dyDescent="0.25">
      <c r="A291" s="17"/>
      <c r="B291" s="340" t="s">
        <v>158</v>
      </c>
      <c r="C291" s="339"/>
      <c r="D291" s="339"/>
      <c r="E291" s="32">
        <v>853</v>
      </c>
      <c r="F291" s="1" t="s">
        <v>86</v>
      </c>
      <c r="G291" s="1" t="s">
        <v>7</v>
      </c>
      <c r="H291" s="1" t="s">
        <v>165</v>
      </c>
      <c r="I291" s="1" t="s">
        <v>159</v>
      </c>
      <c r="J291" s="2">
        <f t="shared" si="125"/>
        <v>95400</v>
      </c>
      <c r="K291" s="2">
        <f t="shared" si="125"/>
        <v>0</v>
      </c>
      <c r="L291" s="2">
        <f t="shared" si="95"/>
        <v>95400</v>
      </c>
    </row>
    <row r="292" spans="1:12" x14ac:dyDescent="0.25">
      <c r="A292" s="340"/>
      <c r="B292" s="340" t="s">
        <v>160</v>
      </c>
      <c r="C292" s="340"/>
      <c r="D292" s="340"/>
      <c r="E292" s="32">
        <v>853</v>
      </c>
      <c r="F292" s="1" t="s">
        <v>86</v>
      </c>
      <c r="G292" s="1" t="s">
        <v>7</v>
      </c>
      <c r="H292" s="1" t="s">
        <v>165</v>
      </c>
      <c r="I292" s="1" t="s">
        <v>161</v>
      </c>
      <c r="J292" s="2">
        <v>95400</v>
      </c>
      <c r="K292" s="2"/>
      <c r="L292" s="2">
        <f t="shared" ref="L292:L331" si="126">J292+K292</f>
        <v>95400</v>
      </c>
    </row>
    <row r="293" spans="1:12" ht="28.5" customHeight="1" x14ac:dyDescent="0.25">
      <c r="A293" s="513" t="s">
        <v>166</v>
      </c>
      <c r="B293" s="513"/>
      <c r="C293" s="345"/>
      <c r="D293" s="345"/>
      <c r="E293" s="32">
        <v>853</v>
      </c>
      <c r="F293" s="39" t="s">
        <v>167</v>
      </c>
      <c r="G293" s="39"/>
      <c r="H293" s="39"/>
      <c r="I293" s="39"/>
      <c r="J293" s="41">
        <f t="shared" ref="J293:K293" si="127">J294+J300</f>
        <v>14489000</v>
      </c>
      <c r="K293" s="41">
        <f t="shared" si="127"/>
        <v>0</v>
      </c>
      <c r="L293" s="41">
        <f t="shared" ref="L293" si="128">L294+L300</f>
        <v>14489000</v>
      </c>
    </row>
    <row r="294" spans="1:12" ht="24" customHeight="1" x14ac:dyDescent="0.25">
      <c r="A294" s="514" t="s">
        <v>168</v>
      </c>
      <c r="B294" s="514"/>
      <c r="C294" s="341"/>
      <c r="D294" s="341"/>
      <c r="E294" s="32">
        <v>853</v>
      </c>
      <c r="F294" s="22" t="s">
        <v>167</v>
      </c>
      <c r="G294" s="22" t="s">
        <v>18</v>
      </c>
      <c r="H294" s="215"/>
      <c r="I294" s="22"/>
      <c r="J294" s="43">
        <f t="shared" ref="J294:L295" si="129">J295</f>
        <v>5882000</v>
      </c>
      <c r="K294" s="43">
        <f t="shared" si="129"/>
        <v>0</v>
      </c>
      <c r="L294" s="43">
        <f t="shared" si="129"/>
        <v>5882000</v>
      </c>
    </row>
    <row r="295" spans="1:12" x14ac:dyDescent="0.25">
      <c r="A295" s="442" t="s">
        <v>169</v>
      </c>
      <c r="B295" s="442"/>
      <c r="C295" s="341"/>
      <c r="D295" s="341"/>
      <c r="E295" s="32">
        <v>853</v>
      </c>
      <c r="F295" s="22" t="s">
        <v>167</v>
      </c>
      <c r="G295" s="22" t="s">
        <v>18</v>
      </c>
      <c r="H295" s="20" t="s">
        <v>170</v>
      </c>
      <c r="I295" s="22"/>
      <c r="J295" s="44">
        <f t="shared" si="129"/>
        <v>5882000</v>
      </c>
      <c r="K295" s="44">
        <f t="shared" si="129"/>
        <v>0</v>
      </c>
      <c r="L295" s="2">
        <f t="shared" si="126"/>
        <v>5882000</v>
      </c>
    </row>
    <row r="296" spans="1:12" x14ac:dyDescent="0.25">
      <c r="A296" s="17"/>
      <c r="B296" s="339" t="s">
        <v>158</v>
      </c>
      <c r="C296" s="346"/>
      <c r="D296" s="346"/>
      <c r="E296" s="32">
        <v>853</v>
      </c>
      <c r="F296" s="1" t="s">
        <v>167</v>
      </c>
      <c r="G296" s="1" t="s">
        <v>18</v>
      </c>
      <c r="H296" s="20" t="s">
        <v>170</v>
      </c>
      <c r="I296" s="1" t="s">
        <v>159</v>
      </c>
      <c r="J296" s="2">
        <f>J297+J299</f>
        <v>5882000</v>
      </c>
      <c r="K296" s="2">
        <f t="shared" ref="K296:L296" si="130">K297+K299</f>
        <v>0</v>
      </c>
      <c r="L296" s="2">
        <f t="shared" si="130"/>
        <v>5882000</v>
      </c>
    </row>
    <row r="297" spans="1:12" x14ac:dyDescent="0.25">
      <c r="A297" s="17"/>
      <c r="B297" s="400" t="s">
        <v>767</v>
      </c>
      <c r="C297" s="406"/>
      <c r="D297" s="406"/>
      <c r="E297" s="32">
        <v>853</v>
      </c>
      <c r="F297" s="1" t="s">
        <v>167</v>
      </c>
      <c r="G297" s="129" t="s">
        <v>18</v>
      </c>
      <c r="H297" s="20" t="s">
        <v>170</v>
      </c>
      <c r="I297" s="1" t="s">
        <v>768</v>
      </c>
      <c r="J297" s="2">
        <f>J298</f>
        <v>0</v>
      </c>
      <c r="K297" s="2">
        <f t="shared" ref="K297:L297" si="131">K298</f>
        <v>5882000</v>
      </c>
      <c r="L297" s="2">
        <f t="shared" si="131"/>
        <v>5882000</v>
      </c>
    </row>
    <row r="298" spans="1:12" x14ac:dyDescent="0.25">
      <c r="A298" s="17"/>
      <c r="B298" s="400" t="s">
        <v>282</v>
      </c>
      <c r="C298" s="406"/>
      <c r="D298" s="406"/>
      <c r="E298" s="32">
        <v>853</v>
      </c>
      <c r="F298" s="1" t="s">
        <v>167</v>
      </c>
      <c r="G298" s="129" t="s">
        <v>18</v>
      </c>
      <c r="H298" s="20" t="s">
        <v>170</v>
      </c>
      <c r="I298" s="1" t="s">
        <v>766</v>
      </c>
      <c r="J298" s="2"/>
      <c r="K298" s="2">
        <v>5882000</v>
      </c>
      <c r="L298" s="2">
        <f t="shared" si="126"/>
        <v>5882000</v>
      </c>
    </row>
    <row r="299" spans="1:12" x14ac:dyDescent="0.25">
      <c r="A299" s="17"/>
      <c r="B299" s="340" t="s">
        <v>171</v>
      </c>
      <c r="C299" s="343"/>
      <c r="D299" s="343"/>
      <c r="E299" s="32">
        <v>853</v>
      </c>
      <c r="F299" s="1" t="s">
        <v>167</v>
      </c>
      <c r="G299" s="1" t="s">
        <v>18</v>
      </c>
      <c r="H299" s="20" t="s">
        <v>170</v>
      </c>
      <c r="I299" s="1" t="s">
        <v>172</v>
      </c>
      <c r="J299" s="2">
        <v>5882000</v>
      </c>
      <c r="K299" s="2">
        <v>-5882000</v>
      </c>
      <c r="L299" s="2">
        <f t="shared" si="126"/>
        <v>0</v>
      </c>
    </row>
    <row r="300" spans="1:12" x14ac:dyDescent="0.25">
      <c r="A300" s="519" t="s">
        <v>173</v>
      </c>
      <c r="B300" s="519"/>
      <c r="C300" s="347"/>
      <c r="D300" s="347"/>
      <c r="E300" s="32">
        <v>853</v>
      </c>
      <c r="F300" s="12" t="s">
        <v>167</v>
      </c>
      <c r="G300" s="12" t="s">
        <v>74</v>
      </c>
      <c r="H300" s="12"/>
      <c r="I300" s="12"/>
      <c r="J300" s="14">
        <f>J301</f>
        <v>8607000</v>
      </c>
      <c r="K300" s="14">
        <f t="shared" ref="K300:L300" si="132">K301</f>
        <v>0</v>
      </c>
      <c r="L300" s="14">
        <f t="shared" si="132"/>
        <v>8607000</v>
      </c>
    </row>
    <row r="301" spans="1:12" ht="14.25" customHeight="1" x14ac:dyDescent="0.25">
      <c r="A301" s="443" t="s">
        <v>174</v>
      </c>
      <c r="B301" s="443"/>
      <c r="C301" s="346"/>
      <c r="D301" s="346"/>
      <c r="E301" s="32">
        <v>853</v>
      </c>
      <c r="F301" s="1" t="s">
        <v>167</v>
      </c>
      <c r="G301" s="1" t="s">
        <v>74</v>
      </c>
      <c r="H301" s="1" t="s">
        <v>175</v>
      </c>
      <c r="I301" s="1"/>
      <c r="J301" s="2">
        <f t="shared" ref="J301:L302" si="133">J302</f>
        <v>8607000</v>
      </c>
      <c r="K301" s="2">
        <f t="shared" si="133"/>
        <v>0</v>
      </c>
      <c r="L301" s="2">
        <f t="shared" si="126"/>
        <v>8607000</v>
      </c>
    </row>
    <row r="302" spans="1:12" x14ac:dyDescent="0.25">
      <c r="A302" s="17"/>
      <c r="B302" s="339" t="s">
        <v>158</v>
      </c>
      <c r="C302" s="49"/>
      <c r="D302" s="346"/>
      <c r="E302" s="32">
        <v>853</v>
      </c>
      <c r="F302" s="1" t="s">
        <v>167</v>
      </c>
      <c r="G302" s="1" t="s">
        <v>74</v>
      </c>
      <c r="H302" s="1" t="s">
        <v>175</v>
      </c>
      <c r="I302" s="1" t="s">
        <v>159</v>
      </c>
      <c r="J302" s="2">
        <f>J303</f>
        <v>8607000</v>
      </c>
      <c r="K302" s="2">
        <f t="shared" si="133"/>
        <v>0</v>
      </c>
      <c r="L302" s="2">
        <f t="shared" si="133"/>
        <v>8607000</v>
      </c>
    </row>
    <row r="303" spans="1:12" x14ac:dyDescent="0.25">
      <c r="A303" s="17"/>
      <c r="B303" s="439" t="s">
        <v>800</v>
      </c>
      <c r="C303" s="49"/>
      <c r="D303" s="440"/>
      <c r="E303" s="32">
        <v>853</v>
      </c>
      <c r="F303" s="1" t="s">
        <v>167</v>
      </c>
      <c r="G303" s="1" t="s">
        <v>74</v>
      </c>
      <c r="H303" s="1" t="s">
        <v>175</v>
      </c>
      <c r="I303" s="1" t="s">
        <v>768</v>
      </c>
      <c r="J303" s="2">
        <f>J304+J305</f>
        <v>8607000</v>
      </c>
      <c r="K303" s="2">
        <f t="shared" ref="K303:L303" si="134">K304+K305</f>
        <v>0</v>
      </c>
      <c r="L303" s="2">
        <f t="shared" si="134"/>
        <v>8607000</v>
      </c>
    </row>
    <row r="304" spans="1:12" x14ac:dyDescent="0.25">
      <c r="A304" s="17"/>
      <c r="B304" s="436" t="s">
        <v>173</v>
      </c>
      <c r="C304" s="49"/>
      <c r="D304" s="437"/>
      <c r="E304" s="32">
        <v>853</v>
      </c>
      <c r="F304" s="1" t="s">
        <v>167</v>
      </c>
      <c r="G304" s="1" t="s">
        <v>74</v>
      </c>
      <c r="H304" s="1" t="s">
        <v>175</v>
      </c>
      <c r="I304" s="1" t="s">
        <v>799</v>
      </c>
      <c r="J304" s="2"/>
      <c r="K304" s="2">
        <v>8607000</v>
      </c>
      <c r="L304" s="2">
        <f t="shared" si="126"/>
        <v>8607000</v>
      </c>
    </row>
    <row r="305" spans="1:13" x14ac:dyDescent="0.25">
      <c r="A305" s="17"/>
      <c r="B305" s="340" t="s">
        <v>171</v>
      </c>
      <c r="C305" s="47"/>
      <c r="D305" s="343"/>
      <c r="E305" s="32">
        <v>853</v>
      </c>
      <c r="F305" s="1" t="s">
        <v>167</v>
      </c>
      <c r="G305" s="1" t="s">
        <v>74</v>
      </c>
      <c r="H305" s="1" t="s">
        <v>175</v>
      </c>
      <c r="I305" s="1" t="s">
        <v>172</v>
      </c>
      <c r="J305" s="2">
        <v>8607000</v>
      </c>
      <c r="K305" s="2">
        <v>-8607000</v>
      </c>
      <c r="L305" s="2">
        <f t="shared" si="126"/>
        <v>0</v>
      </c>
    </row>
    <row r="306" spans="1:13" ht="15" hidden="1" customHeight="1" x14ac:dyDescent="0.25">
      <c r="A306" s="514" t="s">
        <v>181</v>
      </c>
      <c r="B306" s="514"/>
      <c r="E306" s="32">
        <v>853</v>
      </c>
      <c r="F306" s="147" t="s">
        <v>182</v>
      </c>
      <c r="G306" s="123" t="s">
        <v>164</v>
      </c>
      <c r="H306" s="349" t="s">
        <v>164</v>
      </c>
      <c r="I306" s="349" t="s">
        <v>164</v>
      </c>
      <c r="J306" s="14">
        <f t="shared" ref="J306:K308" si="135">J307</f>
        <v>0</v>
      </c>
      <c r="K306" s="14">
        <f t="shared" si="135"/>
        <v>0</v>
      </c>
      <c r="L306" s="2">
        <f t="shared" si="126"/>
        <v>0</v>
      </c>
    </row>
    <row r="307" spans="1:13" ht="15" hidden="1" customHeight="1" x14ac:dyDescent="0.25">
      <c r="A307" s="514" t="s">
        <v>181</v>
      </c>
      <c r="B307" s="514"/>
      <c r="E307" s="32">
        <v>853</v>
      </c>
      <c r="F307" s="147" t="s">
        <v>182</v>
      </c>
      <c r="G307" s="272" t="s">
        <v>182</v>
      </c>
      <c r="H307" s="349" t="s">
        <v>164</v>
      </c>
      <c r="I307" s="349" t="s">
        <v>164</v>
      </c>
      <c r="J307" s="14">
        <f t="shared" si="135"/>
        <v>0</v>
      </c>
      <c r="K307" s="14">
        <f t="shared" si="135"/>
        <v>0</v>
      </c>
      <c r="L307" s="2">
        <f t="shared" si="126"/>
        <v>0</v>
      </c>
    </row>
    <row r="308" spans="1:13" hidden="1" x14ac:dyDescent="0.25">
      <c r="A308" s="17"/>
      <c r="B308" s="340" t="s">
        <v>181</v>
      </c>
      <c r="E308" s="32">
        <v>853</v>
      </c>
      <c r="F308" s="148" t="s">
        <v>182</v>
      </c>
      <c r="G308" s="149" t="s">
        <v>182</v>
      </c>
      <c r="H308" s="294" t="s">
        <v>183</v>
      </c>
      <c r="I308" s="339" t="s">
        <v>164</v>
      </c>
      <c r="J308" s="2">
        <f t="shared" si="135"/>
        <v>0</v>
      </c>
      <c r="K308" s="2">
        <f t="shared" si="135"/>
        <v>0</v>
      </c>
      <c r="L308" s="2">
        <f t="shared" si="126"/>
        <v>0</v>
      </c>
    </row>
    <row r="309" spans="1:13" hidden="1" x14ac:dyDescent="0.25">
      <c r="A309" s="17"/>
      <c r="B309" s="340" t="s">
        <v>181</v>
      </c>
      <c r="E309" s="32">
        <v>853</v>
      </c>
      <c r="F309" s="148" t="s">
        <v>182</v>
      </c>
      <c r="G309" s="149" t="s">
        <v>182</v>
      </c>
      <c r="H309" s="294" t="s">
        <v>183</v>
      </c>
      <c r="I309" s="294" t="s">
        <v>184</v>
      </c>
      <c r="J309" s="2"/>
      <c r="K309" s="2"/>
      <c r="L309" s="2">
        <f t="shared" si="126"/>
        <v>0</v>
      </c>
    </row>
    <row r="310" spans="1:13" s="11" customFormat="1" ht="17.25" customHeight="1" x14ac:dyDescent="0.25">
      <c r="A310" s="520" t="s">
        <v>176</v>
      </c>
      <c r="B310" s="520"/>
      <c r="C310" s="46"/>
      <c r="D310" s="46"/>
      <c r="E310" s="351">
        <v>854</v>
      </c>
      <c r="F310" s="353"/>
      <c r="G310" s="7"/>
      <c r="H310" s="7"/>
      <c r="I310" s="7"/>
      <c r="J310" s="9">
        <f t="shared" ref="J310:L310" si="136">J311</f>
        <v>1416920</v>
      </c>
      <c r="K310" s="9">
        <f t="shared" si="136"/>
        <v>0</v>
      </c>
      <c r="L310" s="9">
        <f t="shared" si="136"/>
        <v>1416920</v>
      </c>
    </row>
    <row r="311" spans="1:13" s="11" customFormat="1" x14ac:dyDescent="0.25">
      <c r="A311" s="513" t="s">
        <v>17</v>
      </c>
      <c r="B311" s="513"/>
      <c r="C311" s="371"/>
      <c r="D311" s="371"/>
      <c r="E311" s="381">
        <v>854</v>
      </c>
      <c r="F311" s="7" t="s">
        <v>18</v>
      </c>
      <c r="G311" s="7"/>
      <c r="H311" s="7"/>
      <c r="I311" s="7"/>
      <c r="J311" s="9">
        <f>J312+J316</f>
        <v>1416920</v>
      </c>
      <c r="K311" s="9">
        <f t="shared" ref="K311:L311" si="137">K312+K316</f>
        <v>0</v>
      </c>
      <c r="L311" s="9">
        <f t="shared" si="137"/>
        <v>1416920</v>
      </c>
    </row>
    <row r="312" spans="1:13" s="11" customFormat="1" ht="24" customHeight="1" x14ac:dyDescent="0.25">
      <c r="A312" s="503" t="s">
        <v>582</v>
      </c>
      <c r="B312" s="504"/>
      <c r="C312" s="348"/>
      <c r="D312" s="348"/>
      <c r="E312" s="294">
        <v>854</v>
      </c>
      <c r="F312" s="12" t="s">
        <v>18</v>
      </c>
      <c r="G312" s="12" t="s">
        <v>74</v>
      </c>
      <c r="H312" s="12"/>
      <c r="I312" s="12"/>
      <c r="J312" s="14">
        <f t="shared" ref="J312:L314" si="138">J313</f>
        <v>789500</v>
      </c>
      <c r="K312" s="14">
        <f t="shared" si="138"/>
        <v>0</v>
      </c>
      <c r="L312" s="14">
        <f t="shared" si="138"/>
        <v>789500</v>
      </c>
    </row>
    <row r="313" spans="1:13" x14ac:dyDescent="0.25">
      <c r="A313" s="485" t="s">
        <v>583</v>
      </c>
      <c r="B313" s="486"/>
      <c r="C313" s="340"/>
      <c r="D313" s="340"/>
      <c r="E313" s="294">
        <v>854</v>
      </c>
      <c r="F313" s="1" t="s">
        <v>23</v>
      </c>
      <c r="G313" s="1" t="s">
        <v>74</v>
      </c>
      <c r="H313" s="1" t="s">
        <v>584</v>
      </c>
      <c r="I313" s="1"/>
      <c r="J313" s="2">
        <f t="shared" si="138"/>
        <v>789500</v>
      </c>
      <c r="K313" s="2">
        <f t="shared" si="138"/>
        <v>0</v>
      </c>
      <c r="L313" s="2">
        <f t="shared" si="126"/>
        <v>789500</v>
      </c>
    </row>
    <row r="314" spans="1:13" s="11" customFormat="1" ht="38.25" customHeight="1" x14ac:dyDescent="0.25">
      <c r="A314" s="348"/>
      <c r="B314" s="339" t="s">
        <v>22</v>
      </c>
      <c r="C314" s="348"/>
      <c r="D314" s="348"/>
      <c r="E314" s="294">
        <v>854</v>
      </c>
      <c r="F314" s="1" t="s">
        <v>18</v>
      </c>
      <c r="G314" s="1" t="s">
        <v>74</v>
      </c>
      <c r="H314" s="1" t="s">
        <v>584</v>
      </c>
      <c r="I314" s="1" t="s">
        <v>24</v>
      </c>
      <c r="J314" s="2">
        <f t="shared" si="138"/>
        <v>789500</v>
      </c>
      <c r="K314" s="2">
        <f t="shared" si="138"/>
        <v>0</v>
      </c>
      <c r="L314" s="2">
        <f t="shared" si="126"/>
        <v>789500</v>
      </c>
    </row>
    <row r="315" spans="1:13" s="11" customFormat="1" ht="14.25" customHeight="1" x14ac:dyDescent="0.25">
      <c r="A315" s="348"/>
      <c r="B315" s="339" t="s">
        <v>25</v>
      </c>
      <c r="C315" s="348"/>
      <c r="D315" s="348"/>
      <c r="E315" s="294">
        <v>854</v>
      </c>
      <c r="F315" s="1" t="s">
        <v>18</v>
      </c>
      <c r="G315" s="1" t="s">
        <v>74</v>
      </c>
      <c r="H315" s="1" t="s">
        <v>584</v>
      </c>
      <c r="I315" s="1" t="s">
        <v>26</v>
      </c>
      <c r="J315" s="2">
        <f>759700+29800</f>
        <v>789500</v>
      </c>
      <c r="K315" s="2"/>
      <c r="L315" s="2">
        <f t="shared" si="126"/>
        <v>789500</v>
      </c>
      <c r="M315" s="338"/>
    </row>
    <row r="316" spans="1:13" s="15" customFormat="1" ht="39" customHeight="1" x14ac:dyDescent="0.25">
      <c r="A316" s="514" t="s">
        <v>177</v>
      </c>
      <c r="B316" s="514"/>
      <c r="C316" s="352"/>
      <c r="D316" s="352"/>
      <c r="E316" s="294">
        <v>854</v>
      </c>
      <c r="F316" s="12" t="s">
        <v>18</v>
      </c>
      <c r="G316" s="12" t="s">
        <v>4</v>
      </c>
      <c r="H316" s="12"/>
      <c r="I316" s="12"/>
      <c r="J316" s="14">
        <f t="shared" ref="J316:L316" si="139">J317</f>
        <v>627420</v>
      </c>
      <c r="K316" s="14">
        <f t="shared" si="139"/>
        <v>0</v>
      </c>
      <c r="L316" s="14">
        <f t="shared" si="139"/>
        <v>627420</v>
      </c>
      <c r="M316" s="338"/>
    </row>
    <row r="317" spans="1:13" ht="24.75" customHeight="1" x14ac:dyDescent="0.25">
      <c r="A317" s="442" t="s">
        <v>27</v>
      </c>
      <c r="B317" s="442"/>
      <c r="C317" s="294"/>
      <c r="D317" s="294"/>
      <c r="E317" s="294">
        <v>854</v>
      </c>
      <c r="F317" s="1" t="s">
        <v>23</v>
      </c>
      <c r="G317" s="1" t="s">
        <v>4</v>
      </c>
      <c r="H317" s="1" t="s">
        <v>559</v>
      </c>
      <c r="I317" s="1"/>
      <c r="J317" s="2">
        <f t="shared" ref="J317:K317" si="140">J318+J320+J322</f>
        <v>627420</v>
      </c>
      <c r="K317" s="2">
        <f t="shared" si="140"/>
        <v>0</v>
      </c>
      <c r="L317" s="2">
        <f t="shared" si="126"/>
        <v>627420</v>
      </c>
      <c r="M317" s="338"/>
    </row>
    <row r="318" spans="1:13" ht="38.25" customHeight="1" x14ac:dyDescent="0.25">
      <c r="A318" s="17"/>
      <c r="B318" s="339" t="s">
        <v>22</v>
      </c>
      <c r="C318" s="294"/>
      <c r="D318" s="294"/>
      <c r="E318" s="294">
        <v>854</v>
      </c>
      <c r="F318" s="1" t="s">
        <v>18</v>
      </c>
      <c r="G318" s="1" t="s">
        <v>4</v>
      </c>
      <c r="H318" s="1" t="s">
        <v>559</v>
      </c>
      <c r="I318" s="1" t="s">
        <v>24</v>
      </c>
      <c r="J318" s="2">
        <f t="shared" ref="J318:K318" si="141">J319</f>
        <v>418200</v>
      </c>
      <c r="K318" s="2">
        <f t="shared" si="141"/>
        <v>0</v>
      </c>
      <c r="L318" s="2">
        <f t="shared" si="126"/>
        <v>418200</v>
      </c>
      <c r="M318" s="338"/>
    </row>
    <row r="319" spans="1:13" ht="15" customHeight="1" x14ac:dyDescent="0.25">
      <c r="A319" s="17"/>
      <c r="B319" s="339" t="s">
        <v>25</v>
      </c>
      <c r="C319" s="294"/>
      <c r="D319" s="294"/>
      <c r="E319" s="294">
        <v>854</v>
      </c>
      <c r="F319" s="1" t="s">
        <v>18</v>
      </c>
      <c r="G319" s="1" t="s">
        <v>4</v>
      </c>
      <c r="H319" s="1" t="s">
        <v>559</v>
      </c>
      <c r="I319" s="1" t="s">
        <v>26</v>
      </c>
      <c r="J319" s="2">
        <f>230300+187900</f>
        <v>418200</v>
      </c>
      <c r="K319" s="2"/>
      <c r="L319" s="2">
        <f t="shared" si="126"/>
        <v>418200</v>
      </c>
      <c r="M319" s="338"/>
    </row>
    <row r="320" spans="1:13" ht="15" customHeight="1" x14ac:dyDescent="0.25">
      <c r="A320" s="17"/>
      <c r="B320" s="340" t="s">
        <v>28</v>
      </c>
      <c r="C320" s="294"/>
      <c r="D320" s="294"/>
      <c r="E320" s="294">
        <v>854</v>
      </c>
      <c r="F320" s="1" t="s">
        <v>18</v>
      </c>
      <c r="G320" s="1" t="s">
        <v>4</v>
      </c>
      <c r="H320" s="1" t="s">
        <v>559</v>
      </c>
      <c r="I320" s="1" t="s">
        <v>29</v>
      </c>
      <c r="J320" s="2">
        <f t="shared" ref="J320:K320" si="142">J321</f>
        <v>208700</v>
      </c>
      <c r="K320" s="2">
        <f t="shared" si="142"/>
        <v>0</v>
      </c>
      <c r="L320" s="2">
        <f t="shared" si="126"/>
        <v>208700</v>
      </c>
      <c r="M320" s="338"/>
    </row>
    <row r="321" spans="1:13" ht="24.75" customHeight="1" x14ac:dyDescent="0.25">
      <c r="A321" s="17"/>
      <c r="B321" s="340" t="s">
        <v>30</v>
      </c>
      <c r="C321" s="294"/>
      <c r="D321" s="294"/>
      <c r="E321" s="294">
        <v>854</v>
      </c>
      <c r="F321" s="1" t="s">
        <v>18</v>
      </c>
      <c r="G321" s="1" t="s">
        <v>4</v>
      </c>
      <c r="H321" s="1" t="s">
        <v>559</v>
      </c>
      <c r="I321" s="1" t="s">
        <v>31</v>
      </c>
      <c r="J321" s="2">
        <f>54800+150720+3500-320</f>
        <v>208700</v>
      </c>
      <c r="K321" s="2"/>
      <c r="L321" s="2">
        <f t="shared" si="126"/>
        <v>208700</v>
      </c>
      <c r="M321" s="338"/>
    </row>
    <row r="322" spans="1:13" x14ac:dyDescent="0.25">
      <c r="A322" s="17"/>
      <c r="B322" s="340" t="s">
        <v>32</v>
      </c>
      <c r="C322" s="294"/>
      <c r="D322" s="294"/>
      <c r="E322" s="294">
        <v>854</v>
      </c>
      <c r="F322" s="1" t="s">
        <v>18</v>
      </c>
      <c r="G322" s="1" t="s">
        <v>4</v>
      </c>
      <c r="H322" s="1" t="s">
        <v>559</v>
      </c>
      <c r="I322" s="1" t="s">
        <v>33</v>
      </c>
      <c r="J322" s="2">
        <f t="shared" ref="J322:K322" si="143">J323</f>
        <v>520</v>
      </c>
      <c r="K322" s="2">
        <f t="shared" si="143"/>
        <v>0</v>
      </c>
      <c r="L322" s="2">
        <f t="shared" si="126"/>
        <v>520</v>
      </c>
      <c r="M322" s="338"/>
    </row>
    <row r="323" spans="1:13" x14ac:dyDescent="0.25">
      <c r="A323" s="17"/>
      <c r="B323" s="339" t="s">
        <v>597</v>
      </c>
      <c r="C323" s="340"/>
      <c r="D323" s="340"/>
      <c r="E323" s="294">
        <v>854</v>
      </c>
      <c r="F323" s="1" t="s">
        <v>18</v>
      </c>
      <c r="G323" s="1" t="s">
        <v>4</v>
      </c>
      <c r="H323" s="1" t="s">
        <v>559</v>
      </c>
      <c r="I323" s="1" t="s">
        <v>36</v>
      </c>
      <c r="J323" s="2">
        <f>200+320</f>
        <v>520</v>
      </c>
      <c r="K323" s="2"/>
      <c r="L323" s="2">
        <f t="shared" si="126"/>
        <v>520</v>
      </c>
      <c r="M323" s="338"/>
    </row>
    <row r="324" spans="1:13" s="11" customFormat="1" ht="17.25" customHeight="1" x14ac:dyDescent="0.25">
      <c r="A324" s="520" t="s">
        <v>752</v>
      </c>
      <c r="B324" s="520"/>
      <c r="C324" s="46"/>
      <c r="D324" s="46"/>
      <c r="E324" s="375">
        <v>857</v>
      </c>
      <c r="F324" s="377"/>
      <c r="G324" s="7"/>
      <c r="H324" s="7"/>
      <c r="I324" s="7"/>
      <c r="J324" s="9">
        <f t="shared" ref="J324:L325" si="144">J325</f>
        <v>506700</v>
      </c>
      <c r="K324" s="9">
        <f t="shared" si="144"/>
        <v>0</v>
      </c>
      <c r="L324" s="9">
        <f t="shared" si="144"/>
        <v>506700</v>
      </c>
    </row>
    <row r="325" spans="1:13" s="11" customFormat="1" x14ac:dyDescent="0.25">
      <c r="A325" s="513" t="s">
        <v>17</v>
      </c>
      <c r="B325" s="513"/>
      <c r="C325" s="371"/>
      <c r="D325" s="371"/>
      <c r="E325" s="375">
        <v>857</v>
      </c>
      <c r="F325" s="7" t="s">
        <v>18</v>
      </c>
      <c r="G325" s="7"/>
      <c r="H325" s="7"/>
      <c r="I325" s="7"/>
      <c r="J325" s="9">
        <f>J326</f>
        <v>506700</v>
      </c>
      <c r="K325" s="9">
        <f t="shared" si="144"/>
        <v>0</v>
      </c>
      <c r="L325" s="9">
        <f t="shared" si="144"/>
        <v>506700</v>
      </c>
    </row>
    <row r="326" spans="1:13" s="15" customFormat="1" ht="27" customHeight="1" x14ac:dyDescent="0.25">
      <c r="A326" s="514" t="s">
        <v>157</v>
      </c>
      <c r="B326" s="514"/>
      <c r="C326" s="372"/>
      <c r="D326" s="372"/>
      <c r="E326" s="294">
        <v>857</v>
      </c>
      <c r="F326" s="12" t="s">
        <v>18</v>
      </c>
      <c r="G326" s="12" t="s">
        <v>1</v>
      </c>
      <c r="H326" s="12"/>
      <c r="I326" s="12"/>
      <c r="J326" s="14">
        <f>J327+J333</f>
        <v>506700</v>
      </c>
      <c r="K326" s="14">
        <f t="shared" ref="K326:L326" si="145">K327+K333</f>
        <v>0</v>
      </c>
      <c r="L326" s="14">
        <f t="shared" si="145"/>
        <v>506700</v>
      </c>
      <c r="M326" s="338"/>
    </row>
    <row r="327" spans="1:13" ht="13.5" customHeight="1" x14ac:dyDescent="0.25">
      <c r="A327" s="442" t="s">
        <v>178</v>
      </c>
      <c r="B327" s="442"/>
      <c r="C327" s="363"/>
      <c r="D327" s="363"/>
      <c r="E327" s="294">
        <v>857</v>
      </c>
      <c r="F327" s="1" t="s">
        <v>18</v>
      </c>
      <c r="G327" s="1" t="s">
        <v>1</v>
      </c>
      <c r="H327" s="1" t="s">
        <v>179</v>
      </c>
      <c r="I327" s="1"/>
      <c r="J327" s="2">
        <f>J328+J330</f>
        <v>488700</v>
      </c>
      <c r="K327" s="2">
        <f t="shared" ref="K327" si="146">K328+K330</f>
        <v>0</v>
      </c>
      <c r="L327" s="2">
        <f t="shared" si="126"/>
        <v>488700</v>
      </c>
      <c r="M327" s="338"/>
    </row>
    <row r="328" spans="1:13" ht="38.25" customHeight="1" x14ac:dyDescent="0.25">
      <c r="A328" s="363"/>
      <c r="B328" s="362" t="s">
        <v>22</v>
      </c>
      <c r="C328" s="363"/>
      <c r="D328" s="363"/>
      <c r="E328" s="294">
        <v>857</v>
      </c>
      <c r="F328" s="1" t="s">
        <v>23</v>
      </c>
      <c r="G328" s="1" t="s">
        <v>1</v>
      </c>
      <c r="H328" s="1" t="s">
        <v>179</v>
      </c>
      <c r="I328" s="1" t="s">
        <v>24</v>
      </c>
      <c r="J328" s="2">
        <f t="shared" ref="J328:K328" si="147">J329</f>
        <v>459000</v>
      </c>
      <c r="K328" s="2">
        <f t="shared" si="147"/>
        <v>0</v>
      </c>
      <c r="L328" s="2">
        <f t="shared" si="126"/>
        <v>459000</v>
      </c>
    </row>
    <row r="329" spans="1:13" ht="17.25" customHeight="1" x14ac:dyDescent="0.25">
      <c r="A329" s="17"/>
      <c r="B329" s="362" t="s">
        <v>25</v>
      </c>
      <c r="C329" s="362"/>
      <c r="D329" s="362"/>
      <c r="E329" s="294">
        <v>857</v>
      </c>
      <c r="F329" s="1" t="s">
        <v>18</v>
      </c>
      <c r="G329" s="1" t="s">
        <v>1</v>
      </c>
      <c r="H329" s="1" t="s">
        <v>179</v>
      </c>
      <c r="I329" s="1" t="s">
        <v>26</v>
      </c>
      <c r="J329" s="2">
        <f>472000-13000</f>
        <v>459000</v>
      </c>
      <c r="K329" s="2"/>
      <c r="L329" s="2">
        <f t="shared" si="126"/>
        <v>459000</v>
      </c>
      <c r="M329" s="338"/>
    </row>
    <row r="330" spans="1:13" ht="12" customHeight="1" x14ac:dyDescent="0.25">
      <c r="A330" s="17"/>
      <c r="B330" s="363" t="s">
        <v>28</v>
      </c>
      <c r="C330" s="362"/>
      <c r="D330" s="1" t="s">
        <v>18</v>
      </c>
      <c r="E330" s="294">
        <v>857</v>
      </c>
      <c r="F330" s="1" t="s">
        <v>18</v>
      </c>
      <c r="G330" s="1" t="s">
        <v>1</v>
      </c>
      <c r="H330" s="1" t="s">
        <v>179</v>
      </c>
      <c r="I330" s="1" t="s">
        <v>29</v>
      </c>
      <c r="J330" s="2">
        <f t="shared" ref="J330:K330" si="148">J331</f>
        <v>29700</v>
      </c>
      <c r="K330" s="2">
        <f t="shared" si="148"/>
        <v>0</v>
      </c>
      <c r="L330" s="2">
        <f t="shared" si="126"/>
        <v>29700</v>
      </c>
      <c r="M330" s="338"/>
    </row>
    <row r="331" spans="1:13" ht="24.75" customHeight="1" x14ac:dyDescent="0.25">
      <c r="A331" s="17"/>
      <c r="B331" s="363" t="s">
        <v>30</v>
      </c>
      <c r="C331" s="363"/>
      <c r="D331" s="1" t="s">
        <v>18</v>
      </c>
      <c r="E331" s="294">
        <v>857</v>
      </c>
      <c r="F331" s="1" t="s">
        <v>18</v>
      </c>
      <c r="G331" s="1" t="s">
        <v>1</v>
      </c>
      <c r="H331" s="1" t="s">
        <v>179</v>
      </c>
      <c r="I331" s="1" t="s">
        <v>31</v>
      </c>
      <c r="J331" s="2">
        <v>29700</v>
      </c>
      <c r="K331" s="2"/>
      <c r="L331" s="2">
        <f t="shared" si="126"/>
        <v>29700</v>
      </c>
      <c r="M331" s="338"/>
    </row>
    <row r="332" spans="1:13" ht="25.5" customHeight="1" x14ac:dyDescent="0.25">
      <c r="A332" s="442" t="s">
        <v>373</v>
      </c>
      <c r="B332" s="442"/>
      <c r="C332" s="363"/>
      <c r="D332" s="1" t="s">
        <v>18</v>
      </c>
      <c r="E332" s="294">
        <v>857</v>
      </c>
      <c r="F332" s="1" t="s">
        <v>23</v>
      </c>
      <c r="G332" s="1" t="s">
        <v>1</v>
      </c>
      <c r="H332" s="1" t="s">
        <v>617</v>
      </c>
      <c r="I332" s="1"/>
      <c r="J332" s="2">
        <f t="shared" ref="J332:L333" si="149">J333</f>
        <v>18000</v>
      </c>
      <c r="K332" s="2">
        <f t="shared" si="149"/>
        <v>0</v>
      </c>
      <c r="L332" s="2">
        <f t="shared" si="149"/>
        <v>18000</v>
      </c>
      <c r="M332" s="338"/>
    </row>
    <row r="333" spans="1:13" ht="12" customHeight="1" x14ac:dyDescent="0.25">
      <c r="A333" s="17"/>
      <c r="B333" s="363" t="s">
        <v>28</v>
      </c>
      <c r="C333" s="362"/>
      <c r="D333" s="1" t="s">
        <v>18</v>
      </c>
      <c r="E333" s="294">
        <v>857</v>
      </c>
      <c r="F333" s="1" t="s">
        <v>18</v>
      </c>
      <c r="G333" s="1" t="s">
        <v>1</v>
      </c>
      <c r="H333" s="1" t="s">
        <v>617</v>
      </c>
      <c r="I333" s="1" t="s">
        <v>29</v>
      </c>
      <c r="J333" s="2">
        <f t="shared" si="149"/>
        <v>18000</v>
      </c>
      <c r="K333" s="2">
        <f t="shared" si="149"/>
        <v>0</v>
      </c>
      <c r="L333" s="2">
        <f t="shared" si="149"/>
        <v>18000</v>
      </c>
    </row>
    <row r="334" spans="1:13" ht="24.75" customHeight="1" x14ac:dyDescent="0.25">
      <c r="A334" s="17"/>
      <c r="B334" s="363" t="s">
        <v>30</v>
      </c>
      <c r="C334" s="363"/>
      <c r="D334" s="1" t="s">
        <v>18</v>
      </c>
      <c r="E334" s="294">
        <v>857</v>
      </c>
      <c r="F334" s="1" t="s">
        <v>18</v>
      </c>
      <c r="G334" s="1" t="s">
        <v>1</v>
      </c>
      <c r="H334" s="1" t="s">
        <v>617</v>
      </c>
      <c r="I334" s="1" t="s">
        <v>31</v>
      </c>
      <c r="J334" s="2">
        <v>18000</v>
      </c>
      <c r="K334" s="2"/>
      <c r="L334" s="2">
        <f>J334+K334</f>
        <v>18000</v>
      </c>
    </row>
    <row r="335" spans="1:13" s="146" customFormat="1" ht="18.75" customHeight="1" x14ac:dyDescent="0.25">
      <c r="A335" s="356"/>
      <c r="B335" s="349" t="s">
        <v>180</v>
      </c>
      <c r="C335" s="142"/>
      <c r="D335" s="142"/>
      <c r="E335" s="143"/>
      <c r="F335" s="144"/>
      <c r="G335" s="144"/>
      <c r="H335" s="144"/>
      <c r="I335" s="144"/>
      <c r="J335" s="145">
        <f>J8+J177+J259+J310+J324</f>
        <v>234246433</v>
      </c>
      <c r="K335" s="145">
        <f>K8+K177+K259+K310+K324</f>
        <v>8505006</v>
      </c>
      <c r="L335" s="145">
        <f>L8+L177+L259+L310+L324</f>
        <v>242751439</v>
      </c>
    </row>
  </sheetData>
  <mergeCells count="138">
    <mergeCell ref="A324:B324"/>
    <mergeCell ref="A325:B325"/>
    <mergeCell ref="A326:B326"/>
    <mergeCell ref="A327:B327"/>
    <mergeCell ref="A332:B332"/>
    <mergeCell ref="A178:B178"/>
    <mergeCell ref="A179:B179"/>
    <mergeCell ref="A189:B189"/>
    <mergeCell ref="A183:B183"/>
    <mergeCell ref="A186:B186"/>
    <mergeCell ref="A215:B215"/>
    <mergeCell ref="A216:B216"/>
    <mergeCell ref="A219:B219"/>
    <mergeCell ref="A233:B233"/>
    <mergeCell ref="A240:B240"/>
    <mergeCell ref="A311:B311"/>
    <mergeCell ref="A316:B316"/>
    <mergeCell ref="A317:B317"/>
    <mergeCell ref="A307:B307"/>
    <mergeCell ref="A293:B293"/>
    <mergeCell ref="A294:B294"/>
    <mergeCell ref="A295:B295"/>
    <mergeCell ref="A300:B300"/>
    <mergeCell ref="A199:B199"/>
    <mergeCell ref="A202:B202"/>
    <mergeCell ref="A205:B205"/>
    <mergeCell ref="A208:B208"/>
    <mergeCell ref="A26:B26"/>
    <mergeCell ref="A27:B27"/>
    <mergeCell ref="A180:B180"/>
    <mergeCell ref="A192:B192"/>
    <mergeCell ref="A170:B170"/>
    <mergeCell ref="A171:B171"/>
    <mergeCell ref="A174:B174"/>
    <mergeCell ref="A177:B177"/>
    <mergeCell ref="A146:B146"/>
    <mergeCell ref="A147:B147"/>
    <mergeCell ref="A150:B150"/>
    <mergeCell ref="A128:B128"/>
    <mergeCell ref="A140:B140"/>
    <mergeCell ref="A143:B143"/>
    <mergeCell ref="A110:B110"/>
    <mergeCell ref="F3:I3"/>
    <mergeCell ref="A274:B274"/>
    <mergeCell ref="A275:B275"/>
    <mergeCell ref="A276:B276"/>
    <mergeCell ref="A284:B284"/>
    <mergeCell ref="A289:B289"/>
    <mergeCell ref="A290:B290"/>
    <mergeCell ref="A259:B259"/>
    <mergeCell ref="A260:B260"/>
    <mergeCell ref="A261:B261"/>
    <mergeCell ref="A262:B262"/>
    <mergeCell ref="A270:B270"/>
    <mergeCell ref="A271:B271"/>
    <mergeCell ref="A236:B236"/>
    <mergeCell ref="A237:B237"/>
    <mergeCell ref="A245:B245"/>
    <mergeCell ref="A248:B248"/>
    <mergeCell ref="A249:B249"/>
    <mergeCell ref="A254:B254"/>
    <mergeCell ref="A228:B228"/>
    <mergeCell ref="A231:B231"/>
    <mergeCell ref="A232:B232"/>
    <mergeCell ref="A137:B137"/>
    <mergeCell ref="A211:B211"/>
    <mergeCell ref="A101:B101"/>
    <mergeCell ref="A115:B115"/>
    <mergeCell ref="A125:B125"/>
    <mergeCell ref="A301:B301"/>
    <mergeCell ref="A310:B310"/>
    <mergeCell ref="A306:B306"/>
    <mergeCell ref="A312:B312"/>
    <mergeCell ref="A313:B313"/>
    <mergeCell ref="A151:B151"/>
    <mergeCell ref="A152:B152"/>
    <mergeCell ref="A155:B155"/>
    <mergeCell ref="A156:B156"/>
    <mergeCell ref="A159:B159"/>
    <mergeCell ref="A160:B160"/>
    <mergeCell ref="A163:B163"/>
    <mergeCell ref="A164:B164"/>
    <mergeCell ref="A169:B169"/>
    <mergeCell ref="A286:B286"/>
    <mergeCell ref="B287:C287"/>
    <mergeCell ref="A285:B285"/>
    <mergeCell ref="A107:B107"/>
    <mergeCell ref="A212:B212"/>
    <mergeCell ref="A193:B193"/>
    <mergeCell ref="A196:B196"/>
    <mergeCell ref="A30:B30"/>
    <mergeCell ref="A31:B31"/>
    <mergeCell ref="A114:B114"/>
    <mergeCell ref="A118:B118"/>
    <mergeCell ref="A123:B123"/>
    <mergeCell ref="A124:B124"/>
    <mergeCell ref="A131:B131"/>
    <mergeCell ref="A134:B134"/>
    <mergeCell ref="A113:B113"/>
    <mergeCell ref="A64:B64"/>
    <mergeCell ref="A65:B65"/>
    <mergeCell ref="A71:B71"/>
    <mergeCell ref="A72:B72"/>
    <mergeCell ref="A92:B92"/>
    <mergeCell ref="A66:B66"/>
    <mergeCell ref="A96:B96"/>
    <mergeCell ref="A97:B97"/>
    <mergeCell ref="A76:B76"/>
    <mergeCell ref="A86:B86"/>
    <mergeCell ref="A87:B87"/>
    <mergeCell ref="A104:B104"/>
    <mergeCell ref="A82:B82"/>
    <mergeCell ref="A83:B83"/>
    <mergeCell ref="A73:B73"/>
    <mergeCell ref="F4:L4"/>
    <mergeCell ref="F2:L2"/>
    <mergeCell ref="A5:L5"/>
    <mergeCell ref="A279:B279"/>
    <mergeCell ref="A280:B280"/>
    <mergeCell ref="A281:B281"/>
    <mergeCell ref="A79:B79"/>
    <mergeCell ref="A57:B57"/>
    <mergeCell ref="A58:B58"/>
    <mergeCell ref="A59:B59"/>
    <mergeCell ref="A7:B7"/>
    <mergeCell ref="A8:B8"/>
    <mergeCell ref="A9:B9"/>
    <mergeCell ref="A10:B10"/>
    <mergeCell ref="A11:B11"/>
    <mergeCell ref="A14:B14"/>
    <mergeCell ref="A34:B34"/>
    <mergeCell ref="A46:B46"/>
    <mergeCell ref="A40:B40"/>
    <mergeCell ref="A43:B43"/>
    <mergeCell ref="A35:B35"/>
    <mergeCell ref="A51:B51"/>
    <mergeCell ref="A54:B54"/>
    <mergeCell ref="A23:B23"/>
  </mergeCells>
  <pageMargins left="0.59055118110236227" right="0.19685039370078741" top="0.19685039370078741" bottom="0.19685039370078741"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460"/>
  <sheetViews>
    <sheetView workbookViewId="0">
      <selection activeCell="K12" sqref="K12"/>
    </sheetView>
  </sheetViews>
  <sheetFormatPr defaultRowHeight="12" x14ac:dyDescent="0.25"/>
  <cols>
    <col min="1" max="1" width="1.7109375" style="6" customWidth="1"/>
    <col min="2" max="2" width="62.28515625" style="6" customWidth="1"/>
    <col min="3" max="4" width="4" style="6" hidden="1" customWidth="1"/>
    <col min="5" max="5" width="4" style="76" customWidth="1"/>
    <col min="6" max="7" width="3.5703125" style="76" customWidth="1"/>
    <col min="8" max="8" width="9.5703125" style="6" customWidth="1"/>
    <col min="9" max="9" width="4" style="6" customWidth="1"/>
    <col min="10" max="10" width="13.42578125" style="10" hidden="1" customWidth="1"/>
    <col min="11" max="11" width="14.28515625" style="6" customWidth="1"/>
    <col min="12" max="12" width="13.42578125" style="6" customWidth="1"/>
    <col min="13" max="13" width="10.7109375" style="6" customWidth="1"/>
    <col min="14" max="14" width="15.140625" style="6" customWidth="1"/>
    <col min="15" max="15" width="13.140625" style="6" customWidth="1"/>
    <col min="16" max="208" width="9.140625" style="6"/>
    <col min="209" max="209" width="1.42578125" style="6" customWidth="1"/>
    <col min="210" max="210" width="59.5703125" style="6" customWidth="1"/>
    <col min="211" max="211" width="9.140625" style="6" customWidth="1"/>
    <col min="212" max="213" width="3.85546875" style="6" customWidth="1"/>
    <col min="214" max="214" width="10.5703125" style="6" customWidth="1"/>
    <col min="215" max="215" width="3.85546875" style="6" customWidth="1"/>
    <col min="216" max="218" width="14.42578125" style="6" customWidth="1"/>
    <col min="219" max="219" width="4.140625" style="6" customWidth="1"/>
    <col min="220" max="220" width="15" style="6" customWidth="1"/>
    <col min="221" max="222" width="9.140625" style="6" customWidth="1"/>
    <col min="223" max="223" width="11.5703125" style="6" customWidth="1"/>
    <col min="224" max="224" width="18.140625" style="6" customWidth="1"/>
    <col min="225" max="225" width="13.140625" style="6" customWidth="1"/>
    <col min="226" max="226" width="12.28515625" style="6" customWidth="1"/>
    <col min="227" max="464" width="9.140625" style="6"/>
    <col min="465" max="465" width="1.42578125" style="6" customWidth="1"/>
    <col min="466" max="466" width="59.5703125" style="6" customWidth="1"/>
    <col min="467" max="467" width="9.140625" style="6" customWidth="1"/>
    <col min="468" max="469" width="3.85546875" style="6" customWidth="1"/>
    <col min="470" max="470" width="10.5703125" style="6" customWidth="1"/>
    <col min="471" max="471" width="3.85546875" style="6" customWidth="1"/>
    <col min="472" max="474" width="14.42578125" style="6" customWidth="1"/>
    <col min="475" max="475" width="4.140625" style="6" customWidth="1"/>
    <col min="476" max="476" width="15" style="6" customWidth="1"/>
    <col min="477" max="478" width="9.140625" style="6" customWidth="1"/>
    <col min="479" max="479" width="11.5703125" style="6" customWidth="1"/>
    <col min="480" max="480" width="18.140625" style="6" customWidth="1"/>
    <col min="481" max="481" width="13.140625" style="6" customWidth="1"/>
    <col min="482" max="482" width="12.28515625" style="6" customWidth="1"/>
    <col min="483" max="720" width="9.140625" style="6"/>
    <col min="721" max="721" width="1.42578125" style="6" customWidth="1"/>
    <col min="722" max="722" width="59.5703125" style="6" customWidth="1"/>
    <col min="723" max="723" width="9.140625" style="6" customWidth="1"/>
    <col min="724" max="725" width="3.85546875" style="6" customWidth="1"/>
    <col min="726" max="726" width="10.5703125" style="6" customWidth="1"/>
    <col min="727" max="727" width="3.85546875" style="6" customWidth="1"/>
    <col min="728" max="730" width="14.42578125" style="6" customWidth="1"/>
    <col min="731" max="731" width="4.140625" style="6" customWidth="1"/>
    <col min="732" max="732" width="15" style="6" customWidth="1"/>
    <col min="733" max="734" width="9.140625" style="6" customWidth="1"/>
    <col min="735" max="735" width="11.5703125" style="6" customWidth="1"/>
    <col min="736" max="736" width="18.140625" style="6" customWidth="1"/>
    <col min="737" max="737" width="13.140625" style="6" customWidth="1"/>
    <col min="738" max="738" width="12.28515625" style="6" customWidth="1"/>
    <col min="739" max="976" width="9.140625" style="6"/>
    <col min="977" max="977" width="1.42578125" style="6" customWidth="1"/>
    <col min="978" max="978" width="59.5703125" style="6" customWidth="1"/>
    <col min="979" max="979" width="9.140625" style="6" customWidth="1"/>
    <col min="980" max="981" width="3.85546875" style="6" customWidth="1"/>
    <col min="982" max="982" width="10.5703125" style="6" customWidth="1"/>
    <col min="983" max="983" width="3.85546875" style="6" customWidth="1"/>
    <col min="984" max="986" width="14.42578125" style="6" customWidth="1"/>
    <col min="987" max="987" width="4.140625" style="6" customWidth="1"/>
    <col min="988" max="988" width="15" style="6" customWidth="1"/>
    <col min="989" max="990" width="9.140625" style="6" customWidth="1"/>
    <col min="991" max="991" width="11.5703125" style="6" customWidth="1"/>
    <col min="992" max="992" width="18.140625" style="6" customWidth="1"/>
    <col min="993" max="993" width="13.140625" style="6" customWidth="1"/>
    <col min="994" max="994" width="12.28515625" style="6" customWidth="1"/>
    <col min="995" max="1232" width="9.140625" style="6"/>
    <col min="1233" max="1233" width="1.42578125" style="6" customWidth="1"/>
    <col min="1234" max="1234" width="59.5703125" style="6" customWidth="1"/>
    <col min="1235" max="1235" width="9.140625" style="6" customWidth="1"/>
    <col min="1236" max="1237" width="3.85546875" style="6" customWidth="1"/>
    <col min="1238" max="1238" width="10.5703125" style="6" customWidth="1"/>
    <col min="1239" max="1239" width="3.85546875" style="6" customWidth="1"/>
    <col min="1240" max="1242" width="14.42578125" style="6" customWidth="1"/>
    <col min="1243" max="1243" width="4.140625" style="6" customWidth="1"/>
    <col min="1244" max="1244" width="15" style="6" customWidth="1"/>
    <col min="1245" max="1246" width="9.140625" style="6" customWidth="1"/>
    <col min="1247" max="1247" width="11.5703125" style="6" customWidth="1"/>
    <col min="1248" max="1248" width="18.140625" style="6" customWidth="1"/>
    <col min="1249" max="1249" width="13.140625" style="6" customWidth="1"/>
    <col min="1250" max="1250" width="12.28515625" style="6" customWidth="1"/>
    <col min="1251" max="1488" width="9.140625" style="6"/>
    <col min="1489" max="1489" width="1.42578125" style="6" customWidth="1"/>
    <col min="1490" max="1490" width="59.5703125" style="6" customWidth="1"/>
    <col min="1491" max="1491" width="9.140625" style="6" customWidth="1"/>
    <col min="1492" max="1493" width="3.85546875" style="6" customWidth="1"/>
    <col min="1494" max="1494" width="10.5703125" style="6" customWidth="1"/>
    <col min="1495" max="1495" width="3.85546875" style="6" customWidth="1"/>
    <col min="1496" max="1498" width="14.42578125" style="6" customWidth="1"/>
    <col min="1499" max="1499" width="4.140625" style="6" customWidth="1"/>
    <col min="1500" max="1500" width="15" style="6" customWidth="1"/>
    <col min="1501" max="1502" width="9.140625" style="6" customWidth="1"/>
    <col min="1503" max="1503" width="11.5703125" style="6" customWidth="1"/>
    <col min="1504" max="1504" width="18.140625" style="6" customWidth="1"/>
    <col min="1505" max="1505" width="13.140625" style="6" customWidth="1"/>
    <col min="1506" max="1506" width="12.28515625" style="6" customWidth="1"/>
    <col min="1507" max="1744" width="9.140625" style="6"/>
    <col min="1745" max="1745" width="1.42578125" style="6" customWidth="1"/>
    <col min="1746" max="1746" width="59.5703125" style="6" customWidth="1"/>
    <col min="1747" max="1747" width="9.140625" style="6" customWidth="1"/>
    <col min="1748" max="1749" width="3.85546875" style="6" customWidth="1"/>
    <col min="1750" max="1750" width="10.5703125" style="6" customWidth="1"/>
    <col min="1751" max="1751" width="3.85546875" style="6" customWidth="1"/>
    <col min="1752" max="1754" width="14.42578125" style="6" customWidth="1"/>
    <col min="1755" max="1755" width="4.140625" style="6" customWidth="1"/>
    <col min="1756" max="1756" width="15" style="6" customWidth="1"/>
    <col min="1757" max="1758" width="9.140625" style="6" customWidth="1"/>
    <col min="1759" max="1759" width="11.5703125" style="6" customWidth="1"/>
    <col min="1760" max="1760" width="18.140625" style="6" customWidth="1"/>
    <col min="1761" max="1761" width="13.140625" style="6" customWidth="1"/>
    <col min="1762" max="1762" width="12.28515625" style="6" customWidth="1"/>
    <col min="1763" max="2000" width="9.140625" style="6"/>
    <col min="2001" max="2001" width="1.42578125" style="6" customWidth="1"/>
    <col min="2002" max="2002" width="59.5703125" style="6" customWidth="1"/>
    <col min="2003" max="2003" width="9.140625" style="6" customWidth="1"/>
    <col min="2004" max="2005" width="3.85546875" style="6" customWidth="1"/>
    <col min="2006" max="2006" width="10.5703125" style="6" customWidth="1"/>
    <col min="2007" max="2007" width="3.85546875" style="6" customWidth="1"/>
    <col min="2008" max="2010" width="14.42578125" style="6" customWidth="1"/>
    <col min="2011" max="2011" width="4.140625" style="6" customWidth="1"/>
    <col min="2012" max="2012" width="15" style="6" customWidth="1"/>
    <col min="2013" max="2014" width="9.140625" style="6" customWidth="1"/>
    <col min="2015" max="2015" width="11.5703125" style="6" customWidth="1"/>
    <col min="2016" max="2016" width="18.140625" style="6" customWidth="1"/>
    <col min="2017" max="2017" width="13.140625" style="6" customWidth="1"/>
    <col min="2018" max="2018" width="12.28515625" style="6" customWidth="1"/>
    <col min="2019" max="2256" width="9.140625" style="6"/>
    <col min="2257" max="2257" width="1.42578125" style="6" customWidth="1"/>
    <col min="2258" max="2258" width="59.5703125" style="6" customWidth="1"/>
    <col min="2259" max="2259" width="9.140625" style="6" customWidth="1"/>
    <col min="2260" max="2261" width="3.85546875" style="6" customWidth="1"/>
    <col min="2262" max="2262" width="10.5703125" style="6" customWidth="1"/>
    <col min="2263" max="2263" width="3.85546875" style="6" customWidth="1"/>
    <col min="2264" max="2266" width="14.42578125" style="6" customWidth="1"/>
    <col min="2267" max="2267" width="4.140625" style="6" customWidth="1"/>
    <col min="2268" max="2268" width="15" style="6" customWidth="1"/>
    <col min="2269" max="2270" width="9.140625" style="6" customWidth="1"/>
    <col min="2271" max="2271" width="11.5703125" style="6" customWidth="1"/>
    <col min="2272" max="2272" width="18.140625" style="6" customWidth="1"/>
    <col min="2273" max="2273" width="13.140625" style="6" customWidth="1"/>
    <col min="2274" max="2274" width="12.28515625" style="6" customWidth="1"/>
    <col min="2275" max="2512" width="9.140625" style="6"/>
    <col min="2513" max="2513" width="1.42578125" style="6" customWidth="1"/>
    <col min="2514" max="2514" width="59.5703125" style="6" customWidth="1"/>
    <col min="2515" max="2515" width="9.140625" style="6" customWidth="1"/>
    <col min="2516" max="2517" width="3.85546875" style="6" customWidth="1"/>
    <col min="2518" max="2518" width="10.5703125" style="6" customWidth="1"/>
    <col min="2519" max="2519" width="3.85546875" style="6" customWidth="1"/>
    <col min="2520" max="2522" width="14.42578125" style="6" customWidth="1"/>
    <col min="2523" max="2523" width="4.140625" style="6" customWidth="1"/>
    <col min="2524" max="2524" width="15" style="6" customWidth="1"/>
    <col min="2525" max="2526" width="9.140625" style="6" customWidth="1"/>
    <col min="2527" max="2527" width="11.5703125" style="6" customWidth="1"/>
    <col min="2528" max="2528" width="18.140625" style="6" customWidth="1"/>
    <col min="2529" max="2529" width="13.140625" style="6" customWidth="1"/>
    <col min="2530" max="2530" width="12.28515625" style="6" customWidth="1"/>
    <col min="2531" max="2768" width="9.140625" style="6"/>
    <col min="2769" max="2769" width="1.42578125" style="6" customWidth="1"/>
    <col min="2770" max="2770" width="59.5703125" style="6" customWidth="1"/>
    <col min="2771" max="2771" width="9.140625" style="6" customWidth="1"/>
    <col min="2772" max="2773" width="3.85546875" style="6" customWidth="1"/>
    <col min="2774" max="2774" width="10.5703125" style="6" customWidth="1"/>
    <col min="2775" max="2775" width="3.85546875" style="6" customWidth="1"/>
    <col min="2776" max="2778" width="14.42578125" style="6" customWidth="1"/>
    <col min="2779" max="2779" width="4.140625" style="6" customWidth="1"/>
    <col min="2780" max="2780" width="15" style="6" customWidth="1"/>
    <col min="2781" max="2782" width="9.140625" style="6" customWidth="1"/>
    <col min="2783" max="2783" width="11.5703125" style="6" customWidth="1"/>
    <col min="2784" max="2784" width="18.140625" style="6" customWidth="1"/>
    <col min="2785" max="2785" width="13.140625" style="6" customWidth="1"/>
    <col min="2786" max="2786" width="12.28515625" style="6" customWidth="1"/>
    <col min="2787" max="3024" width="9.140625" style="6"/>
    <col min="3025" max="3025" width="1.42578125" style="6" customWidth="1"/>
    <col min="3026" max="3026" width="59.5703125" style="6" customWidth="1"/>
    <col min="3027" max="3027" width="9.140625" style="6" customWidth="1"/>
    <col min="3028" max="3029" width="3.85546875" style="6" customWidth="1"/>
    <col min="3030" max="3030" width="10.5703125" style="6" customWidth="1"/>
    <col min="3031" max="3031" width="3.85546875" style="6" customWidth="1"/>
    <col min="3032" max="3034" width="14.42578125" style="6" customWidth="1"/>
    <col min="3035" max="3035" width="4.140625" style="6" customWidth="1"/>
    <col min="3036" max="3036" width="15" style="6" customWidth="1"/>
    <col min="3037" max="3038" width="9.140625" style="6" customWidth="1"/>
    <col min="3039" max="3039" width="11.5703125" style="6" customWidth="1"/>
    <col min="3040" max="3040" width="18.140625" style="6" customWidth="1"/>
    <col min="3041" max="3041" width="13.140625" style="6" customWidth="1"/>
    <col min="3042" max="3042" width="12.28515625" style="6" customWidth="1"/>
    <col min="3043" max="3280" width="9.140625" style="6"/>
    <col min="3281" max="3281" width="1.42578125" style="6" customWidth="1"/>
    <col min="3282" max="3282" width="59.5703125" style="6" customWidth="1"/>
    <col min="3283" max="3283" width="9.140625" style="6" customWidth="1"/>
    <col min="3284" max="3285" width="3.85546875" style="6" customWidth="1"/>
    <col min="3286" max="3286" width="10.5703125" style="6" customWidth="1"/>
    <col min="3287" max="3287" width="3.85546875" style="6" customWidth="1"/>
    <col min="3288" max="3290" width="14.42578125" style="6" customWidth="1"/>
    <col min="3291" max="3291" width="4.140625" style="6" customWidth="1"/>
    <col min="3292" max="3292" width="15" style="6" customWidth="1"/>
    <col min="3293" max="3294" width="9.140625" style="6" customWidth="1"/>
    <col min="3295" max="3295" width="11.5703125" style="6" customWidth="1"/>
    <col min="3296" max="3296" width="18.140625" style="6" customWidth="1"/>
    <col min="3297" max="3297" width="13.140625" style="6" customWidth="1"/>
    <col min="3298" max="3298" width="12.28515625" style="6" customWidth="1"/>
    <col min="3299" max="3536" width="9.140625" style="6"/>
    <col min="3537" max="3537" width="1.42578125" style="6" customWidth="1"/>
    <col min="3538" max="3538" width="59.5703125" style="6" customWidth="1"/>
    <col min="3539" max="3539" width="9.140625" style="6" customWidth="1"/>
    <col min="3540" max="3541" width="3.85546875" style="6" customWidth="1"/>
    <col min="3542" max="3542" width="10.5703125" style="6" customWidth="1"/>
    <col min="3543" max="3543" width="3.85546875" style="6" customWidth="1"/>
    <col min="3544" max="3546" width="14.42578125" style="6" customWidth="1"/>
    <col min="3547" max="3547" width="4.140625" style="6" customWidth="1"/>
    <col min="3548" max="3548" width="15" style="6" customWidth="1"/>
    <col min="3549" max="3550" width="9.140625" style="6" customWidth="1"/>
    <col min="3551" max="3551" width="11.5703125" style="6" customWidth="1"/>
    <col min="3552" max="3552" width="18.140625" style="6" customWidth="1"/>
    <col min="3553" max="3553" width="13.140625" style="6" customWidth="1"/>
    <col min="3554" max="3554" width="12.28515625" style="6" customWidth="1"/>
    <col min="3555" max="3792" width="9.140625" style="6"/>
    <col min="3793" max="3793" width="1.42578125" style="6" customWidth="1"/>
    <col min="3794" max="3794" width="59.5703125" style="6" customWidth="1"/>
    <col min="3795" max="3795" width="9.140625" style="6" customWidth="1"/>
    <col min="3796" max="3797" width="3.85546875" style="6" customWidth="1"/>
    <col min="3798" max="3798" width="10.5703125" style="6" customWidth="1"/>
    <col min="3799" max="3799" width="3.85546875" style="6" customWidth="1"/>
    <col min="3800" max="3802" width="14.42578125" style="6" customWidth="1"/>
    <col min="3803" max="3803" width="4.140625" style="6" customWidth="1"/>
    <col min="3804" max="3804" width="15" style="6" customWidth="1"/>
    <col min="3805" max="3806" width="9.140625" style="6" customWidth="1"/>
    <col min="3807" max="3807" width="11.5703125" style="6" customWidth="1"/>
    <col min="3808" max="3808" width="18.140625" style="6" customWidth="1"/>
    <col min="3809" max="3809" width="13.140625" style="6" customWidth="1"/>
    <col min="3810" max="3810" width="12.28515625" style="6" customWidth="1"/>
    <col min="3811" max="4048" width="9.140625" style="6"/>
    <col min="4049" max="4049" width="1.42578125" style="6" customWidth="1"/>
    <col min="4050" max="4050" width="59.5703125" style="6" customWidth="1"/>
    <col min="4051" max="4051" width="9.140625" style="6" customWidth="1"/>
    <col min="4052" max="4053" width="3.85546875" style="6" customWidth="1"/>
    <col min="4054" max="4054" width="10.5703125" style="6" customWidth="1"/>
    <col min="4055" max="4055" width="3.85546875" style="6" customWidth="1"/>
    <col min="4056" max="4058" width="14.42578125" style="6" customWidth="1"/>
    <col min="4059" max="4059" width="4.140625" style="6" customWidth="1"/>
    <col min="4060" max="4060" width="15" style="6" customWidth="1"/>
    <col min="4061" max="4062" width="9.140625" style="6" customWidth="1"/>
    <col min="4063" max="4063" width="11.5703125" style="6" customWidth="1"/>
    <col min="4064" max="4064" width="18.140625" style="6" customWidth="1"/>
    <col min="4065" max="4065" width="13.140625" style="6" customWidth="1"/>
    <col min="4066" max="4066" width="12.28515625" style="6" customWidth="1"/>
    <col min="4067" max="4304" width="9.140625" style="6"/>
    <col min="4305" max="4305" width="1.42578125" style="6" customWidth="1"/>
    <col min="4306" max="4306" width="59.5703125" style="6" customWidth="1"/>
    <col min="4307" max="4307" width="9.140625" style="6" customWidth="1"/>
    <col min="4308" max="4309" width="3.85546875" style="6" customWidth="1"/>
    <col min="4310" max="4310" width="10.5703125" style="6" customWidth="1"/>
    <col min="4311" max="4311" width="3.85546875" style="6" customWidth="1"/>
    <col min="4312" max="4314" width="14.42578125" style="6" customWidth="1"/>
    <col min="4315" max="4315" width="4.140625" style="6" customWidth="1"/>
    <col min="4316" max="4316" width="15" style="6" customWidth="1"/>
    <col min="4317" max="4318" width="9.140625" style="6" customWidth="1"/>
    <col min="4319" max="4319" width="11.5703125" style="6" customWidth="1"/>
    <col min="4320" max="4320" width="18.140625" style="6" customWidth="1"/>
    <col min="4321" max="4321" width="13.140625" style="6" customWidth="1"/>
    <col min="4322" max="4322" width="12.28515625" style="6" customWidth="1"/>
    <col min="4323" max="4560" width="9.140625" style="6"/>
    <col min="4561" max="4561" width="1.42578125" style="6" customWidth="1"/>
    <col min="4562" max="4562" width="59.5703125" style="6" customWidth="1"/>
    <col min="4563" max="4563" width="9.140625" style="6" customWidth="1"/>
    <col min="4564" max="4565" width="3.85546875" style="6" customWidth="1"/>
    <col min="4566" max="4566" width="10.5703125" style="6" customWidth="1"/>
    <col min="4567" max="4567" width="3.85546875" style="6" customWidth="1"/>
    <col min="4568" max="4570" width="14.42578125" style="6" customWidth="1"/>
    <col min="4571" max="4571" width="4.140625" style="6" customWidth="1"/>
    <col min="4572" max="4572" width="15" style="6" customWidth="1"/>
    <col min="4573" max="4574" width="9.140625" style="6" customWidth="1"/>
    <col min="4575" max="4575" width="11.5703125" style="6" customWidth="1"/>
    <col min="4576" max="4576" width="18.140625" style="6" customWidth="1"/>
    <col min="4577" max="4577" width="13.140625" style="6" customWidth="1"/>
    <col min="4578" max="4578" width="12.28515625" style="6" customWidth="1"/>
    <col min="4579" max="4816" width="9.140625" style="6"/>
    <col min="4817" max="4817" width="1.42578125" style="6" customWidth="1"/>
    <col min="4818" max="4818" width="59.5703125" style="6" customWidth="1"/>
    <col min="4819" max="4819" width="9.140625" style="6" customWidth="1"/>
    <col min="4820" max="4821" width="3.85546875" style="6" customWidth="1"/>
    <col min="4822" max="4822" width="10.5703125" style="6" customWidth="1"/>
    <col min="4823" max="4823" width="3.85546875" style="6" customWidth="1"/>
    <col min="4824" max="4826" width="14.42578125" style="6" customWidth="1"/>
    <col min="4827" max="4827" width="4.140625" style="6" customWidth="1"/>
    <col min="4828" max="4828" width="15" style="6" customWidth="1"/>
    <col min="4829" max="4830" width="9.140625" style="6" customWidth="1"/>
    <col min="4831" max="4831" width="11.5703125" style="6" customWidth="1"/>
    <col min="4832" max="4832" width="18.140625" style="6" customWidth="1"/>
    <col min="4833" max="4833" width="13.140625" style="6" customWidth="1"/>
    <col min="4834" max="4834" width="12.28515625" style="6" customWidth="1"/>
    <col min="4835" max="5072" width="9.140625" style="6"/>
    <col min="5073" max="5073" width="1.42578125" style="6" customWidth="1"/>
    <col min="5074" max="5074" width="59.5703125" style="6" customWidth="1"/>
    <col min="5075" max="5075" width="9.140625" style="6" customWidth="1"/>
    <col min="5076" max="5077" width="3.85546875" style="6" customWidth="1"/>
    <col min="5078" max="5078" width="10.5703125" style="6" customWidth="1"/>
    <col min="5079" max="5079" width="3.85546875" style="6" customWidth="1"/>
    <col min="5080" max="5082" width="14.42578125" style="6" customWidth="1"/>
    <col min="5083" max="5083" width="4.140625" style="6" customWidth="1"/>
    <col min="5084" max="5084" width="15" style="6" customWidth="1"/>
    <col min="5085" max="5086" width="9.140625" style="6" customWidth="1"/>
    <col min="5087" max="5087" width="11.5703125" style="6" customWidth="1"/>
    <col min="5088" max="5088" width="18.140625" style="6" customWidth="1"/>
    <col min="5089" max="5089" width="13.140625" style="6" customWidth="1"/>
    <col min="5090" max="5090" width="12.28515625" style="6" customWidth="1"/>
    <col min="5091" max="5328" width="9.140625" style="6"/>
    <col min="5329" max="5329" width="1.42578125" style="6" customWidth="1"/>
    <col min="5330" max="5330" width="59.5703125" style="6" customWidth="1"/>
    <col min="5331" max="5331" width="9.140625" style="6" customWidth="1"/>
    <col min="5332" max="5333" width="3.85546875" style="6" customWidth="1"/>
    <col min="5334" max="5334" width="10.5703125" style="6" customWidth="1"/>
    <col min="5335" max="5335" width="3.85546875" style="6" customWidth="1"/>
    <col min="5336" max="5338" width="14.42578125" style="6" customWidth="1"/>
    <col min="5339" max="5339" width="4.140625" style="6" customWidth="1"/>
    <col min="5340" max="5340" width="15" style="6" customWidth="1"/>
    <col min="5341" max="5342" width="9.140625" style="6" customWidth="1"/>
    <col min="5343" max="5343" width="11.5703125" style="6" customWidth="1"/>
    <col min="5344" max="5344" width="18.140625" style="6" customWidth="1"/>
    <col min="5345" max="5345" width="13.140625" style="6" customWidth="1"/>
    <col min="5346" max="5346" width="12.28515625" style="6" customWidth="1"/>
    <col min="5347" max="5584" width="9.140625" style="6"/>
    <col min="5585" max="5585" width="1.42578125" style="6" customWidth="1"/>
    <col min="5586" max="5586" width="59.5703125" style="6" customWidth="1"/>
    <col min="5587" max="5587" width="9.140625" style="6" customWidth="1"/>
    <col min="5588" max="5589" width="3.85546875" style="6" customWidth="1"/>
    <col min="5590" max="5590" width="10.5703125" style="6" customWidth="1"/>
    <col min="5591" max="5591" width="3.85546875" style="6" customWidth="1"/>
    <col min="5592" max="5594" width="14.42578125" style="6" customWidth="1"/>
    <col min="5595" max="5595" width="4.140625" style="6" customWidth="1"/>
    <col min="5596" max="5596" width="15" style="6" customWidth="1"/>
    <col min="5597" max="5598" width="9.140625" style="6" customWidth="1"/>
    <col min="5599" max="5599" width="11.5703125" style="6" customWidth="1"/>
    <col min="5600" max="5600" width="18.140625" style="6" customWidth="1"/>
    <col min="5601" max="5601" width="13.140625" style="6" customWidth="1"/>
    <col min="5602" max="5602" width="12.28515625" style="6" customWidth="1"/>
    <col min="5603" max="5840" width="9.140625" style="6"/>
    <col min="5841" max="5841" width="1.42578125" style="6" customWidth="1"/>
    <col min="5842" max="5842" width="59.5703125" style="6" customWidth="1"/>
    <col min="5843" max="5843" width="9.140625" style="6" customWidth="1"/>
    <col min="5844" max="5845" width="3.85546875" style="6" customWidth="1"/>
    <col min="5846" max="5846" width="10.5703125" style="6" customWidth="1"/>
    <col min="5847" max="5847" width="3.85546875" style="6" customWidth="1"/>
    <col min="5848" max="5850" width="14.42578125" style="6" customWidth="1"/>
    <col min="5851" max="5851" width="4.140625" style="6" customWidth="1"/>
    <col min="5852" max="5852" width="15" style="6" customWidth="1"/>
    <col min="5853" max="5854" width="9.140625" style="6" customWidth="1"/>
    <col min="5855" max="5855" width="11.5703125" style="6" customWidth="1"/>
    <col min="5856" max="5856" width="18.140625" style="6" customWidth="1"/>
    <col min="5857" max="5857" width="13.140625" style="6" customWidth="1"/>
    <col min="5858" max="5858" width="12.28515625" style="6" customWidth="1"/>
    <col min="5859" max="6096" width="9.140625" style="6"/>
    <col min="6097" max="6097" width="1.42578125" style="6" customWidth="1"/>
    <col min="6098" max="6098" width="59.5703125" style="6" customWidth="1"/>
    <col min="6099" max="6099" width="9.140625" style="6" customWidth="1"/>
    <col min="6100" max="6101" width="3.85546875" style="6" customWidth="1"/>
    <col min="6102" max="6102" width="10.5703125" style="6" customWidth="1"/>
    <col min="6103" max="6103" width="3.85546875" style="6" customWidth="1"/>
    <col min="6104" max="6106" width="14.42578125" style="6" customWidth="1"/>
    <col min="6107" max="6107" width="4.140625" style="6" customWidth="1"/>
    <col min="6108" max="6108" width="15" style="6" customWidth="1"/>
    <col min="6109" max="6110" width="9.140625" style="6" customWidth="1"/>
    <col min="6111" max="6111" width="11.5703125" style="6" customWidth="1"/>
    <col min="6112" max="6112" width="18.140625" style="6" customWidth="1"/>
    <col min="6113" max="6113" width="13.140625" style="6" customWidth="1"/>
    <col min="6114" max="6114" width="12.28515625" style="6" customWidth="1"/>
    <col min="6115" max="6352" width="9.140625" style="6"/>
    <col min="6353" max="6353" width="1.42578125" style="6" customWidth="1"/>
    <col min="6354" max="6354" width="59.5703125" style="6" customWidth="1"/>
    <col min="6355" max="6355" width="9.140625" style="6" customWidth="1"/>
    <col min="6356" max="6357" width="3.85546875" style="6" customWidth="1"/>
    <col min="6358" max="6358" width="10.5703125" style="6" customWidth="1"/>
    <col min="6359" max="6359" width="3.85546875" style="6" customWidth="1"/>
    <col min="6360" max="6362" width="14.42578125" style="6" customWidth="1"/>
    <col min="6363" max="6363" width="4.140625" style="6" customWidth="1"/>
    <col min="6364" max="6364" width="15" style="6" customWidth="1"/>
    <col min="6365" max="6366" width="9.140625" style="6" customWidth="1"/>
    <col min="6367" max="6367" width="11.5703125" style="6" customWidth="1"/>
    <col min="6368" max="6368" width="18.140625" style="6" customWidth="1"/>
    <col min="6369" max="6369" width="13.140625" style="6" customWidth="1"/>
    <col min="6370" max="6370" width="12.28515625" style="6" customWidth="1"/>
    <col min="6371" max="6608" width="9.140625" style="6"/>
    <col min="6609" max="6609" width="1.42578125" style="6" customWidth="1"/>
    <col min="6610" max="6610" width="59.5703125" style="6" customWidth="1"/>
    <col min="6611" max="6611" width="9.140625" style="6" customWidth="1"/>
    <col min="6612" max="6613" width="3.85546875" style="6" customWidth="1"/>
    <col min="6614" max="6614" width="10.5703125" style="6" customWidth="1"/>
    <col min="6615" max="6615" width="3.85546875" style="6" customWidth="1"/>
    <col min="6616" max="6618" width="14.42578125" style="6" customWidth="1"/>
    <col min="6619" max="6619" width="4.140625" style="6" customWidth="1"/>
    <col min="6620" max="6620" width="15" style="6" customWidth="1"/>
    <col min="6621" max="6622" width="9.140625" style="6" customWidth="1"/>
    <col min="6623" max="6623" width="11.5703125" style="6" customWidth="1"/>
    <col min="6624" max="6624" width="18.140625" style="6" customWidth="1"/>
    <col min="6625" max="6625" width="13.140625" style="6" customWidth="1"/>
    <col min="6626" max="6626" width="12.28515625" style="6" customWidth="1"/>
    <col min="6627" max="6864" width="9.140625" style="6"/>
    <col min="6865" max="6865" width="1.42578125" style="6" customWidth="1"/>
    <col min="6866" max="6866" width="59.5703125" style="6" customWidth="1"/>
    <col min="6867" max="6867" width="9.140625" style="6" customWidth="1"/>
    <col min="6868" max="6869" width="3.85546875" style="6" customWidth="1"/>
    <col min="6870" max="6870" width="10.5703125" style="6" customWidth="1"/>
    <col min="6871" max="6871" width="3.85546875" style="6" customWidth="1"/>
    <col min="6872" max="6874" width="14.42578125" style="6" customWidth="1"/>
    <col min="6875" max="6875" width="4.140625" style="6" customWidth="1"/>
    <col min="6876" max="6876" width="15" style="6" customWidth="1"/>
    <col min="6877" max="6878" width="9.140625" style="6" customWidth="1"/>
    <col min="6879" max="6879" width="11.5703125" style="6" customWidth="1"/>
    <col min="6880" max="6880" width="18.140625" style="6" customWidth="1"/>
    <col min="6881" max="6881" width="13.140625" style="6" customWidth="1"/>
    <col min="6882" max="6882" width="12.28515625" style="6" customWidth="1"/>
    <col min="6883" max="7120" width="9.140625" style="6"/>
    <col min="7121" max="7121" width="1.42578125" style="6" customWidth="1"/>
    <col min="7122" max="7122" width="59.5703125" style="6" customWidth="1"/>
    <col min="7123" max="7123" width="9.140625" style="6" customWidth="1"/>
    <col min="7124" max="7125" width="3.85546875" style="6" customWidth="1"/>
    <col min="7126" max="7126" width="10.5703125" style="6" customWidth="1"/>
    <col min="7127" max="7127" width="3.85546875" style="6" customWidth="1"/>
    <col min="7128" max="7130" width="14.42578125" style="6" customWidth="1"/>
    <col min="7131" max="7131" width="4.140625" style="6" customWidth="1"/>
    <col min="7132" max="7132" width="15" style="6" customWidth="1"/>
    <col min="7133" max="7134" width="9.140625" style="6" customWidth="1"/>
    <col min="7135" max="7135" width="11.5703125" style="6" customWidth="1"/>
    <col min="7136" max="7136" width="18.140625" style="6" customWidth="1"/>
    <col min="7137" max="7137" width="13.140625" style="6" customWidth="1"/>
    <col min="7138" max="7138" width="12.28515625" style="6" customWidth="1"/>
    <col min="7139" max="7376" width="9.140625" style="6"/>
    <col min="7377" max="7377" width="1.42578125" style="6" customWidth="1"/>
    <col min="7378" max="7378" width="59.5703125" style="6" customWidth="1"/>
    <col min="7379" max="7379" width="9.140625" style="6" customWidth="1"/>
    <col min="7380" max="7381" width="3.85546875" style="6" customWidth="1"/>
    <col min="7382" max="7382" width="10.5703125" style="6" customWidth="1"/>
    <col min="7383" max="7383" width="3.85546875" style="6" customWidth="1"/>
    <col min="7384" max="7386" width="14.42578125" style="6" customWidth="1"/>
    <col min="7387" max="7387" width="4.140625" style="6" customWidth="1"/>
    <col min="7388" max="7388" width="15" style="6" customWidth="1"/>
    <col min="7389" max="7390" width="9.140625" style="6" customWidth="1"/>
    <col min="7391" max="7391" width="11.5703125" style="6" customWidth="1"/>
    <col min="7392" max="7392" width="18.140625" style="6" customWidth="1"/>
    <col min="7393" max="7393" width="13.140625" style="6" customWidth="1"/>
    <col min="7394" max="7394" width="12.28515625" style="6" customWidth="1"/>
    <col min="7395" max="7632" width="9.140625" style="6"/>
    <col min="7633" max="7633" width="1.42578125" style="6" customWidth="1"/>
    <col min="7634" max="7634" width="59.5703125" style="6" customWidth="1"/>
    <col min="7635" max="7635" width="9.140625" style="6" customWidth="1"/>
    <col min="7636" max="7637" width="3.85546875" style="6" customWidth="1"/>
    <col min="7638" max="7638" width="10.5703125" style="6" customWidth="1"/>
    <col min="7639" max="7639" width="3.85546875" style="6" customWidth="1"/>
    <col min="7640" max="7642" width="14.42578125" style="6" customWidth="1"/>
    <col min="7643" max="7643" width="4.140625" style="6" customWidth="1"/>
    <col min="7644" max="7644" width="15" style="6" customWidth="1"/>
    <col min="7645" max="7646" width="9.140625" style="6" customWidth="1"/>
    <col min="7647" max="7647" width="11.5703125" style="6" customWidth="1"/>
    <col min="7648" max="7648" width="18.140625" style="6" customWidth="1"/>
    <col min="7649" max="7649" width="13.140625" style="6" customWidth="1"/>
    <col min="7650" max="7650" width="12.28515625" style="6" customWidth="1"/>
    <col min="7651" max="7888" width="9.140625" style="6"/>
    <col min="7889" max="7889" width="1.42578125" style="6" customWidth="1"/>
    <col min="7890" max="7890" width="59.5703125" style="6" customWidth="1"/>
    <col min="7891" max="7891" width="9.140625" style="6" customWidth="1"/>
    <col min="7892" max="7893" width="3.85546875" style="6" customWidth="1"/>
    <col min="7894" max="7894" width="10.5703125" style="6" customWidth="1"/>
    <col min="7895" max="7895" width="3.85546875" style="6" customWidth="1"/>
    <col min="7896" max="7898" width="14.42578125" style="6" customWidth="1"/>
    <col min="7899" max="7899" width="4.140625" style="6" customWidth="1"/>
    <col min="7900" max="7900" width="15" style="6" customWidth="1"/>
    <col min="7901" max="7902" width="9.140625" style="6" customWidth="1"/>
    <col min="7903" max="7903" width="11.5703125" style="6" customWidth="1"/>
    <col min="7904" max="7904" width="18.140625" style="6" customWidth="1"/>
    <col min="7905" max="7905" width="13.140625" style="6" customWidth="1"/>
    <col min="7906" max="7906" width="12.28515625" style="6" customWidth="1"/>
    <col min="7907" max="8144" width="9.140625" style="6"/>
    <col min="8145" max="8145" width="1.42578125" style="6" customWidth="1"/>
    <col min="8146" max="8146" width="59.5703125" style="6" customWidth="1"/>
    <col min="8147" max="8147" width="9.140625" style="6" customWidth="1"/>
    <col min="8148" max="8149" width="3.85546875" style="6" customWidth="1"/>
    <col min="8150" max="8150" width="10.5703125" style="6" customWidth="1"/>
    <col min="8151" max="8151" width="3.85546875" style="6" customWidth="1"/>
    <col min="8152" max="8154" width="14.42578125" style="6" customWidth="1"/>
    <col min="8155" max="8155" width="4.140625" style="6" customWidth="1"/>
    <col min="8156" max="8156" width="15" style="6" customWidth="1"/>
    <col min="8157" max="8158" width="9.140625" style="6" customWidth="1"/>
    <col min="8159" max="8159" width="11.5703125" style="6" customWidth="1"/>
    <col min="8160" max="8160" width="18.140625" style="6" customWidth="1"/>
    <col min="8161" max="8161" width="13.140625" style="6" customWidth="1"/>
    <col min="8162" max="8162" width="12.28515625" style="6" customWidth="1"/>
    <col min="8163" max="8400" width="9.140625" style="6"/>
    <col min="8401" max="8401" width="1.42578125" style="6" customWidth="1"/>
    <col min="8402" max="8402" width="59.5703125" style="6" customWidth="1"/>
    <col min="8403" max="8403" width="9.140625" style="6" customWidth="1"/>
    <col min="8404" max="8405" width="3.85546875" style="6" customWidth="1"/>
    <col min="8406" max="8406" width="10.5703125" style="6" customWidth="1"/>
    <col min="8407" max="8407" width="3.85546875" style="6" customWidth="1"/>
    <col min="8408" max="8410" width="14.42578125" style="6" customWidth="1"/>
    <col min="8411" max="8411" width="4.140625" style="6" customWidth="1"/>
    <col min="8412" max="8412" width="15" style="6" customWidth="1"/>
    <col min="8413" max="8414" width="9.140625" style="6" customWidth="1"/>
    <col min="8415" max="8415" width="11.5703125" style="6" customWidth="1"/>
    <col min="8416" max="8416" width="18.140625" style="6" customWidth="1"/>
    <col min="8417" max="8417" width="13.140625" style="6" customWidth="1"/>
    <col min="8418" max="8418" width="12.28515625" style="6" customWidth="1"/>
    <col min="8419" max="8656" width="9.140625" style="6"/>
    <col min="8657" max="8657" width="1.42578125" style="6" customWidth="1"/>
    <col min="8658" max="8658" width="59.5703125" style="6" customWidth="1"/>
    <col min="8659" max="8659" width="9.140625" style="6" customWidth="1"/>
    <col min="8660" max="8661" width="3.85546875" style="6" customWidth="1"/>
    <col min="8662" max="8662" width="10.5703125" style="6" customWidth="1"/>
    <col min="8663" max="8663" width="3.85546875" style="6" customWidth="1"/>
    <col min="8664" max="8666" width="14.42578125" style="6" customWidth="1"/>
    <col min="8667" max="8667" width="4.140625" style="6" customWidth="1"/>
    <col min="8668" max="8668" width="15" style="6" customWidth="1"/>
    <col min="8669" max="8670" width="9.140625" style="6" customWidth="1"/>
    <col min="8671" max="8671" width="11.5703125" style="6" customWidth="1"/>
    <col min="8672" max="8672" width="18.140625" style="6" customWidth="1"/>
    <col min="8673" max="8673" width="13.140625" style="6" customWidth="1"/>
    <col min="8674" max="8674" width="12.28515625" style="6" customWidth="1"/>
    <col min="8675" max="8912" width="9.140625" style="6"/>
    <col min="8913" max="8913" width="1.42578125" style="6" customWidth="1"/>
    <col min="8914" max="8914" width="59.5703125" style="6" customWidth="1"/>
    <col min="8915" max="8915" width="9.140625" style="6" customWidth="1"/>
    <col min="8916" max="8917" width="3.85546875" style="6" customWidth="1"/>
    <col min="8918" max="8918" width="10.5703125" style="6" customWidth="1"/>
    <col min="8919" max="8919" width="3.85546875" style="6" customWidth="1"/>
    <col min="8920" max="8922" width="14.42578125" style="6" customWidth="1"/>
    <col min="8923" max="8923" width="4.140625" style="6" customWidth="1"/>
    <col min="8924" max="8924" width="15" style="6" customWidth="1"/>
    <col min="8925" max="8926" width="9.140625" style="6" customWidth="1"/>
    <col min="8927" max="8927" width="11.5703125" style="6" customWidth="1"/>
    <col min="8928" max="8928" width="18.140625" style="6" customWidth="1"/>
    <col min="8929" max="8929" width="13.140625" style="6" customWidth="1"/>
    <col min="8930" max="8930" width="12.28515625" style="6" customWidth="1"/>
    <col min="8931" max="9168" width="9.140625" style="6"/>
    <col min="9169" max="9169" width="1.42578125" style="6" customWidth="1"/>
    <col min="9170" max="9170" width="59.5703125" style="6" customWidth="1"/>
    <col min="9171" max="9171" width="9.140625" style="6" customWidth="1"/>
    <col min="9172" max="9173" width="3.85546875" style="6" customWidth="1"/>
    <col min="9174" max="9174" width="10.5703125" style="6" customWidth="1"/>
    <col min="9175" max="9175" width="3.85546875" style="6" customWidth="1"/>
    <col min="9176" max="9178" width="14.42578125" style="6" customWidth="1"/>
    <col min="9179" max="9179" width="4.140625" style="6" customWidth="1"/>
    <col min="9180" max="9180" width="15" style="6" customWidth="1"/>
    <col min="9181" max="9182" width="9.140625" style="6" customWidth="1"/>
    <col min="9183" max="9183" width="11.5703125" style="6" customWidth="1"/>
    <col min="9184" max="9184" width="18.140625" style="6" customWidth="1"/>
    <col min="9185" max="9185" width="13.140625" style="6" customWidth="1"/>
    <col min="9186" max="9186" width="12.28515625" style="6" customWidth="1"/>
    <col min="9187" max="9424" width="9.140625" style="6"/>
    <col min="9425" max="9425" width="1.42578125" style="6" customWidth="1"/>
    <col min="9426" max="9426" width="59.5703125" style="6" customWidth="1"/>
    <col min="9427" max="9427" width="9.140625" style="6" customWidth="1"/>
    <col min="9428" max="9429" width="3.85546875" style="6" customWidth="1"/>
    <col min="9430" max="9430" width="10.5703125" style="6" customWidth="1"/>
    <col min="9431" max="9431" width="3.85546875" style="6" customWidth="1"/>
    <col min="9432" max="9434" width="14.42578125" style="6" customWidth="1"/>
    <col min="9435" max="9435" width="4.140625" style="6" customWidth="1"/>
    <col min="9436" max="9436" width="15" style="6" customWidth="1"/>
    <col min="9437" max="9438" width="9.140625" style="6" customWidth="1"/>
    <col min="9439" max="9439" width="11.5703125" style="6" customWidth="1"/>
    <col min="9440" max="9440" width="18.140625" style="6" customWidth="1"/>
    <col min="9441" max="9441" width="13.140625" style="6" customWidth="1"/>
    <col min="9442" max="9442" width="12.28515625" style="6" customWidth="1"/>
    <col min="9443" max="9680" width="9.140625" style="6"/>
    <col min="9681" max="9681" width="1.42578125" style="6" customWidth="1"/>
    <col min="9682" max="9682" width="59.5703125" style="6" customWidth="1"/>
    <col min="9683" max="9683" width="9.140625" style="6" customWidth="1"/>
    <col min="9684" max="9685" width="3.85546875" style="6" customWidth="1"/>
    <col min="9686" max="9686" width="10.5703125" style="6" customWidth="1"/>
    <col min="9687" max="9687" width="3.85546875" style="6" customWidth="1"/>
    <col min="9688" max="9690" width="14.42578125" style="6" customWidth="1"/>
    <col min="9691" max="9691" width="4.140625" style="6" customWidth="1"/>
    <col min="9692" max="9692" width="15" style="6" customWidth="1"/>
    <col min="9693" max="9694" width="9.140625" style="6" customWidth="1"/>
    <col min="9695" max="9695" width="11.5703125" style="6" customWidth="1"/>
    <col min="9696" max="9696" width="18.140625" style="6" customWidth="1"/>
    <col min="9697" max="9697" width="13.140625" style="6" customWidth="1"/>
    <col min="9698" max="9698" width="12.28515625" style="6" customWidth="1"/>
    <col min="9699" max="9936" width="9.140625" style="6"/>
    <col min="9937" max="9937" width="1.42578125" style="6" customWidth="1"/>
    <col min="9938" max="9938" width="59.5703125" style="6" customWidth="1"/>
    <col min="9939" max="9939" width="9.140625" style="6" customWidth="1"/>
    <col min="9940" max="9941" width="3.85546875" style="6" customWidth="1"/>
    <col min="9942" max="9942" width="10.5703125" style="6" customWidth="1"/>
    <col min="9943" max="9943" width="3.85546875" style="6" customWidth="1"/>
    <col min="9944" max="9946" width="14.42578125" style="6" customWidth="1"/>
    <col min="9947" max="9947" width="4.140625" style="6" customWidth="1"/>
    <col min="9948" max="9948" width="15" style="6" customWidth="1"/>
    <col min="9949" max="9950" width="9.140625" style="6" customWidth="1"/>
    <col min="9951" max="9951" width="11.5703125" style="6" customWidth="1"/>
    <col min="9952" max="9952" width="18.140625" style="6" customWidth="1"/>
    <col min="9953" max="9953" width="13.140625" style="6" customWidth="1"/>
    <col min="9954" max="9954" width="12.28515625" style="6" customWidth="1"/>
    <col min="9955" max="10192" width="9.140625" style="6"/>
    <col min="10193" max="10193" width="1.42578125" style="6" customWidth="1"/>
    <col min="10194" max="10194" width="59.5703125" style="6" customWidth="1"/>
    <col min="10195" max="10195" width="9.140625" style="6" customWidth="1"/>
    <col min="10196" max="10197" width="3.85546875" style="6" customWidth="1"/>
    <col min="10198" max="10198" width="10.5703125" style="6" customWidth="1"/>
    <col min="10199" max="10199" width="3.85546875" style="6" customWidth="1"/>
    <col min="10200" max="10202" width="14.42578125" style="6" customWidth="1"/>
    <col min="10203" max="10203" width="4.140625" style="6" customWidth="1"/>
    <col min="10204" max="10204" width="15" style="6" customWidth="1"/>
    <col min="10205" max="10206" width="9.140625" style="6" customWidth="1"/>
    <col min="10207" max="10207" width="11.5703125" style="6" customWidth="1"/>
    <col min="10208" max="10208" width="18.140625" style="6" customWidth="1"/>
    <col min="10209" max="10209" width="13.140625" style="6" customWidth="1"/>
    <col min="10210" max="10210" width="12.28515625" style="6" customWidth="1"/>
    <col min="10211" max="10448" width="9.140625" style="6"/>
    <col min="10449" max="10449" width="1.42578125" style="6" customWidth="1"/>
    <col min="10450" max="10450" width="59.5703125" style="6" customWidth="1"/>
    <col min="10451" max="10451" width="9.140625" style="6" customWidth="1"/>
    <col min="10452" max="10453" width="3.85546875" style="6" customWidth="1"/>
    <col min="10454" max="10454" width="10.5703125" style="6" customWidth="1"/>
    <col min="10455" max="10455" width="3.85546875" style="6" customWidth="1"/>
    <col min="10456" max="10458" width="14.42578125" style="6" customWidth="1"/>
    <col min="10459" max="10459" width="4.140625" style="6" customWidth="1"/>
    <col min="10460" max="10460" width="15" style="6" customWidth="1"/>
    <col min="10461" max="10462" width="9.140625" style="6" customWidth="1"/>
    <col min="10463" max="10463" width="11.5703125" style="6" customWidth="1"/>
    <col min="10464" max="10464" width="18.140625" style="6" customWidth="1"/>
    <col min="10465" max="10465" width="13.140625" style="6" customWidth="1"/>
    <col min="10466" max="10466" width="12.28515625" style="6" customWidth="1"/>
    <col min="10467" max="10704" width="9.140625" style="6"/>
    <col min="10705" max="10705" width="1.42578125" style="6" customWidth="1"/>
    <col min="10706" max="10706" width="59.5703125" style="6" customWidth="1"/>
    <col min="10707" max="10707" width="9.140625" style="6" customWidth="1"/>
    <col min="10708" max="10709" width="3.85546875" style="6" customWidth="1"/>
    <col min="10710" max="10710" width="10.5703125" style="6" customWidth="1"/>
    <col min="10711" max="10711" width="3.85546875" style="6" customWidth="1"/>
    <col min="10712" max="10714" width="14.42578125" style="6" customWidth="1"/>
    <col min="10715" max="10715" width="4.140625" style="6" customWidth="1"/>
    <col min="10716" max="10716" width="15" style="6" customWidth="1"/>
    <col min="10717" max="10718" width="9.140625" style="6" customWidth="1"/>
    <col min="10719" max="10719" width="11.5703125" style="6" customWidth="1"/>
    <col min="10720" max="10720" width="18.140625" style="6" customWidth="1"/>
    <col min="10721" max="10721" width="13.140625" style="6" customWidth="1"/>
    <col min="10722" max="10722" width="12.28515625" style="6" customWidth="1"/>
    <col min="10723" max="10960" width="9.140625" style="6"/>
    <col min="10961" max="10961" width="1.42578125" style="6" customWidth="1"/>
    <col min="10962" max="10962" width="59.5703125" style="6" customWidth="1"/>
    <col min="10963" max="10963" width="9.140625" style="6" customWidth="1"/>
    <col min="10964" max="10965" width="3.85546875" style="6" customWidth="1"/>
    <col min="10966" max="10966" width="10.5703125" style="6" customWidth="1"/>
    <col min="10967" max="10967" width="3.85546875" style="6" customWidth="1"/>
    <col min="10968" max="10970" width="14.42578125" style="6" customWidth="1"/>
    <col min="10971" max="10971" width="4.140625" style="6" customWidth="1"/>
    <col min="10972" max="10972" width="15" style="6" customWidth="1"/>
    <col min="10973" max="10974" width="9.140625" style="6" customWidth="1"/>
    <col min="10975" max="10975" width="11.5703125" style="6" customWidth="1"/>
    <col min="10976" max="10976" width="18.140625" style="6" customWidth="1"/>
    <col min="10977" max="10977" width="13.140625" style="6" customWidth="1"/>
    <col min="10978" max="10978" width="12.28515625" style="6" customWidth="1"/>
    <col min="10979" max="11216" width="9.140625" style="6"/>
    <col min="11217" max="11217" width="1.42578125" style="6" customWidth="1"/>
    <col min="11218" max="11218" width="59.5703125" style="6" customWidth="1"/>
    <col min="11219" max="11219" width="9.140625" style="6" customWidth="1"/>
    <col min="11220" max="11221" width="3.85546875" style="6" customWidth="1"/>
    <col min="11222" max="11222" width="10.5703125" style="6" customWidth="1"/>
    <col min="11223" max="11223" width="3.85546875" style="6" customWidth="1"/>
    <col min="11224" max="11226" width="14.42578125" style="6" customWidth="1"/>
    <col min="11227" max="11227" width="4.140625" style="6" customWidth="1"/>
    <col min="11228" max="11228" width="15" style="6" customWidth="1"/>
    <col min="11229" max="11230" width="9.140625" style="6" customWidth="1"/>
    <col min="11231" max="11231" width="11.5703125" style="6" customWidth="1"/>
    <col min="11232" max="11232" width="18.140625" style="6" customWidth="1"/>
    <col min="11233" max="11233" width="13.140625" style="6" customWidth="1"/>
    <col min="11234" max="11234" width="12.28515625" style="6" customWidth="1"/>
    <col min="11235" max="11472" width="9.140625" style="6"/>
    <col min="11473" max="11473" width="1.42578125" style="6" customWidth="1"/>
    <col min="11474" max="11474" width="59.5703125" style="6" customWidth="1"/>
    <col min="11475" max="11475" width="9.140625" style="6" customWidth="1"/>
    <col min="11476" max="11477" width="3.85546875" style="6" customWidth="1"/>
    <col min="11478" max="11478" width="10.5703125" style="6" customWidth="1"/>
    <col min="11479" max="11479" width="3.85546875" style="6" customWidth="1"/>
    <col min="11480" max="11482" width="14.42578125" style="6" customWidth="1"/>
    <col min="11483" max="11483" width="4.140625" style="6" customWidth="1"/>
    <col min="11484" max="11484" width="15" style="6" customWidth="1"/>
    <col min="11485" max="11486" width="9.140625" style="6" customWidth="1"/>
    <col min="11487" max="11487" width="11.5703125" style="6" customWidth="1"/>
    <col min="11488" max="11488" width="18.140625" style="6" customWidth="1"/>
    <col min="11489" max="11489" width="13.140625" style="6" customWidth="1"/>
    <col min="11490" max="11490" width="12.28515625" style="6" customWidth="1"/>
    <col min="11491" max="11728" width="9.140625" style="6"/>
    <col min="11729" max="11729" width="1.42578125" style="6" customWidth="1"/>
    <col min="11730" max="11730" width="59.5703125" style="6" customWidth="1"/>
    <col min="11731" max="11731" width="9.140625" style="6" customWidth="1"/>
    <col min="11732" max="11733" width="3.85546875" style="6" customWidth="1"/>
    <col min="11734" max="11734" width="10.5703125" style="6" customWidth="1"/>
    <col min="11735" max="11735" width="3.85546875" style="6" customWidth="1"/>
    <col min="11736" max="11738" width="14.42578125" style="6" customWidth="1"/>
    <col min="11739" max="11739" width="4.140625" style="6" customWidth="1"/>
    <col min="11740" max="11740" width="15" style="6" customWidth="1"/>
    <col min="11741" max="11742" width="9.140625" style="6" customWidth="1"/>
    <col min="11743" max="11743" width="11.5703125" style="6" customWidth="1"/>
    <col min="11744" max="11744" width="18.140625" style="6" customWidth="1"/>
    <col min="11745" max="11745" width="13.140625" style="6" customWidth="1"/>
    <col min="11746" max="11746" width="12.28515625" style="6" customWidth="1"/>
    <col min="11747" max="11984" width="9.140625" style="6"/>
    <col min="11985" max="11985" width="1.42578125" style="6" customWidth="1"/>
    <col min="11986" max="11986" width="59.5703125" style="6" customWidth="1"/>
    <col min="11987" max="11987" width="9.140625" style="6" customWidth="1"/>
    <col min="11988" max="11989" width="3.85546875" style="6" customWidth="1"/>
    <col min="11990" max="11990" width="10.5703125" style="6" customWidth="1"/>
    <col min="11991" max="11991" width="3.85546875" style="6" customWidth="1"/>
    <col min="11992" max="11994" width="14.42578125" style="6" customWidth="1"/>
    <col min="11995" max="11995" width="4.140625" style="6" customWidth="1"/>
    <col min="11996" max="11996" width="15" style="6" customWidth="1"/>
    <col min="11997" max="11998" width="9.140625" style="6" customWidth="1"/>
    <col min="11999" max="11999" width="11.5703125" style="6" customWidth="1"/>
    <col min="12000" max="12000" width="18.140625" style="6" customWidth="1"/>
    <col min="12001" max="12001" width="13.140625" style="6" customWidth="1"/>
    <col min="12002" max="12002" width="12.28515625" style="6" customWidth="1"/>
    <col min="12003" max="12240" width="9.140625" style="6"/>
    <col min="12241" max="12241" width="1.42578125" style="6" customWidth="1"/>
    <col min="12242" max="12242" width="59.5703125" style="6" customWidth="1"/>
    <col min="12243" max="12243" width="9.140625" style="6" customWidth="1"/>
    <col min="12244" max="12245" width="3.85546875" style="6" customWidth="1"/>
    <col min="12246" max="12246" width="10.5703125" style="6" customWidth="1"/>
    <col min="12247" max="12247" width="3.85546875" style="6" customWidth="1"/>
    <col min="12248" max="12250" width="14.42578125" style="6" customWidth="1"/>
    <col min="12251" max="12251" width="4.140625" style="6" customWidth="1"/>
    <col min="12252" max="12252" width="15" style="6" customWidth="1"/>
    <col min="12253" max="12254" width="9.140625" style="6" customWidth="1"/>
    <col min="12255" max="12255" width="11.5703125" style="6" customWidth="1"/>
    <col min="12256" max="12256" width="18.140625" style="6" customWidth="1"/>
    <col min="12257" max="12257" width="13.140625" style="6" customWidth="1"/>
    <col min="12258" max="12258" width="12.28515625" style="6" customWidth="1"/>
    <col min="12259" max="12496" width="9.140625" style="6"/>
    <col min="12497" max="12497" width="1.42578125" style="6" customWidth="1"/>
    <col min="12498" max="12498" width="59.5703125" style="6" customWidth="1"/>
    <col min="12499" max="12499" width="9.140625" style="6" customWidth="1"/>
    <col min="12500" max="12501" width="3.85546875" style="6" customWidth="1"/>
    <col min="12502" max="12502" width="10.5703125" style="6" customWidth="1"/>
    <col min="12503" max="12503" width="3.85546875" style="6" customWidth="1"/>
    <col min="12504" max="12506" width="14.42578125" style="6" customWidth="1"/>
    <col min="12507" max="12507" width="4.140625" style="6" customWidth="1"/>
    <col min="12508" max="12508" width="15" style="6" customWidth="1"/>
    <col min="12509" max="12510" width="9.140625" style="6" customWidth="1"/>
    <col min="12511" max="12511" width="11.5703125" style="6" customWidth="1"/>
    <col min="12512" max="12512" width="18.140625" style="6" customWidth="1"/>
    <col min="12513" max="12513" width="13.140625" style="6" customWidth="1"/>
    <col min="12514" max="12514" width="12.28515625" style="6" customWidth="1"/>
    <col min="12515" max="12752" width="9.140625" style="6"/>
    <col min="12753" max="12753" width="1.42578125" style="6" customWidth="1"/>
    <col min="12754" max="12754" width="59.5703125" style="6" customWidth="1"/>
    <col min="12755" max="12755" width="9.140625" style="6" customWidth="1"/>
    <col min="12756" max="12757" width="3.85546875" style="6" customWidth="1"/>
    <col min="12758" max="12758" width="10.5703125" style="6" customWidth="1"/>
    <col min="12759" max="12759" width="3.85546875" style="6" customWidth="1"/>
    <col min="12760" max="12762" width="14.42578125" style="6" customWidth="1"/>
    <col min="12763" max="12763" width="4.140625" style="6" customWidth="1"/>
    <col min="12764" max="12764" width="15" style="6" customWidth="1"/>
    <col min="12765" max="12766" width="9.140625" style="6" customWidth="1"/>
    <col min="12767" max="12767" width="11.5703125" style="6" customWidth="1"/>
    <col min="12768" max="12768" width="18.140625" style="6" customWidth="1"/>
    <col min="12769" max="12769" width="13.140625" style="6" customWidth="1"/>
    <col min="12770" max="12770" width="12.28515625" style="6" customWidth="1"/>
    <col min="12771" max="13008" width="9.140625" style="6"/>
    <col min="13009" max="13009" width="1.42578125" style="6" customWidth="1"/>
    <col min="13010" max="13010" width="59.5703125" style="6" customWidth="1"/>
    <col min="13011" max="13011" width="9.140625" style="6" customWidth="1"/>
    <col min="13012" max="13013" width="3.85546875" style="6" customWidth="1"/>
    <col min="13014" max="13014" width="10.5703125" style="6" customWidth="1"/>
    <col min="13015" max="13015" width="3.85546875" style="6" customWidth="1"/>
    <col min="13016" max="13018" width="14.42578125" style="6" customWidth="1"/>
    <col min="13019" max="13019" width="4.140625" style="6" customWidth="1"/>
    <col min="13020" max="13020" width="15" style="6" customWidth="1"/>
    <col min="13021" max="13022" width="9.140625" style="6" customWidth="1"/>
    <col min="13023" max="13023" width="11.5703125" style="6" customWidth="1"/>
    <col min="13024" max="13024" width="18.140625" style="6" customWidth="1"/>
    <col min="13025" max="13025" width="13.140625" style="6" customWidth="1"/>
    <col min="13026" max="13026" width="12.28515625" style="6" customWidth="1"/>
    <col min="13027" max="13264" width="9.140625" style="6"/>
    <col min="13265" max="13265" width="1.42578125" style="6" customWidth="1"/>
    <col min="13266" max="13266" width="59.5703125" style="6" customWidth="1"/>
    <col min="13267" max="13267" width="9.140625" style="6" customWidth="1"/>
    <col min="13268" max="13269" width="3.85546875" style="6" customWidth="1"/>
    <col min="13270" max="13270" width="10.5703125" style="6" customWidth="1"/>
    <col min="13271" max="13271" width="3.85546875" style="6" customWidth="1"/>
    <col min="13272" max="13274" width="14.42578125" style="6" customWidth="1"/>
    <col min="13275" max="13275" width="4.140625" style="6" customWidth="1"/>
    <col min="13276" max="13276" width="15" style="6" customWidth="1"/>
    <col min="13277" max="13278" width="9.140625" style="6" customWidth="1"/>
    <col min="13279" max="13279" width="11.5703125" style="6" customWidth="1"/>
    <col min="13280" max="13280" width="18.140625" style="6" customWidth="1"/>
    <col min="13281" max="13281" width="13.140625" style="6" customWidth="1"/>
    <col min="13282" max="13282" width="12.28515625" style="6" customWidth="1"/>
    <col min="13283" max="13520" width="9.140625" style="6"/>
    <col min="13521" max="13521" width="1.42578125" style="6" customWidth="1"/>
    <col min="13522" max="13522" width="59.5703125" style="6" customWidth="1"/>
    <col min="13523" max="13523" width="9.140625" style="6" customWidth="1"/>
    <col min="13524" max="13525" width="3.85546875" style="6" customWidth="1"/>
    <col min="13526" max="13526" width="10.5703125" style="6" customWidth="1"/>
    <col min="13527" max="13527" width="3.85546875" style="6" customWidth="1"/>
    <col min="13528" max="13530" width="14.42578125" style="6" customWidth="1"/>
    <col min="13531" max="13531" width="4.140625" style="6" customWidth="1"/>
    <col min="13532" max="13532" width="15" style="6" customWidth="1"/>
    <col min="13533" max="13534" width="9.140625" style="6" customWidth="1"/>
    <col min="13535" max="13535" width="11.5703125" style="6" customWidth="1"/>
    <col min="13536" max="13536" width="18.140625" style="6" customWidth="1"/>
    <col min="13537" max="13537" width="13.140625" style="6" customWidth="1"/>
    <col min="13538" max="13538" width="12.28515625" style="6" customWidth="1"/>
    <col min="13539" max="13776" width="9.140625" style="6"/>
    <col min="13777" max="13777" width="1.42578125" style="6" customWidth="1"/>
    <col min="13778" max="13778" width="59.5703125" style="6" customWidth="1"/>
    <col min="13779" max="13779" width="9.140625" style="6" customWidth="1"/>
    <col min="13780" max="13781" width="3.85546875" style="6" customWidth="1"/>
    <col min="13782" max="13782" width="10.5703125" style="6" customWidth="1"/>
    <col min="13783" max="13783" width="3.85546875" style="6" customWidth="1"/>
    <col min="13784" max="13786" width="14.42578125" style="6" customWidth="1"/>
    <col min="13787" max="13787" width="4.140625" style="6" customWidth="1"/>
    <col min="13788" max="13788" width="15" style="6" customWidth="1"/>
    <col min="13789" max="13790" width="9.140625" style="6" customWidth="1"/>
    <col min="13791" max="13791" width="11.5703125" style="6" customWidth="1"/>
    <col min="13792" max="13792" width="18.140625" style="6" customWidth="1"/>
    <col min="13793" max="13793" width="13.140625" style="6" customWidth="1"/>
    <col min="13794" max="13794" width="12.28515625" style="6" customWidth="1"/>
    <col min="13795" max="14032" width="9.140625" style="6"/>
    <col min="14033" max="14033" width="1.42578125" style="6" customWidth="1"/>
    <col min="14034" max="14034" width="59.5703125" style="6" customWidth="1"/>
    <col min="14035" max="14035" width="9.140625" style="6" customWidth="1"/>
    <col min="14036" max="14037" width="3.85546875" style="6" customWidth="1"/>
    <col min="14038" max="14038" width="10.5703125" style="6" customWidth="1"/>
    <col min="14039" max="14039" width="3.85546875" style="6" customWidth="1"/>
    <col min="14040" max="14042" width="14.42578125" style="6" customWidth="1"/>
    <col min="14043" max="14043" width="4.140625" style="6" customWidth="1"/>
    <col min="14044" max="14044" width="15" style="6" customWidth="1"/>
    <col min="14045" max="14046" width="9.140625" style="6" customWidth="1"/>
    <col min="14047" max="14047" width="11.5703125" style="6" customWidth="1"/>
    <col min="14048" max="14048" width="18.140625" style="6" customWidth="1"/>
    <col min="14049" max="14049" width="13.140625" style="6" customWidth="1"/>
    <col min="14050" max="14050" width="12.28515625" style="6" customWidth="1"/>
    <col min="14051" max="14288" width="9.140625" style="6"/>
    <col min="14289" max="14289" width="1.42578125" style="6" customWidth="1"/>
    <col min="14290" max="14290" width="59.5703125" style="6" customWidth="1"/>
    <col min="14291" max="14291" width="9.140625" style="6" customWidth="1"/>
    <col min="14292" max="14293" width="3.85546875" style="6" customWidth="1"/>
    <col min="14294" max="14294" width="10.5703125" style="6" customWidth="1"/>
    <col min="14295" max="14295" width="3.85546875" style="6" customWidth="1"/>
    <col min="14296" max="14298" width="14.42578125" style="6" customWidth="1"/>
    <col min="14299" max="14299" width="4.140625" style="6" customWidth="1"/>
    <col min="14300" max="14300" width="15" style="6" customWidth="1"/>
    <col min="14301" max="14302" width="9.140625" style="6" customWidth="1"/>
    <col min="14303" max="14303" width="11.5703125" style="6" customWidth="1"/>
    <col min="14304" max="14304" width="18.140625" style="6" customWidth="1"/>
    <col min="14305" max="14305" width="13.140625" style="6" customWidth="1"/>
    <col min="14306" max="14306" width="12.28515625" style="6" customWidth="1"/>
    <col min="14307" max="14544" width="9.140625" style="6"/>
    <col min="14545" max="14545" width="1.42578125" style="6" customWidth="1"/>
    <col min="14546" max="14546" width="59.5703125" style="6" customWidth="1"/>
    <col min="14547" max="14547" width="9.140625" style="6" customWidth="1"/>
    <col min="14548" max="14549" width="3.85546875" style="6" customWidth="1"/>
    <col min="14550" max="14550" width="10.5703125" style="6" customWidth="1"/>
    <col min="14551" max="14551" width="3.85546875" style="6" customWidth="1"/>
    <col min="14552" max="14554" width="14.42578125" style="6" customWidth="1"/>
    <col min="14555" max="14555" width="4.140625" style="6" customWidth="1"/>
    <col min="14556" max="14556" width="15" style="6" customWidth="1"/>
    <col min="14557" max="14558" width="9.140625" style="6" customWidth="1"/>
    <col min="14559" max="14559" width="11.5703125" style="6" customWidth="1"/>
    <col min="14560" max="14560" width="18.140625" style="6" customWidth="1"/>
    <col min="14561" max="14561" width="13.140625" style="6" customWidth="1"/>
    <col min="14562" max="14562" width="12.28515625" style="6" customWidth="1"/>
    <col min="14563" max="14800" width="9.140625" style="6"/>
    <col min="14801" max="14801" width="1.42578125" style="6" customWidth="1"/>
    <col min="14802" max="14802" width="59.5703125" style="6" customWidth="1"/>
    <col min="14803" max="14803" width="9.140625" style="6" customWidth="1"/>
    <col min="14804" max="14805" width="3.85546875" style="6" customWidth="1"/>
    <col min="14806" max="14806" width="10.5703125" style="6" customWidth="1"/>
    <col min="14807" max="14807" width="3.85546875" style="6" customWidth="1"/>
    <col min="14808" max="14810" width="14.42578125" style="6" customWidth="1"/>
    <col min="14811" max="14811" width="4.140625" style="6" customWidth="1"/>
    <col min="14812" max="14812" width="15" style="6" customWidth="1"/>
    <col min="14813" max="14814" width="9.140625" style="6" customWidth="1"/>
    <col min="14815" max="14815" width="11.5703125" style="6" customWidth="1"/>
    <col min="14816" max="14816" width="18.140625" style="6" customWidth="1"/>
    <col min="14817" max="14817" width="13.140625" style="6" customWidth="1"/>
    <col min="14818" max="14818" width="12.28515625" style="6" customWidth="1"/>
    <col min="14819" max="15056" width="9.140625" style="6"/>
    <col min="15057" max="15057" width="1.42578125" style="6" customWidth="1"/>
    <col min="15058" max="15058" width="59.5703125" style="6" customWidth="1"/>
    <col min="15059" max="15059" width="9.140625" style="6" customWidth="1"/>
    <col min="15060" max="15061" width="3.85546875" style="6" customWidth="1"/>
    <col min="15062" max="15062" width="10.5703125" style="6" customWidth="1"/>
    <col min="15063" max="15063" width="3.85546875" style="6" customWidth="1"/>
    <col min="15064" max="15066" width="14.42578125" style="6" customWidth="1"/>
    <col min="15067" max="15067" width="4.140625" style="6" customWidth="1"/>
    <col min="15068" max="15068" width="15" style="6" customWidth="1"/>
    <col min="15069" max="15070" width="9.140625" style="6" customWidth="1"/>
    <col min="15071" max="15071" width="11.5703125" style="6" customWidth="1"/>
    <col min="15072" max="15072" width="18.140625" style="6" customWidth="1"/>
    <col min="15073" max="15073" width="13.140625" style="6" customWidth="1"/>
    <col min="15074" max="15074" width="12.28515625" style="6" customWidth="1"/>
    <col min="15075" max="15312" width="9.140625" style="6"/>
    <col min="15313" max="15313" width="1.42578125" style="6" customWidth="1"/>
    <col min="15314" max="15314" width="59.5703125" style="6" customWidth="1"/>
    <col min="15315" max="15315" width="9.140625" style="6" customWidth="1"/>
    <col min="15316" max="15317" width="3.85546875" style="6" customWidth="1"/>
    <col min="15318" max="15318" width="10.5703125" style="6" customWidth="1"/>
    <col min="15319" max="15319" width="3.85546875" style="6" customWidth="1"/>
    <col min="15320" max="15322" width="14.42578125" style="6" customWidth="1"/>
    <col min="15323" max="15323" width="4.140625" style="6" customWidth="1"/>
    <col min="15324" max="15324" width="15" style="6" customWidth="1"/>
    <col min="15325" max="15326" width="9.140625" style="6" customWidth="1"/>
    <col min="15327" max="15327" width="11.5703125" style="6" customWidth="1"/>
    <col min="15328" max="15328" width="18.140625" style="6" customWidth="1"/>
    <col min="15329" max="15329" width="13.140625" style="6" customWidth="1"/>
    <col min="15330" max="15330" width="12.28515625" style="6" customWidth="1"/>
    <col min="15331" max="15568" width="9.140625" style="6"/>
    <col min="15569" max="15569" width="1.42578125" style="6" customWidth="1"/>
    <col min="15570" max="15570" width="59.5703125" style="6" customWidth="1"/>
    <col min="15571" max="15571" width="9.140625" style="6" customWidth="1"/>
    <col min="15572" max="15573" width="3.85546875" style="6" customWidth="1"/>
    <col min="15574" max="15574" width="10.5703125" style="6" customWidth="1"/>
    <col min="15575" max="15575" width="3.85546875" style="6" customWidth="1"/>
    <col min="15576" max="15578" width="14.42578125" style="6" customWidth="1"/>
    <col min="15579" max="15579" width="4.140625" style="6" customWidth="1"/>
    <col min="15580" max="15580" width="15" style="6" customWidth="1"/>
    <col min="15581" max="15582" width="9.140625" style="6" customWidth="1"/>
    <col min="15583" max="15583" width="11.5703125" style="6" customWidth="1"/>
    <col min="15584" max="15584" width="18.140625" style="6" customWidth="1"/>
    <col min="15585" max="15585" width="13.140625" style="6" customWidth="1"/>
    <col min="15586" max="15586" width="12.28515625" style="6" customWidth="1"/>
    <col min="15587" max="15824" width="9.140625" style="6"/>
    <col min="15825" max="15825" width="1.42578125" style="6" customWidth="1"/>
    <col min="15826" max="15826" width="59.5703125" style="6" customWidth="1"/>
    <col min="15827" max="15827" width="9.140625" style="6" customWidth="1"/>
    <col min="15828" max="15829" width="3.85546875" style="6" customWidth="1"/>
    <col min="15830" max="15830" width="10.5703125" style="6" customWidth="1"/>
    <col min="15831" max="15831" width="3.85546875" style="6" customWidth="1"/>
    <col min="15832" max="15834" width="14.42578125" style="6" customWidth="1"/>
    <col min="15835" max="15835" width="4.140625" style="6" customWidth="1"/>
    <col min="15836" max="15836" width="15" style="6" customWidth="1"/>
    <col min="15837" max="15838" width="9.140625" style="6" customWidth="1"/>
    <col min="15839" max="15839" width="11.5703125" style="6" customWidth="1"/>
    <col min="15840" max="15840" width="18.140625" style="6" customWidth="1"/>
    <col min="15841" max="15841" width="13.140625" style="6" customWidth="1"/>
    <col min="15842" max="15842" width="12.28515625" style="6" customWidth="1"/>
    <col min="15843" max="16080" width="9.140625" style="6"/>
    <col min="16081" max="16081" width="1.42578125" style="6" customWidth="1"/>
    <col min="16082" max="16082" width="59.5703125" style="6" customWidth="1"/>
    <col min="16083" max="16083" width="9.140625" style="6" customWidth="1"/>
    <col min="16084" max="16085" width="3.85546875" style="6" customWidth="1"/>
    <col min="16086" max="16086" width="10.5703125" style="6" customWidth="1"/>
    <col min="16087" max="16087" width="3.85546875" style="6" customWidth="1"/>
    <col min="16088" max="16090" width="14.42578125" style="6" customWidth="1"/>
    <col min="16091" max="16091" width="4.140625" style="6" customWidth="1"/>
    <col min="16092" max="16092" width="15" style="6" customWidth="1"/>
    <col min="16093" max="16094" width="9.140625" style="6" customWidth="1"/>
    <col min="16095" max="16095" width="11.5703125" style="6" customWidth="1"/>
    <col min="16096" max="16096" width="18.140625" style="6" customWidth="1"/>
    <col min="16097" max="16097" width="13.140625" style="6" customWidth="1"/>
    <col min="16098" max="16098" width="12.28515625" style="6" customWidth="1"/>
    <col min="16099" max="16384" width="9.140625" style="6"/>
  </cols>
  <sheetData>
    <row r="1" spans="1:15" s="296" customFormat="1" ht="15" customHeight="1" x14ac:dyDescent="0.25">
      <c r="A1" s="290"/>
      <c r="B1" s="290"/>
      <c r="E1" s="297"/>
      <c r="G1" s="299"/>
      <c r="H1" s="299"/>
      <c r="I1" s="521" t="s">
        <v>719</v>
      </c>
      <c r="J1" s="521"/>
      <c r="K1" s="521"/>
      <c r="L1" s="521"/>
      <c r="M1" s="299"/>
      <c r="N1" s="299"/>
      <c r="O1" s="299"/>
    </row>
    <row r="2" spans="1:15" s="296" customFormat="1" ht="56.25" customHeight="1" x14ac:dyDescent="0.25">
      <c r="A2" s="290"/>
      <c r="B2" s="290"/>
      <c r="E2" s="297"/>
      <c r="G2" s="226"/>
      <c r="H2" s="226"/>
      <c r="I2" s="511" t="s">
        <v>594</v>
      </c>
      <c r="J2" s="511"/>
      <c r="K2" s="511"/>
      <c r="L2" s="511"/>
      <c r="M2" s="226"/>
      <c r="N2" s="226"/>
      <c r="O2" s="226"/>
    </row>
    <row r="3" spans="1:15" s="121" customFormat="1" ht="33" customHeight="1" x14ac:dyDescent="0.25">
      <c r="A3" s="512" t="s">
        <v>712</v>
      </c>
      <c r="B3" s="512"/>
      <c r="C3" s="512"/>
      <c r="D3" s="512"/>
      <c r="E3" s="512"/>
      <c r="F3" s="512"/>
      <c r="G3" s="512"/>
      <c r="H3" s="512"/>
      <c r="I3" s="512"/>
      <c r="J3" s="512"/>
      <c r="K3" s="512"/>
      <c r="L3" s="512"/>
      <c r="M3" s="329"/>
      <c r="N3" s="329"/>
      <c r="O3" s="329"/>
    </row>
    <row r="4" spans="1:15" s="88" customFormat="1" x14ac:dyDescent="0.25">
      <c r="A4" s="224"/>
      <c r="B4" s="224"/>
      <c r="C4" s="224"/>
      <c r="D4" s="224"/>
      <c r="E4" s="225"/>
      <c r="F4" s="225"/>
      <c r="G4" s="225"/>
      <c r="H4" s="224"/>
      <c r="I4" s="224"/>
      <c r="J4" s="101"/>
      <c r="K4" s="87"/>
      <c r="L4" s="87"/>
      <c r="M4" s="87"/>
      <c r="N4" s="87"/>
      <c r="O4" s="87"/>
    </row>
    <row r="5" spans="1:15" s="122" customFormat="1" ht="24" customHeight="1" x14ac:dyDescent="0.25">
      <c r="A5" s="516" t="s">
        <v>11</v>
      </c>
      <c r="B5" s="516"/>
      <c r="C5" s="378"/>
      <c r="D5" s="378"/>
      <c r="E5" s="378"/>
      <c r="F5" s="117" t="s">
        <v>12</v>
      </c>
      <c r="G5" s="117" t="s">
        <v>13</v>
      </c>
      <c r="H5" s="117" t="s">
        <v>14</v>
      </c>
      <c r="I5" s="117" t="s">
        <v>15</v>
      </c>
      <c r="J5" s="378" t="s">
        <v>547</v>
      </c>
      <c r="K5" s="294">
        <v>2016</v>
      </c>
      <c r="L5" s="294">
        <v>2017</v>
      </c>
    </row>
    <row r="6" spans="1:15" ht="15" customHeight="1" x14ac:dyDescent="0.25">
      <c r="A6" s="517" t="s">
        <v>16</v>
      </c>
      <c r="B6" s="518"/>
      <c r="C6" s="377"/>
      <c r="D6" s="377"/>
      <c r="E6" s="377">
        <v>851</v>
      </c>
      <c r="F6" s="1"/>
      <c r="G6" s="1"/>
      <c r="H6" s="1"/>
      <c r="I6" s="1"/>
      <c r="J6" s="124">
        <f>J7+J55+J62+J69+J90+J99+J106+J133+J152</f>
        <v>64255337</v>
      </c>
      <c r="K6" s="124">
        <f>K7+K55+K62+K69+K90+K99+K106+K133+K152</f>
        <v>47116560</v>
      </c>
      <c r="L6" s="124">
        <f>L7+L55+L62+L69+L90+L99+L106+L133+L152</f>
        <v>45977580</v>
      </c>
    </row>
    <row r="7" spans="1:15" s="11" customFormat="1" x14ac:dyDescent="0.25">
      <c r="A7" s="513" t="s">
        <v>17</v>
      </c>
      <c r="B7" s="513"/>
      <c r="C7" s="371"/>
      <c r="D7" s="371"/>
      <c r="E7" s="294">
        <v>851</v>
      </c>
      <c r="F7" s="7" t="s">
        <v>18</v>
      </c>
      <c r="G7" s="7"/>
      <c r="H7" s="7"/>
      <c r="I7" s="7"/>
      <c r="J7" s="9">
        <f>J8+J24+J28+J32</f>
        <v>23774080</v>
      </c>
      <c r="K7" s="9">
        <f>K8+K24+K28+K32</f>
        <v>23499278</v>
      </c>
      <c r="L7" s="9">
        <f>L8+L24+L28+L32</f>
        <v>23904498</v>
      </c>
    </row>
    <row r="8" spans="1:15" s="15" customFormat="1" ht="36" customHeight="1" x14ac:dyDescent="0.25">
      <c r="A8" s="514" t="s">
        <v>19</v>
      </c>
      <c r="B8" s="514"/>
      <c r="C8" s="372"/>
      <c r="D8" s="372"/>
      <c r="E8" s="294">
        <v>851</v>
      </c>
      <c r="F8" s="12" t="s">
        <v>18</v>
      </c>
      <c r="G8" s="12" t="s">
        <v>7</v>
      </c>
      <c r="H8" s="12"/>
      <c r="I8" s="12"/>
      <c r="J8" s="14">
        <f>J9+J12+J21</f>
        <v>17336380</v>
      </c>
      <c r="K8" s="14">
        <f>K9+K12+K21</f>
        <v>17333578</v>
      </c>
      <c r="L8" s="14">
        <f>L9+L12+L21</f>
        <v>17333578</v>
      </c>
    </row>
    <row r="9" spans="1:15" ht="27" customHeight="1" x14ac:dyDescent="0.25">
      <c r="A9" s="442" t="s">
        <v>20</v>
      </c>
      <c r="B9" s="442"/>
      <c r="C9" s="363"/>
      <c r="D9" s="363"/>
      <c r="E9" s="294">
        <v>851</v>
      </c>
      <c r="F9" s="1" t="s">
        <v>18</v>
      </c>
      <c r="G9" s="1" t="s">
        <v>7</v>
      </c>
      <c r="H9" s="1" t="s">
        <v>21</v>
      </c>
      <c r="I9" s="1"/>
      <c r="J9" s="2">
        <f t="shared" ref="J9:L10" si="0">J10</f>
        <v>946200</v>
      </c>
      <c r="K9" s="2">
        <f t="shared" si="0"/>
        <v>946200</v>
      </c>
      <c r="L9" s="2">
        <f t="shared" si="0"/>
        <v>946200</v>
      </c>
    </row>
    <row r="10" spans="1:15" ht="36" customHeight="1" x14ac:dyDescent="0.25">
      <c r="A10" s="363"/>
      <c r="B10" s="362" t="s">
        <v>22</v>
      </c>
      <c r="C10" s="363"/>
      <c r="D10" s="363"/>
      <c r="E10" s="294">
        <v>851</v>
      </c>
      <c r="F10" s="1" t="s">
        <v>23</v>
      </c>
      <c r="G10" s="1" t="s">
        <v>7</v>
      </c>
      <c r="H10" s="1" t="s">
        <v>21</v>
      </c>
      <c r="I10" s="1" t="s">
        <v>24</v>
      </c>
      <c r="J10" s="2">
        <f t="shared" si="0"/>
        <v>946200</v>
      </c>
      <c r="K10" s="2">
        <f t="shared" si="0"/>
        <v>946200</v>
      </c>
      <c r="L10" s="2">
        <f t="shared" si="0"/>
        <v>946200</v>
      </c>
    </row>
    <row r="11" spans="1:15" ht="15" customHeight="1" x14ac:dyDescent="0.25">
      <c r="A11" s="17"/>
      <c r="B11" s="362" t="s">
        <v>25</v>
      </c>
      <c r="C11" s="362"/>
      <c r="D11" s="362"/>
      <c r="E11" s="294">
        <v>851</v>
      </c>
      <c r="F11" s="1" t="s">
        <v>18</v>
      </c>
      <c r="G11" s="1" t="s">
        <v>7</v>
      </c>
      <c r="H11" s="1" t="s">
        <v>21</v>
      </c>
      <c r="I11" s="1" t="s">
        <v>26</v>
      </c>
      <c r="J11" s="2">
        <v>946200</v>
      </c>
      <c r="K11" s="2">
        <v>946200</v>
      </c>
      <c r="L11" s="2">
        <v>946200</v>
      </c>
    </row>
    <row r="12" spans="1:15" ht="26.25" customHeight="1" x14ac:dyDescent="0.25">
      <c r="A12" s="442" t="s">
        <v>27</v>
      </c>
      <c r="B12" s="442"/>
      <c r="C12" s="294"/>
      <c r="D12" s="294"/>
      <c r="E12" s="294">
        <v>851</v>
      </c>
      <c r="F12" s="1" t="s">
        <v>23</v>
      </c>
      <c r="G12" s="1" t="s">
        <v>7</v>
      </c>
      <c r="H12" s="1" t="s">
        <v>560</v>
      </c>
      <c r="I12" s="1"/>
      <c r="J12" s="2">
        <f t="shared" ref="J12:L12" si="1">J13+J15+J17</f>
        <v>16387680</v>
      </c>
      <c r="K12" s="2">
        <f t="shared" si="1"/>
        <v>16387378</v>
      </c>
      <c r="L12" s="2">
        <f t="shared" si="1"/>
        <v>16387378</v>
      </c>
    </row>
    <row r="13" spans="1:15" ht="36" customHeight="1" x14ac:dyDescent="0.25">
      <c r="A13" s="17"/>
      <c r="B13" s="362" t="s">
        <v>22</v>
      </c>
      <c r="C13" s="294"/>
      <c r="D13" s="294"/>
      <c r="E13" s="294">
        <v>851</v>
      </c>
      <c r="F13" s="1" t="s">
        <v>18</v>
      </c>
      <c r="G13" s="1" t="s">
        <v>7</v>
      </c>
      <c r="H13" s="1" t="s">
        <v>560</v>
      </c>
      <c r="I13" s="1" t="s">
        <v>24</v>
      </c>
      <c r="J13" s="2">
        <f t="shared" ref="J13:L13" si="2">J14</f>
        <v>11544100</v>
      </c>
      <c r="K13" s="2">
        <f t="shared" si="2"/>
        <v>11544100</v>
      </c>
      <c r="L13" s="2">
        <f t="shared" si="2"/>
        <v>11544100</v>
      </c>
    </row>
    <row r="14" spans="1:15" ht="14.25" customHeight="1" x14ac:dyDescent="0.25">
      <c r="A14" s="17"/>
      <c r="B14" s="362" t="s">
        <v>25</v>
      </c>
      <c r="C14" s="294"/>
      <c r="D14" s="294"/>
      <c r="E14" s="294">
        <v>851</v>
      </c>
      <c r="F14" s="1" t="s">
        <v>18</v>
      </c>
      <c r="G14" s="1" t="s">
        <v>7</v>
      </c>
      <c r="H14" s="1" t="s">
        <v>560</v>
      </c>
      <c r="I14" s="1" t="s">
        <v>26</v>
      </c>
      <c r="J14" s="2">
        <f>11904900-187900-172900</f>
        <v>11544100</v>
      </c>
      <c r="K14" s="2">
        <v>11544100</v>
      </c>
      <c r="L14" s="2">
        <v>11544100</v>
      </c>
    </row>
    <row r="15" spans="1:15" ht="14.25" customHeight="1" x14ac:dyDescent="0.25">
      <c r="A15" s="17"/>
      <c r="B15" s="363" t="s">
        <v>28</v>
      </c>
      <c r="C15" s="294"/>
      <c r="D15" s="294"/>
      <c r="E15" s="294">
        <v>851</v>
      </c>
      <c r="F15" s="1" t="s">
        <v>18</v>
      </c>
      <c r="G15" s="1" t="s">
        <v>7</v>
      </c>
      <c r="H15" s="1" t="s">
        <v>560</v>
      </c>
      <c r="I15" s="1" t="s">
        <v>29</v>
      </c>
      <c r="J15" s="2">
        <f t="shared" ref="J15:L15" si="3">J16</f>
        <v>3777580</v>
      </c>
      <c r="K15" s="2">
        <f t="shared" si="3"/>
        <v>3777280</v>
      </c>
      <c r="L15" s="2">
        <f t="shared" si="3"/>
        <v>3777280</v>
      </c>
    </row>
    <row r="16" spans="1:15" ht="24.75" customHeight="1" x14ac:dyDescent="0.25">
      <c r="A16" s="17"/>
      <c r="B16" s="363" t="s">
        <v>30</v>
      </c>
      <c r="C16" s="294"/>
      <c r="D16" s="294"/>
      <c r="E16" s="294">
        <v>851</v>
      </c>
      <c r="F16" s="1" t="s">
        <v>18</v>
      </c>
      <c r="G16" s="1" t="s">
        <v>7</v>
      </c>
      <c r="H16" s="1" t="s">
        <v>560</v>
      </c>
      <c r="I16" s="1" t="s">
        <v>31</v>
      </c>
      <c r="J16" s="2">
        <f>3816480-151600+112700</f>
        <v>3777580</v>
      </c>
      <c r="K16" s="2">
        <v>3777280</v>
      </c>
      <c r="L16" s="2">
        <v>3777280</v>
      </c>
    </row>
    <row r="17" spans="1:12" x14ac:dyDescent="0.25">
      <c r="A17" s="17"/>
      <c r="B17" s="363" t="s">
        <v>32</v>
      </c>
      <c r="C17" s="294"/>
      <c r="D17" s="294"/>
      <c r="E17" s="294">
        <v>851</v>
      </c>
      <c r="F17" s="1" t="s">
        <v>18</v>
      </c>
      <c r="G17" s="1" t="s">
        <v>7</v>
      </c>
      <c r="H17" s="1" t="s">
        <v>560</v>
      </c>
      <c r="I17" s="1" t="s">
        <v>33</v>
      </c>
      <c r="J17" s="2">
        <f>J18+J19+J20</f>
        <v>1066000</v>
      </c>
      <c r="K17" s="2">
        <f>K18+K19+K20</f>
        <v>1065998</v>
      </c>
      <c r="L17" s="2">
        <f>L18+L19+L20</f>
        <v>1065998</v>
      </c>
    </row>
    <row r="18" spans="1:12" ht="14.25" customHeight="1" x14ac:dyDescent="0.25">
      <c r="A18" s="17"/>
      <c r="B18" s="363" t="s">
        <v>34</v>
      </c>
      <c r="C18" s="294"/>
      <c r="D18" s="294"/>
      <c r="E18" s="294">
        <v>851</v>
      </c>
      <c r="F18" s="1" t="s">
        <v>18</v>
      </c>
      <c r="G18" s="1" t="s">
        <v>7</v>
      </c>
      <c r="H18" s="1" t="s">
        <v>560</v>
      </c>
      <c r="I18" s="1" t="s">
        <v>35</v>
      </c>
      <c r="J18" s="2">
        <v>945200</v>
      </c>
      <c r="K18" s="2">
        <f>945200-2</f>
        <v>945198</v>
      </c>
      <c r="L18" s="2">
        <f>945200-2</f>
        <v>945198</v>
      </c>
    </row>
    <row r="19" spans="1:12" ht="14.25" customHeight="1" x14ac:dyDescent="0.25">
      <c r="A19" s="17"/>
      <c r="B19" s="362" t="s">
        <v>597</v>
      </c>
      <c r="C19" s="294"/>
      <c r="D19" s="294"/>
      <c r="E19" s="294">
        <v>851</v>
      </c>
      <c r="F19" s="1" t="s">
        <v>23</v>
      </c>
      <c r="G19" s="1" t="s">
        <v>7</v>
      </c>
      <c r="H19" s="1" t="s">
        <v>560</v>
      </c>
      <c r="I19" s="1" t="s">
        <v>36</v>
      </c>
      <c r="J19" s="2">
        <f>71120-320</f>
        <v>70800</v>
      </c>
      <c r="K19" s="2">
        <v>70800</v>
      </c>
      <c r="L19" s="2">
        <v>70800</v>
      </c>
    </row>
    <row r="20" spans="1:12" ht="14.25" customHeight="1" x14ac:dyDescent="0.25">
      <c r="A20" s="17"/>
      <c r="B20" s="363" t="s">
        <v>596</v>
      </c>
      <c r="C20" s="294"/>
      <c r="D20" s="294"/>
      <c r="E20" s="294">
        <v>851</v>
      </c>
      <c r="F20" s="1" t="s">
        <v>23</v>
      </c>
      <c r="G20" s="1" t="s">
        <v>7</v>
      </c>
      <c r="H20" s="1" t="s">
        <v>560</v>
      </c>
      <c r="I20" s="1" t="s">
        <v>595</v>
      </c>
      <c r="J20" s="2">
        <v>50000</v>
      </c>
      <c r="K20" s="2">
        <v>50000</v>
      </c>
      <c r="L20" s="2">
        <v>50000</v>
      </c>
    </row>
    <row r="21" spans="1:12" ht="38.25" hidden="1" customHeight="1" x14ac:dyDescent="0.25">
      <c r="A21" s="442" t="s">
        <v>613</v>
      </c>
      <c r="B21" s="442"/>
      <c r="C21" s="363"/>
      <c r="D21" s="363"/>
      <c r="E21" s="294">
        <v>851</v>
      </c>
      <c r="F21" s="1" t="s">
        <v>18</v>
      </c>
      <c r="G21" s="1" t="s">
        <v>7</v>
      </c>
      <c r="H21" s="1" t="s">
        <v>616</v>
      </c>
      <c r="I21" s="1"/>
      <c r="J21" s="2">
        <f t="shared" ref="J21:L22" si="4">J22</f>
        <v>2500</v>
      </c>
      <c r="K21" s="2">
        <f t="shared" si="4"/>
        <v>0</v>
      </c>
      <c r="L21" s="2">
        <f t="shared" si="4"/>
        <v>0</v>
      </c>
    </row>
    <row r="22" spans="1:12" ht="15.75" hidden="1" customHeight="1" x14ac:dyDescent="0.25">
      <c r="A22" s="17"/>
      <c r="B22" s="363" t="s">
        <v>28</v>
      </c>
      <c r="C22" s="362"/>
      <c r="D22" s="362"/>
      <c r="E22" s="294">
        <v>851</v>
      </c>
      <c r="F22" s="1" t="s">
        <v>18</v>
      </c>
      <c r="G22" s="1" t="s">
        <v>7</v>
      </c>
      <c r="H22" s="1" t="s">
        <v>616</v>
      </c>
      <c r="I22" s="1" t="s">
        <v>29</v>
      </c>
      <c r="J22" s="2">
        <f t="shared" si="4"/>
        <v>2500</v>
      </c>
      <c r="K22" s="2">
        <f t="shared" si="4"/>
        <v>0</v>
      </c>
      <c r="L22" s="2">
        <f t="shared" si="4"/>
        <v>0</v>
      </c>
    </row>
    <row r="23" spans="1:12" ht="23.25" hidden="1" customHeight="1" x14ac:dyDescent="0.25">
      <c r="A23" s="17"/>
      <c r="B23" s="363" t="s">
        <v>30</v>
      </c>
      <c r="C23" s="363"/>
      <c r="D23" s="363"/>
      <c r="E23" s="294">
        <v>851</v>
      </c>
      <c r="F23" s="1" t="s">
        <v>18</v>
      </c>
      <c r="G23" s="1" t="s">
        <v>7</v>
      </c>
      <c r="H23" s="1" t="s">
        <v>616</v>
      </c>
      <c r="I23" s="1" t="s">
        <v>31</v>
      </c>
      <c r="J23" s="2">
        <f>2500</f>
        <v>2500</v>
      </c>
      <c r="K23" s="2"/>
      <c r="L23" s="2"/>
    </row>
    <row r="24" spans="1:12" x14ac:dyDescent="0.25">
      <c r="A24" s="514" t="s">
        <v>656</v>
      </c>
      <c r="B24" s="514"/>
      <c r="C24" s="363"/>
      <c r="D24" s="363"/>
      <c r="E24" s="18">
        <v>851</v>
      </c>
      <c r="F24" s="12" t="s">
        <v>18</v>
      </c>
      <c r="G24" s="12" t="s">
        <v>64</v>
      </c>
      <c r="H24" s="12"/>
      <c r="I24" s="12"/>
      <c r="J24" s="14">
        <f>J25</f>
        <v>0</v>
      </c>
      <c r="K24" s="14">
        <f t="shared" ref="K24:L26" si="5">K25</f>
        <v>0</v>
      </c>
      <c r="L24" s="14">
        <f t="shared" si="5"/>
        <v>5220</v>
      </c>
    </row>
    <row r="25" spans="1:12" ht="60" customHeight="1" x14ac:dyDescent="0.25">
      <c r="A25" s="442" t="s">
        <v>657</v>
      </c>
      <c r="B25" s="442"/>
      <c r="C25" s="363"/>
      <c r="D25" s="363"/>
      <c r="E25" s="294">
        <v>851</v>
      </c>
      <c r="F25" s="1" t="s">
        <v>18</v>
      </c>
      <c r="G25" s="1" t="s">
        <v>64</v>
      </c>
      <c r="H25" s="1" t="s">
        <v>658</v>
      </c>
      <c r="I25" s="1"/>
      <c r="J25" s="2">
        <f>J26</f>
        <v>0</v>
      </c>
      <c r="K25" s="2">
        <f t="shared" si="5"/>
        <v>0</v>
      </c>
      <c r="L25" s="2">
        <f t="shared" si="5"/>
        <v>5220</v>
      </c>
    </row>
    <row r="26" spans="1:12" ht="24" x14ac:dyDescent="0.25">
      <c r="A26" s="17"/>
      <c r="B26" s="363" t="s">
        <v>28</v>
      </c>
      <c r="C26" s="362"/>
      <c r="D26" s="362"/>
      <c r="E26" s="294">
        <v>851</v>
      </c>
      <c r="F26" s="1" t="s">
        <v>18</v>
      </c>
      <c r="G26" s="1" t="s">
        <v>64</v>
      </c>
      <c r="H26" s="1" t="s">
        <v>658</v>
      </c>
      <c r="I26" s="1" t="s">
        <v>29</v>
      </c>
      <c r="J26" s="2">
        <f>J27</f>
        <v>0</v>
      </c>
      <c r="K26" s="2">
        <f t="shared" si="5"/>
        <v>0</v>
      </c>
      <c r="L26" s="2">
        <f t="shared" si="5"/>
        <v>5220</v>
      </c>
    </row>
    <row r="27" spans="1:12" ht="24" x14ac:dyDescent="0.25">
      <c r="A27" s="17"/>
      <c r="B27" s="363" t="s">
        <v>30</v>
      </c>
      <c r="C27" s="363"/>
      <c r="D27" s="363"/>
      <c r="E27" s="294">
        <v>851</v>
      </c>
      <c r="F27" s="1" t="s">
        <v>18</v>
      </c>
      <c r="G27" s="1" t="s">
        <v>64</v>
      </c>
      <c r="H27" s="1" t="s">
        <v>658</v>
      </c>
      <c r="I27" s="1" t="s">
        <v>31</v>
      </c>
      <c r="J27" s="2">
        <v>0</v>
      </c>
      <c r="K27" s="2">
        <v>0</v>
      </c>
      <c r="L27" s="2">
        <v>5220</v>
      </c>
    </row>
    <row r="28" spans="1:12" s="15" customFormat="1" ht="13.5" customHeight="1" x14ac:dyDescent="0.25">
      <c r="A28" s="514" t="s">
        <v>38</v>
      </c>
      <c r="B28" s="514"/>
      <c r="C28" s="372"/>
      <c r="D28" s="372"/>
      <c r="E28" s="294">
        <v>851</v>
      </c>
      <c r="F28" s="12" t="s">
        <v>18</v>
      </c>
      <c r="G28" s="12" t="s">
        <v>39</v>
      </c>
      <c r="H28" s="12"/>
      <c r="I28" s="12"/>
      <c r="J28" s="14">
        <f>J29</f>
        <v>200000</v>
      </c>
      <c r="K28" s="14">
        <f>K29</f>
        <v>200000</v>
      </c>
      <c r="L28" s="14">
        <f>L29</f>
        <v>200000</v>
      </c>
    </row>
    <row r="29" spans="1:12" ht="13.5" customHeight="1" x14ac:dyDescent="0.25">
      <c r="A29" s="442" t="s">
        <v>41</v>
      </c>
      <c r="B29" s="442"/>
      <c r="C29" s="363"/>
      <c r="D29" s="363"/>
      <c r="E29" s="294">
        <v>851</v>
      </c>
      <c r="F29" s="1" t="s">
        <v>18</v>
      </c>
      <c r="G29" s="1" t="s">
        <v>39</v>
      </c>
      <c r="H29" s="1" t="s">
        <v>40</v>
      </c>
      <c r="I29" s="1"/>
      <c r="J29" s="2">
        <f t="shared" ref="J29:L30" si="6">J30</f>
        <v>200000</v>
      </c>
      <c r="K29" s="2">
        <f t="shared" si="6"/>
        <v>200000</v>
      </c>
      <c r="L29" s="2">
        <f t="shared" si="6"/>
        <v>200000</v>
      </c>
    </row>
    <row r="30" spans="1:12" ht="13.5" customHeight="1" x14ac:dyDescent="0.25">
      <c r="A30" s="17"/>
      <c r="B30" s="363" t="s">
        <v>32</v>
      </c>
      <c r="C30" s="363"/>
      <c r="D30" s="363"/>
      <c r="E30" s="294">
        <v>851</v>
      </c>
      <c r="F30" s="1" t="s">
        <v>18</v>
      </c>
      <c r="G30" s="1" t="s">
        <v>39</v>
      </c>
      <c r="H30" s="1" t="s">
        <v>40</v>
      </c>
      <c r="I30" s="1" t="s">
        <v>33</v>
      </c>
      <c r="J30" s="2">
        <f t="shared" si="6"/>
        <v>200000</v>
      </c>
      <c r="K30" s="2">
        <f t="shared" si="6"/>
        <v>200000</v>
      </c>
      <c r="L30" s="2">
        <f t="shared" si="6"/>
        <v>200000</v>
      </c>
    </row>
    <row r="31" spans="1:12" ht="13.5" customHeight="1" x14ac:dyDescent="0.25">
      <c r="A31" s="17"/>
      <c r="B31" s="362" t="s">
        <v>42</v>
      </c>
      <c r="C31" s="362"/>
      <c r="D31" s="362"/>
      <c r="E31" s="294">
        <v>851</v>
      </c>
      <c r="F31" s="1" t="s">
        <v>18</v>
      </c>
      <c r="G31" s="1" t="s">
        <v>39</v>
      </c>
      <c r="H31" s="1" t="s">
        <v>40</v>
      </c>
      <c r="I31" s="1" t="s">
        <v>43</v>
      </c>
      <c r="J31" s="2">
        <v>200000</v>
      </c>
      <c r="K31" s="2">
        <v>200000</v>
      </c>
      <c r="L31" s="2">
        <v>200000</v>
      </c>
    </row>
    <row r="32" spans="1:12" s="15" customFormat="1" ht="13.5" customHeight="1" x14ac:dyDescent="0.25">
      <c r="A32" s="514" t="s">
        <v>44</v>
      </c>
      <c r="B32" s="514"/>
      <c r="C32" s="372"/>
      <c r="D32" s="372"/>
      <c r="E32" s="294">
        <v>851</v>
      </c>
      <c r="F32" s="12" t="s">
        <v>18</v>
      </c>
      <c r="G32" s="12" t="s">
        <v>45</v>
      </c>
      <c r="H32" s="12"/>
      <c r="I32" s="12"/>
      <c r="J32" s="14">
        <f>J33+J38+J41+J44+J49+J52</f>
        <v>6237700</v>
      </c>
      <c r="K32" s="14">
        <f>K33+K38+K41+K44+K49+K52</f>
        <v>5965700</v>
      </c>
      <c r="L32" s="14">
        <f>L33+L38+L41+L44+L49+L52</f>
        <v>6365700</v>
      </c>
    </row>
    <row r="33" spans="1:12" ht="52.5" customHeight="1" x14ac:dyDescent="0.25">
      <c r="A33" s="442" t="s">
        <v>46</v>
      </c>
      <c r="B33" s="442"/>
      <c r="C33" s="294"/>
      <c r="D33" s="294"/>
      <c r="E33" s="294">
        <v>851</v>
      </c>
      <c r="F33" s="1" t="s">
        <v>18</v>
      </c>
      <c r="G33" s="1" t="s">
        <v>45</v>
      </c>
      <c r="H33" s="1" t="s">
        <v>47</v>
      </c>
      <c r="I33" s="1"/>
      <c r="J33" s="2">
        <f t="shared" ref="J33:L33" si="7">J34+J36</f>
        <v>340700</v>
      </c>
      <c r="K33" s="2">
        <f t="shared" si="7"/>
        <v>340700</v>
      </c>
      <c r="L33" s="2">
        <f t="shared" si="7"/>
        <v>340700</v>
      </c>
    </row>
    <row r="34" spans="1:12" ht="36.75" customHeight="1" x14ac:dyDescent="0.25">
      <c r="A34" s="17"/>
      <c r="B34" s="362" t="s">
        <v>22</v>
      </c>
      <c r="C34" s="294"/>
      <c r="D34" s="294"/>
      <c r="E34" s="294">
        <v>851</v>
      </c>
      <c r="F34" s="1" t="s">
        <v>18</v>
      </c>
      <c r="G34" s="1" t="s">
        <v>45</v>
      </c>
      <c r="H34" s="1" t="s">
        <v>47</v>
      </c>
      <c r="I34" s="1" t="s">
        <v>24</v>
      </c>
      <c r="J34" s="2">
        <f t="shared" ref="J34:L34" si="8">J35</f>
        <v>216840</v>
      </c>
      <c r="K34" s="2">
        <f t="shared" si="8"/>
        <v>216840</v>
      </c>
      <c r="L34" s="2">
        <f t="shared" si="8"/>
        <v>216840</v>
      </c>
    </row>
    <row r="35" spans="1:12" ht="13.5" customHeight="1" x14ac:dyDescent="0.25">
      <c r="A35" s="17"/>
      <c r="B35" s="362" t="s">
        <v>25</v>
      </c>
      <c r="C35" s="294"/>
      <c r="D35" s="294"/>
      <c r="E35" s="294">
        <v>851</v>
      </c>
      <c r="F35" s="1" t="s">
        <v>18</v>
      </c>
      <c r="G35" s="1" t="s">
        <v>45</v>
      </c>
      <c r="H35" s="1" t="s">
        <v>47</v>
      </c>
      <c r="I35" s="1" t="s">
        <v>26</v>
      </c>
      <c r="J35" s="2">
        <v>216840</v>
      </c>
      <c r="K35" s="2">
        <v>216840</v>
      </c>
      <c r="L35" s="2">
        <v>216840</v>
      </c>
    </row>
    <row r="36" spans="1:12" ht="14.25" customHeight="1" x14ac:dyDescent="0.25">
      <c r="A36" s="17"/>
      <c r="B36" s="363" t="s">
        <v>28</v>
      </c>
      <c r="C36" s="294"/>
      <c r="D36" s="294"/>
      <c r="E36" s="294">
        <v>851</v>
      </c>
      <c r="F36" s="1" t="s">
        <v>18</v>
      </c>
      <c r="G36" s="1" t="s">
        <v>45</v>
      </c>
      <c r="H36" s="1" t="s">
        <v>47</v>
      </c>
      <c r="I36" s="1" t="s">
        <v>29</v>
      </c>
      <c r="J36" s="2">
        <f>J37</f>
        <v>123860</v>
      </c>
      <c r="K36" s="2">
        <f>K37</f>
        <v>123860</v>
      </c>
      <c r="L36" s="2">
        <f>L37</f>
        <v>123860</v>
      </c>
    </row>
    <row r="37" spans="1:12" ht="25.5" customHeight="1" x14ac:dyDescent="0.25">
      <c r="A37" s="17"/>
      <c r="B37" s="363" t="s">
        <v>30</v>
      </c>
      <c r="C37" s="294"/>
      <c r="D37" s="294"/>
      <c r="E37" s="294">
        <v>851</v>
      </c>
      <c r="F37" s="1" t="s">
        <v>18</v>
      </c>
      <c r="G37" s="1" t="s">
        <v>45</v>
      </c>
      <c r="H37" s="1" t="s">
        <v>47</v>
      </c>
      <c r="I37" s="1" t="s">
        <v>31</v>
      </c>
      <c r="J37" s="2">
        <f>123860</f>
        <v>123860</v>
      </c>
      <c r="K37" s="2">
        <f>123860</f>
        <v>123860</v>
      </c>
      <c r="L37" s="2">
        <f>123860</f>
        <v>123860</v>
      </c>
    </row>
    <row r="38" spans="1:12" ht="26.25" customHeight="1" x14ac:dyDescent="0.25">
      <c r="A38" s="442" t="s">
        <v>52</v>
      </c>
      <c r="B38" s="442"/>
      <c r="C38" s="363"/>
      <c r="D38" s="363"/>
      <c r="E38" s="294">
        <v>851</v>
      </c>
      <c r="F38" s="1" t="s">
        <v>23</v>
      </c>
      <c r="G38" s="20" t="s">
        <v>45</v>
      </c>
      <c r="H38" s="1" t="s">
        <v>53</v>
      </c>
      <c r="I38" s="1"/>
      <c r="J38" s="2">
        <f t="shared" ref="J38:L39" si="9">J39</f>
        <v>450000</v>
      </c>
      <c r="K38" s="2">
        <f t="shared" si="9"/>
        <v>450000</v>
      </c>
      <c r="L38" s="2">
        <f t="shared" si="9"/>
        <v>450000</v>
      </c>
    </row>
    <row r="39" spans="1:12" ht="15" customHeight="1" x14ac:dyDescent="0.25">
      <c r="A39" s="17"/>
      <c r="B39" s="363" t="s">
        <v>28</v>
      </c>
      <c r="C39" s="362"/>
      <c r="D39" s="362"/>
      <c r="E39" s="294">
        <v>851</v>
      </c>
      <c r="F39" s="1" t="s">
        <v>18</v>
      </c>
      <c r="G39" s="1" t="s">
        <v>45</v>
      </c>
      <c r="H39" s="1" t="s">
        <v>53</v>
      </c>
      <c r="I39" s="1" t="s">
        <v>29</v>
      </c>
      <c r="J39" s="2">
        <f t="shared" si="9"/>
        <v>450000</v>
      </c>
      <c r="K39" s="2">
        <f t="shared" si="9"/>
        <v>450000</v>
      </c>
      <c r="L39" s="2">
        <f t="shared" si="9"/>
        <v>450000</v>
      </c>
    </row>
    <row r="40" spans="1:12" ht="24.75" customHeight="1" x14ac:dyDescent="0.25">
      <c r="A40" s="17"/>
      <c r="B40" s="363" t="s">
        <v>30</v>
      </c>
      <c r="C40" s="363"/>
      <c r="D40" s="363"/>
      <c r="E40" s="294">
        <v>851</v>
      </c>
      <c r="F40" s="1" t="s">
        <v>18</v>
      </c>
      <c r="G40" s="1" t="s">
        <v>45</v>
      </c>
      <c r="H40" s="1" t="s">
        <v>53</v>
      </c>
      <c r="I40" s="1" t="s">
        <v>31</v>
      </c>
      <c r="J40" s="2">
        <v>450000</v>
      </c>
      <c r="K40" s="2">
        <v>450000</v>
      </c>
      <c r="L40" s="2">
        <v>450000</v>
      </c>
    </row>
    <row r="41" spans="1:12" ht="16.5" customHeight="1" x14ac:dyDescent="0.25">
      <c r="A41" s="442" t="s">
        <v>54</v>
      </c>
      <c r="B41" s="442"/>
      <c r="C41" s="365"/>
      <c r="D41" s="365"/>
      <c r="E41" s="294">
        <v>851</v>
      </c>
      <c r="F41" s="1" t="s">
        <v>18</v>
      </c>
      <c r="G41" s="1" t="s">
        <v>45</v>
      </c>
      <c r="H41" s="1" t="s">
        <v>55</v>
      </c>
      <c r="I41" s="1"/>
      <c r="J41" s="2">
        <f>J42</f>
        <v>1575000</v>
      </c>
      <c r="K41" s="2">
        <f t="shared" ref="K41:L41" si="10">K42</f>
        <v>1575000</v>
      </c>
      <c r="L41" s="2">
        <f t="shared" si="10"/>
        <v>1575000</v>
      </c>
    </row>
    <row r="42" spans="1:12" ht="15" customHeight="1" x14ac:dyDescent="0.25">
      <c r="A42" s="17"/>
      <c r="B42" s="363" t="s">
        <v>28</v>
      </c>
      <c r="C42" s="362"/>
      <c r="D42" s="362"/>
      <c r="E42" s="294">
        <v>851</v>
      </c>
      <c r="F42" s="1" t="s">
        <v>18</v>
      </c>
      <c r="G42" s="1" t="s">
        <v>45</v>
      </c>
      <c r="H42" s="1" t="s">
        <v>55</v>
      </c>
      <c r="I42" s="1" t="s">
        <v>29</v>
      </c>
      <c r="J42" s="2">
        <f t="shared" ref="J42:L42" si="11">J43</f>
        <v>1575000</v>
      </c>
      <c r="K42" s="2">
        <f t="shared" si="11"/>
        <v>1575000</v>
      </c>
      <c r="L42" s="2">
        <f t="shared" si="11"/>
        <v>1575000</v>
      </c>
    </row>
    <row r="43" spans="1:12" ht="23.25" customHeight="1" x14ac:dyDescent="0.25">
      <c r="A43" s="17"/>
      <c r="B43" s="363" t="s">
        <v>30</v>
      </c>
      <c r="C43" s="363"/>
      <c r="D43" s="363"/>
      <c r="E43" s="294">
        <v>851</v>
      </c>
      <c r="F43" s="1" t="s">
        <v>18</v>
      </c>
      <c r="G43" s="1" t="s">
        <v>45</v>
      </c>
      <c r="H43" s="1" t="s">
        <v>55</v>
      </c>
      <c r="I43" s="1" t="s">
        <v>31</v>
      </c>
      <c r="J43" s="2">
        <v>1575000</v>
      </c>
      <c r="K43" s="2">
        <v>1575000</v>
      </c>
      <c r="L43" s="2">
        <v>1575000</v>
      </c>
    </row>
    <row r="44" spans="1:12" s="222" customFormat="1" ht="24" customHeight="1" x14ac:dyDescent="0.2">
      <c r="A44" s="505" t="s">
        <v>570</v>
      </c>
      <c r="B44" s="506"/>
      <c r="C44" s="221"/>
      <c r="D44" s="221"/>
      <c r="E44" s="294">
        <v>851</v>
      </c>
      <c r="F44" s="20" t="s">
        <v>18</v>
      </c>
      <c r="G44" s="20" t="s">
        <v>45</v>
      </c>
      <c r="H44" s="20" t="s">
        <v>571</v>
      </c>
      <c r="I44" s="20"/>
      <c r="J44" s="24">
        <f>J47+J45</f>
        <v>1572000</v>
      </c>
      <c r="K44" s="24">
        <f t="shared" ref="K44:L44" si="12">K47+K45</f>
        <v>1300000</v>
      </c>
      <c r="L44" s="24">
        <f t="shared" si="12"/>
        <v>1700000</v>
      </c>
    </row>
    <row r="45" spans="1:12" ht="15" customHeight="1" x14ac:dyDescent="0.25">
      <c r="A45" s="17"/>
      <c r="B45" s="363" t="s">
        <v>28</v>
      </c>
      <c r="C45" s="362"/>
      <c r="D45" s="362"/>
      <c r="E45" s="294">
        <v>851</v>
      </c>
      <c r="F45" s="1" t="s">
        <v>18</v>
      </c>
      <c r="G45" s="1" t="s">
        <v>45</v>
      </c>
      <c r="H45" s="20" t="s">
        <v>571</v>
      </c>
      <c r="I45" s="1" t="s">
        <v>29</v>
      </c>
      <c r="J45" s="2">
        <f t="shared" ref="J45:L45" si="13">J46</f>
        <v>172000</v>
      </c>
      <c r="K45" s="2">
        <f t="shared" si="13"/>
        <v>300000</v>
      </c>
      <c r="L45" s="2">
        <f t="shared" si="13"/>
        <v>1700000</v>
      </c>
    </row>
    <row r="46" spans="1:12" ht="25.5" customHeight="1" x14ac:dyDescent="0.25">
      <c r="A46" s="17"/>
      <c r="B46" s="363" t="s">
        <v>30</v>
      </c>
      <c r="C46" s="363"/>
      <c r="D46" s="363"/>
      <c r="E46" s="294">
        <v>851</v>
      </c>
      <c r="F46" s="1" t="s">
        <v>18</v>
      </c>
      <c r="G46" s="1" t="s">
        <v>45</v>
      </c>
      <c r="H46" s="20" t="s">
        <v>571</v>
      </c>
      <c r="I46" s="1" t="s">
        <v>31</v>
      </c>
      <c r="J46" s="2">
        <v>172000</v>
      </c>
      <c r="K46" s="2">
        <v>300000</v>
      </c>
      <c r="L46" s="2">
        <v>1700000</v>
      </c>
    </row>
    <row r="47" spans="1:12" s="222" customFormat="1" ht="15.75" customHeight="1" x14ac:dyDescent="0.2">
      <c r="A47" s="362"/>
      <c r="B47" s="363" t="s">
        <v>598</v>
      </c>
      <c r="C47" s="221"/>
      <c r="D47" s="221"/>
      <c r="E47" s="294">
        <v>851</v>
      </c>
      <c r="F47" s="20" t="s">
        <v>18</v>
      </c>
      <c r="G47" s="20" t="s">
        <v>45</v>
      </c>
      <c r="H47" s="20" t="s">
        <v>571</v>
      </c>
      <c r="I47" s="20" t="s">
        <v>77</v>
      </c>
      <c r="J47" s="24">
        <f t="shared" ref="J47:L47" si="14">J48</f>
        <v>1400000</v>
      </c>
      <c r="K47" s="24">
        <f t="shared" si="14"/>
        <v>1000000</v>
      </c>
      <c r="L47" s="24">
        <f t="shared" si="14"/>
        <v>0</v>
      </c>
    </row>
    <row r="48" spans="1:12" s="222" customFormat="1" ht="27" customHeight="1" x14ac:dyDescent="0.2">
      <c r="A48" s="362"/>
      <c r="B48" s="363" t="s">
        <v>78</v>
      </c>
      <c r="C48" s="221"/>
      <c r="D48" s="221"/>
      <c r="E48" s="294">
        <v>851</v>
      </c>
      <c r="F48" s="20" t="s">
        <v>18</v>
      </c>
      <c r="G48" s="20" t="s">
        <v>45</v>
      </c>
      <c r="H48" s="20" t="s">
        <v>571</v>
      </c>
      <c r="I48" s="20" t="s">
        <v>79</v>
      </c>
      <c r="J48" s="24">
        <v>1400000</v>
      </c>
      <c r="K48" s="24">
        <v>1000000</v>
      </c>
      <c r="L48" s="24"/>
    </row>
    <row r="49" spans="1:12" ht="24.75" customHeight="1" x14ac:dyDescent="0.25">
      <c r="A49" s="442" t="s">
        <v>48</v>
      </c>
      <c r="B49" s="442"/>
      <c r="C49" s="363"/>
      <c r="D49" s="363"/>
      <c r="E49" s="294">
        <v>851</v>
      </c>
      <c r="F49" s="1" t="s">
        <v>18</v>
      </c>
      <c r="G49" s="1" t="s">
        <v>45</v>
      </c>
      <c r="H49" s="75" t="s">
        <v>49</v>
      </c>
      <c r="I49" s="1"/>
      <c r="J49" s="2">
        <f t="shared" ref="J49:L50" si="15">J50</f>
        <v>2000000</v>
      </c>
      <c r="K49" s="2">
        <f t="shared" si="15"/>
        <v>2000000</v>
      </c>
      <c r="L49" s="2">
        <f t="shared" si="15"/>
        <v>2000000</v>
      </c>
    </row>
    <row r="50" spans="1:12" ht="15" customHeight="1" x14ac:dyDescent="0.25">
      <c r="A50" s="17"/>
      <c r="B50" s="363" t="s">
        <v>28</v>
      </c>
      <c r="C50" s="362"/>
      <c r="D50" s="362"/>
      <c r="E50" s="294">
        <v>851</v>
      </c>
      <c r="F50" s="1" t="s">
        <v>18</v>
      </c>
      <c r="G50" s="20" t="s">
        <v>45</v>
      </c>
      <c r="H50" s="75" t="s">
        <v>49</v>
      </c>
      <c r="I50" s="1" t="s">
        <v>29</v>
      </c>
      <c r="J50" s="2">
        <f t="shared" si="15"/>
        <v>2000000</v>
      </c>
      <c r="K50" s="2">
        <f t="shared" si="15"/>
        <v>2000000</v>
      </c>
      <c r="L50" s="2">
        <f t="shared" si="15"/>
        <v>2000000</v>
      </c>
    </row>
    <row r="51" spans="1:12" ht="27.75" customHeight="1" x14ac:dyDescent="0.25">
      <c r="A51" s="17"/>
      <c r="B51" s="363" t="s">
        <v>30</v>
      </c>
      <c r="C51" s="363"/>
      <c r="D51" s="363"/>
      <c r="E51" s="294">
        <v>851</v>
      </c>
      <c r="F51" s="1" t="s">
        <v>18</v>
      </c>
      <c r="G51" s="20" t="s">
        <v>45</v>
      </c>
      <c r="H51" s="75" t="s">
        <v>49</v>
      </c>
      <c r="I51" s="1" t="s">
        <v>31</v>
      </c>
      <c r="J51" s="2">
        <v>2000000</v>
      </c>
      <c r="K51" s="2">
        <v>2000000</v>
      </c>
      <c r="L51" s="2">
        <v>2000000</v>
      </c>
    </row>
    <row r="52" spans="1:12" ht="15" customHeight="1" x14ac:dyDescent="0.25">
      <c r="A52" s="442" t="s">
        <v>50</v>
      </c>
      <c r="B52" s="442"/>
      <c r="C52" s="363"/>
      <c r="D52" s="363"/>
      <c r="E52" s="294">
        <v>851</v>
      </c>
      <c r="F52" s="1" t="s">
        <v>18</v>
      </c>
      <c r="G52" s="20" t="s">
        <v>45</v>
      </c>
      <c r="H52" s="75" t="s">
        <v>51</v>
      </c>
      <c r="I52" s="1"/>
      <c r="J52" s="2">
        <f t="shared" ref="J52:L53" si="16">J53</f>
        <v>300000</v>
      </c>
      <c r="K52" s="2">
        <f t="shared" si="16"/>
        <v>300000</v>
      </c>
      <c r="L52" s="2">
        <f t="shared" si="16"/>
        <v>300000</v>
      </c>
    </row>
    <row r="53" spans="1:12" ht="13.5" customHeight="1" x14ac:dyDescent="0.25">
      <c r="A53" s="17"/>
      <c r="B53" s="363" t="s">
        <v>28</v>
      </c>
      <c r="C53" s="362"/>
      <c r="D53" s="362"/>
      <c r="E53" s="294">
        <v>851</v>
      </c>
      <c r="F53" s="1" t="s">
        <v>18</v>
      </c>
      <c r="G53" s="20" t="s">
        <v>45</v>
      </c>
      <c r="H53" s="75" t="s">
        <v>51</v>
      </c>
      <c r="I53" s="1" t="s">
        <v>29</v>
      </c>
      <c r="J53" s="2">
        <f t="shared" si="16"/>
        <v>300000</v>
      </c>
      <c r="K53" s="2">
        <f t="shared" si="16"/>
        <v>300000</v>
      </c>
      <c r="L53" s="2">
        <f t="shared" si="16"/>
        <v>300000</v>
      </c>
    </row>
    <row r="54" spans="1:12" ht="24.75" customHeight="1" x14ac:dyDescent="0.25">
      <c r="A54" s="17"/>
      <c r="B54" s="363" t="s">
        <v>30</v>
      </c>
      <c r="C54" s="363"/>
      <c r="D54" s="363"/>
      <c r="E54" s="294">
        <v>851</v>
      </c>
      <c r="F54" s="1" t="s">
        <v>18</v>
      </c>
      <c r="G54" s="20" t="s">
        <v>45</v>
      </c>
      <c r="H54" s="75" t="s">
        <v>51</v>
      </c>
      <c r="I54" s="1" t="s">
        <v>31</v>
      </c>
      <c r="J54" s="2">
        <v>300000</v>
      </c>
      <c r="K54" s="2">
        <v>300000</v>
      </c>
      <c r="L54" s="2">
        <v>300000</v>
      </c>
    </row>
    <row r="55" spans="1:12" s="11" customFormat="1" x14ac:dyDescent="0.25">
      <c r="A55" s="513" t="s">
        <v>162</v>
      </c>
      <c r="B55" s="513"/>
      <c r="C55" s="371"/>
      <c r="D55" s="33"/>
      <c r="E55" s="32">
        <v>851</v>
      </c>
      <c r="F55" s="7" t="s">
        <v>74</v>
      </c>
      <c r="G55" s="7"/>
      <c r="H55" s="7"/>
      <c r="I55" s="7"/>
      <c r="J55" s="9">
        <f t="shared" ref="J55:L56" si="17">J56</f>
        <v>428902</v>
      </c>
      <c r="K55" s="9">
        <f t="shared" si="17"/>
        <v>434142</v>
      </c>
      <c r="L55" s="9">
        <f t="shared" si="17"/>
        <v>414947</v>
      </c>
    </row>
    <row r="56" spans="1:12" s="35" customFormat="1" x14ac:dyDescent="0.25">
      <c r="A56" s="515" t="s">
        <v>163</v>
      </c>
      <c r="B56" s="515"/>
      <c r="C56" s="376"/>
      <c r="D56" s="34"/>
      <c r="E56" s="32">
        <v>851</v>
      </c>
      <c r="F56" s="12" t="s">
        <v>74</v>
      </c>
      <c r="G56" s="12" t="s">
        <v>4</v>
      </c>
      <c r="H56" s="12"/>
      <c r="I56" s="12"/>
      <c r="J56" s="14">
        <f t="shared" si="17"/>
        <v>428902</v>
      </c>
      <c r="K56" s="14">
        <f t="shared" si="17"/>
        <v>434142</v>
      </c>
      <c r="L56" s="14">
        <f t="shared" si="17"/>
        <v>414947</v>
      </c>
    </row>
    <row r="57" spans="1:12" s="26" customFormat="1" ht="46.5" customHeight="1" x14ac:dyDescent="0.25">
      <c r="A57" s="442" t="s">
        <v>660</v>
      </c>
      <c r="B57" s="442"/>
      <c r="C57" s="362"/>
      <c r="E57" s="32">
        <v>851</v>
      </c>
      <c r="F57" s="148" t="s">
        <v>74</v>
      </c>
      <c r="G57" s="148" t="s">
        <v>4</v>
      </c>
      <c r="H57" s="148" t="s">
        <v>591</v>
      </c>
      <c r="I57" s="216" t="s">
        <v>164</v>
      </c>
      <c r="J57" s="44">
        <f>J58+J60</f>
        <v>428902</v>
      </c>
      <c r="K57" s="44">
        <f>K58+K60</f>
        <v>434142</v>
      </c>
      <c r="L57" s="44">
        <f>L58+L60</f>
        <v>414947</v>
      </c>
    </row>
    <row r="58" spans="1:12" ht="36" customHeight="1" x14ac:dyDescent="0.25">
      <c r="A58" s="17"/>
      <c r="B58" s="362" t="s">
        <v>22</v>
      </c>
      <c r="C58" s="294"/>
      <c r="D58" s="294"/>
      <c r="E58" s="294">
        <v>851</v>
      </c>
      <c r="F58" s="1" t="s">
        <v>74</v>
      </c>
      <c r="G58" s="1" t="s">
        <v>4</v>
      </c>
      <c r="H58" s="148" t="s">
        <v>591</v>
      </c>
      <c r="I58" s="1" t="s">
        <v>24</v>
      </c>
      <c r="J58" s="2">
        <f t="shared" ref="J58:L58" si="18">J59</f>
        <v>379160</v>
      </c>
      <c r="K58" s="2">
        <f t="shared" si="18"/>
        <v>384400</v>
      </c>
      <c r="L58" s="2">
        <f t="shared" si="18"/>
        <v>366131</v>
      </c>
    </row>
    <row r="59" spans="1:12" ht="14.25" customHeight="1" x14ac:dyDescent="0.25">
      <c r="A59" s="17"/>
      <c r="B59" s="362" t="s">
        <v>25</v>
      </c>
      <c r="C59" s="294"/>
      <c r="D59" s="294"/>
      <c r="E59" s="294">
        <v>851</v>
      </c>
      <c r="F59" s="1" t="s">
        <v>74</v>
      </c>
      <c r="G59" s="1" t="s">
        <v>4</v>
      </c>
      <c r="H59" s="148" t="s">
        <v>591</v>
      </c>
      <c r="I59" s="1" t="s">
        <v>26</v>
      </c>
      <c r="J59" s="2">
        <v>379160</v>
      </c>
      <c r="K59" s="2">
        <v>384400</v>
      </c>
      <c r="L59" s="2">
        <v>366131</v>
      </c>
    </row>
    <row r="60" spans="1:12" ht="14.25" customHeight="1" x14ac:dyDescent="0.25">
      <c r="A60" s="17"/>
      <c r="B60" s="363" t="s">
        <v>28</v>
      </c>
      <c r="C60" s="294"/>
      <c r="D60" s="294"/>
      <c r="E60" s="294">
        <v>851</v>
      </c>
      <c r="F60" s="1" t="s">
        <v>74</v>
      </c>
      <c r="G60" s="1" t="s">
        <v>4</v>
      </c>
      <c r="H60" s="148" t="s">
        <v>591</v>
      </c>
      <c r="I60" s="1" t="s">
        <v>29</v>
      </c>
      <c r="J60" s="2">
        <f t="shared" ref="J60:L60" si="19">J61</f>
        <v>49742</v>
      </c>
      <c r="K60" s="2">
        <f t="shared" si="19"/>
        <v>49742</v>
      </c>
      <c r="L60" s="2">
        <f t="shared" si="19"/>
        <v>48816</v>
      </c>
    </row>
    <row r="61" spans="1:12" ht="27" customHeight="1" x14ac:dyDescent="0.25">
      <c r="A61" s="17"/>
      <c r="B61" s="363" t="s">
        <v>30</v>
      </c>
      <c r="C61" s="294"/>
      <c r="D61" s="294"/>
      <c r="E61" s="294">
        <v>851</v>
      </c>
      <c r="F61" s="1" t="s">
        <v>74</v>
      </c>
      <c r="G61" s="1" t="s">
        <v>4</v>
      </c>
      <c r="H61" s="148" t="s">
        <v>591</v>
      </c>
      <c r="I61" s="1" t="s">
        <v>31</v>
      </c>
      <c r="J61" s="2">
        <v>49742</v>
      </c>
      <c r="K61" s="2">
        <v>49742</v>
      </c>
      <c r="L61" s="2">
        <v>48816</v>
      </c>
    </row>
    <row r="62" spans="1:12" s="11" customFormat="1" ht="14.25" customHeight="1" x14ac:dyDescent="0.25">
      <c r="A62" s="513" t="s">
        <v>56</v>
      </c>
      <c r="B62" s="513"/>
      <c r="C62" s="371"/>
      <c r="D62" s="371"/>
      <c r="E62" s="294">
        <v>851</v>
      </c>
      <c r="F62" s="7" t="s">
        <v>4</v>
      </c>
      <c r="G62" s="7"/>
      <c r="H62" s="7"/>
      <c r="I62" s="7"/>
      <c r="J62" s="9">
        <f t="shared" ref="J62:L63" si="20">J63</f>
        <v>1332400</v>
      </c>
      <c r="K62" s="9">
        <f t="shared" si="20"/>
        <v>1332400</v>
      </c>
      <c r="L62" s="9">
        <f t="shared" si="20"/>
        <v>1332400</v>
      </c>
    </row>
    <row r="63" spans="1:12" s="15" customFormat="1" ht="30" customHeight="1" x14ac:dyDescent="0.25">
      <c r="A63" s="514" t="s">
        <v>57</v>
      </c>
      <c r="B63" s="514"/>
      <c r="C63" s="372"/>
      <c r="D63" s="372"/>
      <c r="E63" s="294">
        <v>851</v>
      </c>
      <c r="F63" s="12" t="s">
        <v>4</v>
      </c>
      <c r="G63" s="12" t="s">
        <v>58</v>
      </c>
      <c r="H63" s="12"/>
      <c r="I63" s="12"/>
      <c r="J63" s="14">
        <f>J64</f>
        <v>1332400</v>
      </c>
      <c r="K63" s="14">
        <f t="shared" si="20"/>
        <v>1332400</v>
      </c>
      <c r="L63" s="14">
        <f t="shared" si="20"/>
        <v>1332400</v>
      </c>
    </row>
    <row r="64" spans="1:12" ht="15" customHeight="1" x14ac:dyDescent="0.25">
      <c r="A64" s="442" t="s">
        <v>572</v>
      </c>
      <c r="B64" s="442"/>
      <c r="C64" s="363"/>
      <c r="D64" s="363"/>
      <c r="E64" s="294">
        <v>851</v>
      </c>
      <c r="F64" s="1" t="s">
        <v>4</v>
      </c>
      <c r="G64" s="129" t="s">
        <v>58</v>
      </c>
      <c r="H64" s="1" t="s">
        <v>59</v>
      </c>
      <c r="I64" s="1"/>
      <c r="J64" s="2">
        <f>J65+J67</f>
        <v>1332400</v>
      </c>
      <c r="K64" s="2">
        <f>K65+K67</f>
        <v>1332400</v>
      </c>
      <c r="L64" s="2">
        <f>L65+L67</f>
        <v>1332400</v>
      </c>
    </row>
    <row r="65" spans="1:12" ht="39" customHeight="1" x14ac:dyDescent="0.25">
      <c r="A65" s="363"/>
      <c r="B65" s="362" t="s">
        <v>22</v>
      </c>
      <c r="C65" s="363"/>
      <c r="D65" s="363"/>
      <c r="E65" s="294">
        <v>851</v>
      </c>
      <c r="F65" s="1" t="s">
        <v>4</v>
      </c>
      <c r="G65" s="20" t="s">
        <v>58</v>
      </c>
      <c r="H65" s="1" t="s">
        <v>59</v>
      </c>
      <c r="I65" s="1" t="s">
        <v>24</v>
      </c>
      <c r="J65" s="2">
        <f>J66</f>
        <v>1246000</v>
      </c>
      <c r="K65" s="2">
        <f>K66</f>
        <v>1246000</v>
      </c>
      <c r="L65" s="2">
        <f>L66</f>
        <v>1246000</v>
      </c>
    </row>
    <row r="66" spans="1:12" ht="13.5" customHeight="1" x14ac:dyDescent="0.25">
      <c r="A66" s="363"/>
      <c r="B66" s="363" t="s">
        <v>60</v>
      </c>
      <c r="C66" s="363"/>
      <c r="D66" s="363"/>
      <c r="E66" s="294">
        <v>851</v>
      </c>
      <c r="F66" s="1" t="s">
        <v>4</v>
      </c>
      <c r="G66" s="20" t="s">
        <v>58</v>
      </c>
      <c r="H66" s="1" t="s">
        <v>59</v>
      </c>
      <c r="I66" s="1" t="s">
        <v>61</v>
      </c>
      <c r="J66" s="2">
        <v>1246000</v>
      </c>
      <c r="K66" s="2">
        <v>1246000</v>
      </c>
      <c r="L66" s="2">
        <v>1246000</v>
      </c>
    </row>
    <row r="67" spans="1:12" ht="13.5" customHeight="1" x14ac:dyDescent="0.25">
      <c r="A67" s="17"/>
      <c r="B67" s="363" t="s">
        <v>28</v>
      </c>
      <c r="C67" s="362"/>
      <c r="D67" s="362"/>
      <c r="E67" s="294">
        <v>851</v>
      </c>
      <c r="F67" s="1" t="s">
        <v>4</v>
      </c>
      <c r="G67" s="20" t="s">
        <v>58</v>
      </c>
      <c r="H67" s="1" t="s">
        <v>59</v>
      </c>
      <c r="I67" s="1" t="s">
        <v>29</v>
      </c>
      <c r="J67" s="2">
        <f t="shared" ref="J67:L67" si="21">J68</f>
        <v>86400</v>
      </c>
      <c r="K67" s="2">
        <f t="shared" si="21"/>
        <v>86400</v>
      </c>
      <c r="L67" s="2">
        <f t="shared" si="21"/>
        <v>86400</v>
      </c>
    </row>
    <row r="68" spans="1:12" ht="25.5" customHeight="1" x14ac:dyDescent="0.25">
      <c r="A68" s="17"/>
      <c r="B68" s="363" t="s">
        <v>30</v>
      </c>
      <c r="C68" s="363"/>
      <c r="D68" s="363"/>
      <c r="E68" s="294">
        <v>851</v>
      </c>
      <c r="F68" s="1" t="s">
        <v>4</v>
      </c>
      <c r="G68" s="20" t="s">
        <v>58</v>
      </c>
      <c r="H68" s="1" t="s">
        <v>59</v>
      </c>
      <c r="I68" s="1" t="s">
        <v>31</v>
      </c>
      <c r="J68" s="2">
        <v>86400</v>
      </c>
      <c r="K68" s="2">
        <v>86400</v>
      </c>
      <c r="L68" s="2">
        <v>86400</v>
      </c>
    </row>
    <row r="69" spans="1:12" s="11" customFormat="1" x14ac:dyDescent="0.25">
      <c r="A69" s="513" t="s">
        <v>62</v>
      </c>
      <c r="B69" s="513"/>
      <c r="C69" s="371"/>
      <c r="D69" s="371"/>
      <c r="E69" s="294">
        <v>851</v>
      </c>
      <c r="F69" s="7" t="s">
        <v>7</v>
      </c>
      <c r="G69" s="7"/>
      <c r="H69" s="7"/>
      <c r="I69" s="7"/>
      <c r="J69" s="9">
        <f>J70+J77+J81</f>
        <v>2897640</v>
      </c>
      <c r="K69" s="9">
        <f>K70+K77+K81</f>
        <v>3524640</v>
      </c>
      <c r="L69" s="9">
        <f>L70+L77+L81</f>
        <v>2885640</v>
      </c>
    </row>
    <row r="70" spans="1:12" s="15" customFormat="1" x14ac:dyDescent="0.25">
      <c r="A70" s="514" t="s">
        <v>63</v>
      </c>
      <c r="B70" s="514"/>
      <c r="C70" s="372"/>
      <c r="D70" s="372"/>
      <c r="E70" s="294">
        <v>851</v>
      </c>
      <c r="F70" s="12" t="s">
        <v>7</v>
      </c>
      <c r="G70" s="12" t="s">
        <v>64</v>
      </c>
      <c r="H70" s="12"/>
      <c r="I70" s="12"/>
      <c r="J70" s="14">
        <f>J71+J74</f>
        <v>66140</v>
      </c>
      <c r="K70" s="14">
        <f t="shared" ref="K70:L70" si="22">K71+K74</f>
        <v>66140</v>
      </c>
      <c r="L70" s="14">
        <f t="shared" si="22"/>
        <v>66140</v>
      </c>
    </row>
    <row r="71" spans="1:12" s="15" customFormat="1" ht="63.75" customHeight="1" x14ac:dyDescent="0.25">
      <c r="A71" s="485" t="s">
        <v>604</v>
      </c>
      <c r="B71" s="486"/>
      <c r="C71" s="372"/>
      <c r="D71" s="372"/>
      <c r="E71" s="294">
        <v>851</v>
      </c>
      <c r="F71" s="1" t="s">
        <v>7</v>
      </c>
      <c r="G71" s="129" t="s">
        <v>64</v>
      </c>
      <c r="H71" s="1" t="s">
        <v>605</v>
      </c>
      <c r="I71" s="1"/>
      <c r="J71" s="2">
        <f t="shared" ref="J71:L72" si="23">J72</f>
        <v>11140</v>
      </c>
      <c r="K71" s="2">
        <f t="shared" si="23"/>
        <v>11140</v>
      </c>
      <c r="L71" s="2">
        <f t="shared" si="23"/>
        <v>11140</v>
      </c>
    </row>
    <row r="72" spans="1:12" s="15" customFormat="1" ht="12" customHeight="1" x14ac:dyDescent="0.25">
      <c r="A72" s="372"/>
      <c r="B72" s="373" t="s">
        <v>28</v>
      </c>
      <c r="C72" s="362"/>
      <c r="D72" s="362"/>
      <c r="E72" s="294">
        <v>851</v>
      </c>
      <c r="F72" s="1" t="s">
        <v>7</v>
      </c>
      <c r="G72" s="129" t="s">
        <v>64</v>
      </c>
      <c r="H72" s="1" t="s">
        <v>605</v>
      </c>
      <c r="I72" s="1" t="s">
        <v>29</v>
      </c>
      <c r="J72" s="2">
        <f t="shared" si="23"/>
        <v>11140</v>
      </c>
      <c r="K72" s="2">
        <f t="shared" si="23"/>
        <v>11140</v>
      </c>
      <c r="L72" s="2">
        <f t="shared" si="23"/>
        <v>11140</v>
      </c>
    </row>
    <row r="73" spans="1:12" s="15" customFormat="1" ht="25.5" customHeight="1" x14ac:dyDescent="0.25">
      <c r="A73" s="372"/>
      <c r="B73" s="373" t="s">
        <v>30</v>
      </c>
      <c r="C73" s="363"/>
      <c r="D73" s="363"/>
      <c r="E73" s="294">
        <v>851</v>
      </c>
      <c r="F73" s="1" t="s">
        <v>7</v>
      </c>
      <c r="G73" s="129" t="s">
        <v>64</v>
      </c>
      <c r="H73" s="1" t="s">
        <v>605</v>
      </c>
      <c r="I73" s="1" t="s">
        <v>31</v>
      </c>
      <c r="J73" s="2">
        <v>11140</v>
      </c>
      <c r="K73" s="2">
        <v>11140</v>
      </c>
      <c r="L73" s="2">
        <v>11140</v>
      </c>
    </row>
    <row r="74" spans="1:12" ht="24.75" customHeight="1" x14ac:dyDescent="0.25">
      <c r="A74" s="485" t="s">
        <v>65</v>
      </c>
      <c r="B74" s="486"/>
      <c r="C74" s="363"/>
      <c r="D74" s="363"/>
      <c r="E74" s="294">
        <v>851</v>
      </c>
      <c r="F74" s="1" t="s">
        <v>7</v>
      </c>
      <c r="G74" s="1" t="s">
        <v>64</v>
      </c>
      <c r="H74" s="1" t="s">
        <v>730</v>
      </c>
      <c r="I74" s="1"/>
      <c r="J74" s="2">
        <f t="shared" ref="J74:L75" si="24">J75</f>
        <v>55000</v>
      </c>
      <c r="K74" s="2">
        <f t="shared" si="24"/>
        <v>55000</v>
      </c>
      <c r="L74" s="2">
        <f t="shared" si="24"/>
        <v>55000</v>
      </c>
    </row>
    <row r="75" spans="1:12" ht="15.75" customHeight="1" x14ac:dyDescent="0.25">
      <c r="A75" s="17"/>
      <c r="B75" s="363" t="s">
        <v>28</v>
      </c>
      <c r="C75" s="362"/>
      <c r="D75" s="362"/>
      <c r="E75" s="294">
        <v>851</v>
      </c>
      <c r="F75" s="1" t="s">
        <v>7</v>
      </c>
      <c r="G75" s="1" t="s">
        <v>64</v>
      </c>
      <c r="H75" s="1" t="s">
        <v>730</v>
      </c>
      <c r="I75" s="1" t="s">
        <v>29</v>
      </c>
      <c r="J75" s="2">
        <f t="shared" si="24"/>
        <v>55000</v>
      </c>
      <c r="K75" s="2">
        <f t="shared" si="24"/>
        <v>55000</v>
      </c>
      <c r="L75" s="2">
        <f t="shared" si="24"/>
        <v>55000</v>
      </c>
    </row>
    <row r="76" spans="1:12" ht="27" customHeight="1" x14ac:dyDescent="0.25">
      <c r="A76" s="17"/>
      <c r="B76" s="363" t="s">
        <v>30</v>
      </c>
      <c r="C76" s="363"/>
      <c r="D76" s="363"/>
      <c r="E76" s="294">
        <v>851</v>
      </c>
      <c r="F76" s="1" t="s">
        <v>7</v>
      </c>
      <c r="G76" s="1" t="s">
        <v>64</v>
      </c>
      <c r="H76" s="1" t="s">
        <v>730</v>
      </c>
      <c r="I76" s="1" t="s">
        <v>31</v>
      </c>
      <c r="J76" s="2">
        <v>55000</v>
      </c>
      <c r="K76" s="2">
        <v>55000</v>
      </c>
      <c r="L76" s="2">
        <v>55000</v>
      </c>
    </row>
    <row r="77" spans="1:12" s="15" customFormat="1" x14ac:dyDescent="0.25">
      <c r="A77" s="514" t="s">
        <v>372</v>
      </c>
      <c r="B77" s="514"/>
      <c r="C77" s="372"/>
      <c r="D77" s="372"/>
      <c r="E77" s="294">
        <v>851</v>
      </c>
      <c r="F77" s="12" t="s">
        <v>7</v>
      </c>
      <c r="G77" s="12" t="s">
        <v>58</v>
      </c>
      <c r="H77" s="12"/>
      <c r="I77" s="12"/>
      <c r="J77" s="14">
        <f t="shared" ref="J77:L79" si="25">J78</f>
        <v>2558000</v>
      </c>
      <c r="K77" s="14">
        <f t="shared" si="25"/>
        <v>3185000</v>
      </c>
      <c r="L77" s="14">
        <f t="shared" si="25"/>
        <v>2546000</v>
      </c>
    </row>
    <row r="78" spans="1:12" ht="24.75" customHeight="1" x14ac:dyDescent="0.25">
      <c r="A78" s="442" t="s">
        <v>615</v>
      </c>
      <c r="B78" s="442"/>
      <c r="C78" s="363"/>
      <c r="D78" s="363"/>
      <c r="E78" s="294">
        <v>851</v>
      </c>
      <c r="F78" s="20" t="s">
        <v>7</v>
      </c>
      <c r="G78" s="20" t="s">
        <v>58</v>
      </c>
      <c r="H78" s="20" t="s">
        <v>614</v>
      </c>
      <c r="I78" s="20"/>
      <c r="J78" s="2">
        <f t="shared" si="25"/>
        <v>2558000</v>
      </c>
      <c r="K78" s="2">
        <f t="shared" si="25"/>
        <v>3185000</v>
      </c>
      <c r="L78" s="2">
        <f t="shared" si="25"/>
        <v>2546000</v>
      </c>
    </row>
    <row r="79" spans="1:12" ht="15.75" customHeight="1" x14ac:dyDescent="0.25">
      <c r="A79" s="363"/>
      <c r="B79" s="363" t="s">
        <v>28</v>
      </c>
      <c r="C79" s="363"/>
      <c r="D79" s="363"/>
      <c r="E79" s="294">
        <v>851</v>
      </c>
      <c r="F79" s="20" t="s">
        <v>7</v>
      </c>
      <c r="G79" s="20" t="s">
        <v>58</v>
      </c>
      <c r="H79" s="20" t="s">
        <v>614</v>
      </c>
      <c r="I79" s="1" t="s">
        <v>29</v>
      </c>
      <c r="J79" s="2">
        <f t="shared" si="25"/>
        <v>2558000</v>
      </c>
      <c r="K79" s="2">
        <f t="shared" si="25"/>
        <v>3185000</v>
      </c>
      <c r="L79" s="2">
        <f t="shared" si="25"/>
        <v>2546000</v>
      </c>
    </row>
    <row r="80" spans="1:12" ht="24.75" customHeight="1" x14ac:dyDescent="0.25">
      <c r="A80" s="363"/>
      <c r="B80" s="363" t="s">
        <v>30</v>
      </c>
      <c r="C80" s="363"/>
      <c r="D80" s="363"/>
      <c r="E80" s="294">
        <v>851</v>
      </c>
      <c r="F80" s="20" t="s">
        <v>7</v>
      </c>
      <c r="G80" s="20" t="s">
        <v>58</v>
      </c>
      <c r="H80" s="20" t="s">
        <v>614</v>
      </c>
      <c r="I80" s="1" t="s">
        <v>31</v>
      </c>
      <c r="J80" s="2">
        <v>2558000</v>
      </c>
      <c r="K80" s="2">
        <v>3185000</v>
      </c>
      <c r="L80" s="2">
        <v>2546000</v>
      </c>
    </row>
    <row r="81" spans="1:12" s="15" customFormat="1" x14ac:dyDescent="0.25">
      <c r="A81" s="514" t="s">
        <v>68</v>
      </c>
      <c r="B81" s="514"/>
      <c r="C81" s="372"/>
      <c r="D81" s="372"/>
      <c r="E81" s="294">
        <v>851</v>
      </c>
      <c r="F81" s="12" t="s">
        <v>7</v>
      </c>
      <c r="G81" s="12" t="s">
        <v>69</v>
      </c>
      <c r="H81" s="12"/>
      <c r="I81" s="12"/>
      <c r="J81" s="14">
        <f t="shared" ref="J81:L81" si="26">J82+J87</f>
        <v>273500</v>
      </c>
      <c r="K81" s="14">
        <f t="shared" si="26"/>
        <v>273500</v>
      </c>
      <c r="L81" s="14">
        <f t="shared" si="26"/>
        <v>273500</v>
      </c>
    </row>
    <row r="82" spans="1:12" ht="26.25" customHeight="1" x14ac:dyDescent="0.25">
      <c r="A82" s="442" t="s">
        <v>70</v>
      </c>
      <c r="B82" s="442"/>
      <c r="C82" s="363"/>
      <c r="D82" s="363"/>
      <c r="E82" s="294">
        <v>851</v>
      </c>
      <c r="F82" s="20" t="s">
        <v>7</v>
      </c>
      <c r="G82" s="20" t="s">
        <v>69</v>
      </c>
      <c r="H82" s="20" t="s">
        <v>71</v>
      </c>
      <c r="I82" s="20"/>
      <c r="J82" s="2">
        <f t="shared" ref="J82:L82" si="27">J83+J85</f>
        <v>173500</v>
      </c>
      <c r="K82" s="2">
        <f t="shared" si="27"/>
        <v>173500</v>
      </c>
      <c r="L82" s="2">
        <f t="shared" si="27"/>
        <v>173500</v>
      </c>
    </row>
    <row r="83" spans="1:12" ht="40.5" customHeight="1" x14ac:dyDescent="0.25">
      <c r="A83" s="363"/>
      <c r="B83" s="362" t="s">
        <v>22</v>
      </c>
      <c r="C83" s="363"/>
      <c r="D83" s="363"/>
      <c r="E83" s="294">
        <v>851</v>
      </c>
      <c r="F83" s="20" t="s">
        <v>7</v>
      </c>
      <c r="G83" s="20" t="s">
        <v>69</v>
      </c>
      <c r="H83" s="20" t="s">
        <v>71</v>
      </c>
      <c r="I83" s="1" t="s">
        <v>24</v>
      </c>
      <c r="J83" s="2">
        <f t="shared" ref="J83:L83" si="28">J84</f>
        <v>97615</v>
      </c>
      <c r="K83" s="2">
        <f t="shared" si="28"/>
        <v>97615</v>
      </c>
      <c r="L83" s="2">
        <f t="shared" si="28"/>
        <v>97615</v>
      </c>
    </row>
    <row r="84" spans="1:12" ht="15" customHeight="1" x14ac:dyDescent="0.25">
      <c r="A84" s="17"/>
      <c r="B84" s="362" t="s">
        <v>25</v>
      </c>
      <c r="C84" s="362"/>
      <c r="D84" s="362"/>
      <c r="E84" s="294">
        <v>851</v>
      </c>
      <c r="F84" s="20" t="s">
        <v>7</v>
      </c>
      <c r="G84" s="20" t="s">
        <v>69</v>
      </c>
      <c r="H84" s="20" t="s">
        <v>71</v>
      </c>
      <c r="I84" s="1" t="s">
        <v>26</v>
      </c>
      <c r="J84" s="2">
        <v>97615</v>
      </c>
      <c r="K84" s="2">
        <v>97615</v>
      </c>
      <c r="L84" s="2">
        <v>97615</v>
      </c>
    </row>
    <row r="85" spans="1:12" ht="12.75" customHeight="1" x14ac:dyDescent="0.25">
      <c r="A85" s="17"/>
      <c r="B85" s="363" t="s">
        <v>28</v>
      </c>
      <c r="C85" s="362"/>
      <c r="D85" s="362"/>
      <c r="E85" s="294">
        <v>851</v>
      </c>
      <c r="F85" s="20" t="s">
        <v>7</v>
      </c>
      <c r="G85" s="20" t="s">
        <v>69</v>
      </c>
      <c r="H85" s="20" t="s">
        <v>71</v>
      </c>
      <c r="I85" s="1" t="s">
        <v>29</v>
      </c>
      <c r="J85" s="2">
        <f t="shared" ref="J85:L85" si="29">J86</f>
        <v>75885</v>
      </c>
      <c r="K85" s="2">
        <f t="shared" si="29"/>
        <v>75885</v>
      </c>
      <c r="L85" s="2">
        <f t="shared" si="29"/>
        <v>75885</v>
      </c>
    </row>
    <row r="86" spans="1:12" ht="26.25" customHeight="1" x14ac:dyDescent="0.25">
      <c r="A86" s="17"/>
      <c r="B86" s="363" t="s">
        <v>30</v>
      </c>
      <c r="C86" s="363"/>
      <c r="D86" s="363"/>
      <c r="E86" s="294">
        <v>851</v>
      </c>
      <c r="F86" s="20" t="s">
        <v>7</v>
      </c>
      <c r="G86" s="20" t="s">
        <v>69</v>
      </c>
      <c r="H86" s="20" t="s">
        <v>71</v>
      </c>
      <c r="I86" s="1" t="s">
        <v>31</v>
      </c>
      <c r="J86" s="2">
        <v>75885</v>
      </c>
      <c r="K86" s="2">
        <v>75885</v>
      </c>
      <c r="L86" s="2">
        <v>75885</v>
      </c>
    </row>
    <row r="87" spans="1:12" ht="25.5" customHeight="1" x14ac:dyDescent="0.25">
      <c r="A87" s="485" t="s">
        <v>569</v>
      </c>
      <c r="B87" s="486"/>
      <c r="C87" s="363"/>
      <c r="D87" s="118"/>
      <c r="E87" s="294">
        <v>851</v>
      </c>
      <c r="F87" s="20" t="s">
        <v>7</v>
      </c>
      <c r="G87" s="20" t="s">
        <v>69</v>
      </c>
      <c r="H87" s="20" t="s">
        <v>745</v>
      </c>
      <c r="I87" s="1"/>
      <c r="J87" s="2">
        <f t="shared" ref="J87:L88" si="30">J88</f>
        <v>100000</v>
      </c>
      <c r="K87" s="2">
        <f t="shared" si="30"/>
        <v>100000</v>
      </c>
      <c r="L87" s="2">
        <f t="shared" si="30"/>
        <v>100000</v>
      </c>
    </row>
    <row r="88" spans="1:12" x14ac:dyDescent="0.25">
      <c r="A88" s="17"/>
      <c r="B88" s="363" t="s">
        <v>32</v>
      </c>
      <c r="C88" s="363"/>
      <c r="D88" s="118"/>
      <c r="E88" s="294">
        <v>851</v>
      </c>
      <c r="F88" s="20" t="s">
        <v>7</v>
      </c>
      <c r="G88" s="20" t="s">
        <v>69</v>
      </c>
      <c r="H88" s="20" t="s">
        <v>745</v>
      </c>
      <c r="I88" s="1" t="s">
        <v>33</v>
      </c>
      <c r="J88" s="2">
        <f t="shared" si="30"/>
        <v>100000</v>
      </c>
      <c r="K88" s="2">
        <f t="shared" si="30"/>
        <v>100000</v>
      </c>
      <c r="L88" s="2">
        <f t="shared" si="30"/>
        <v>100000</v>
      </c>
    </row>
    <row r="89" spans="1:12" ht="27.75" customHeight="1" x14ac:dyDescent="0.25">
      <c r="A89" s="17"/>
      <c r="B89" s="363" t="s">
        <v>376</v>
      </c>
      <c r="C89" s="363"/>
      <c r="D89" s="118"/>
      <c r="E89" s="294">
        <v>851</v>
      </c>
      <c r="F89" s="20" t="s">
        <v>7</v>
      </c>
      <c r="G89" s="20" t="s">
        <v>69</v>
      </c>
      <c r="H89" s="20" t="s">
        <v>745</v>
      </c>
      <c r="I89" s="1" t="s">
        <v>67</v>
      </c>
      <c r="J89" s="2">
        <v>100000</v>
      </c>
      <c r="K89" s="2">
        <v>100000</v>
      </c>
      <c r="L89" s="2">
        <v>100000</v>
      </c>
    </row>
    <row r="90" spans="1:12" s="15" customFormat="1" ht="13.5" customHeight="1" x14ac:dyDescent="0.25">
      <c r="A90" s="374" t="s">
        <v>72</v>
      </c>
      <c r="B90" s="372"/>
      <c r="C90" s="372"/>
      <c r="E90" s="294">
        <v>851</v>
      </c>
      <c r="F90" s="22" t="s">
        <v>64</v>
      </c>
      <c r="G90" s="22"/>
      <c r="H90" s="22"/>
      <c r="I90" s="12"/>
      <c r="J90" s="14">
        <f>J91+J95</f>
        <v>741440</v>
      </c>
      <c r="K90" s="14">
        <f>K91+K95</f>
        <v>741500</v>
      </c>
      <c r="L90" s="14">
        <f>L91+L95</f>
        <v>741495</v>
      </c>
    </row>
    <row r="91" spans="1:12" s="15" customFormat="1" ht="13.5" customHeight="1" x14ac:dyDescent="0.25">
      <c r="A91" s="519" t="s">
        <v>371</v>
      </c>
      <c r="B91" s="519"/>
      <c r="C91" s="372"/>
      <c r="E91" s="294">
        <v>851</v>
      </c>
      <c r="F91" s="22" t="s">
        <v>64</v>
      </c>
      <c r="G91" s="131" t="s">
        <v>18</v>
      </c>
      <c r="H91" s="22"/>
      <c r="I91" s="12"/>
      <c r="J91" s="14">
        <f>J92</f>
        <v>41440</v>
      </c>
      <c r="K91" s="14">
        <f t="shared" ref="K91:L91" si="31">K92</f>
        <v>41500</v>
      </c>
      <c r="L91" s="14">
        <f t="shared" si="31"/>
        <v>41495</v>
      </c>
    </row>
    <row r="92" spans="1:12" s="15" customFormat="1" ht="13.5" customHeight="1" x14ac:dyDescent="0.25">
      <c r="A92" s="442" t="s">
        <v>586</v>
      </c>
      <c r="B92" s="442"/>
      <c r="C92" s="363"/>
      <c r="D92" s="6"/>
      <c r="E92" s="294">
        <v>851</v>
      </c>
      <c r="F92" s="20" t="s">
        <v>64</v>
      </c>
      <c r="G92" s="130" t="s">
        <v>18</v>
      </c>
      <c r="H92" s="20" t="s">
        <v>587</v>
      </c>
      <c r="I92" s="1"/>
      <c r="J92" s="2">
        <f t="shared" ref="J92:L93" si="32">J93</f>
        <v>41440</v>
      </c>
      <c r="K92" s="2">
        <f t="shared" si="32"/>
        <v>41500</v>
      </c>
      <c r="L92" s="2">
        <f t="shared" si="32"/>
        <v>41495</v>
      </c>
    </row>
    <row r="93" spans="1:12" s="15" customFormat="1" ht="15" customHeight="1" x14ac:dyDescent="0.25">
      <c r="A93" s="363"/>
      <c r="B93" s="373" t="s">
        <v>28</v>
      </c>
      <c r="C93" s="363"/>
      <c r="D93" s="363"/>
      <c r="E93" s="294">
        <v>851</v>
      </c>
      <c r="F93" s="20" t="s">
        <v>64</v>
      </c>
      <c r="G93" s="130" t="s">
        <v>18</v>
      </c>
      <c r="H93" s="20" t="s">
        <v>587</v>
      </c>
      <c r="I93" s="1" t="s">
        <v>29</v>
      </c>
      <c r="J93" s="2">
        <f t="shared" si="32"/>
        <v>41440</v>
      </c>
      <c r="K93" s="2">
        <f t="shared" si="32"/>
        <v>41500</v>
      </c>
      <c r="L93" s="2">
        <f t="shared" si="32"/>
        <v>41495</v>
      </c>
    </row>
    <row r="94" spans="1:12" s="15" customFormat="1" ht="26.25" customHeight="1" x14ac:dyDescent="0.25">
      <c r="A94" s="363"/>
      <c r="B94" s="373" t="s">
        <v>30</v>
      </c>
      <c r="C94" s="363"/>
      <c r="D94" s="363"/>
      <c r="E94" s="294">
        <v>851</v>
      </c>
      <c r="F94" s="20" t="s">
        <v>64</v>
      </c>
      <c r="G94" s="130" t="s">
        <v>18</v>
      </c>
      <c r="H94" s="20" t="s">
        <v>587</v>
      </c>
      <c r="I94" s="1" t="s">
        <v>31</v>
      </c>
      <c r="J94" s="2">
        <f>41422+18</f>
        <v>41440</v>
      </c>
      <c r="K94" s="2">
        <f>41422+18+60</f>
        <v>41500</v>
      </c>
      <c r="L94" s="2">
        <f>41422+18+55</f>
        <v>41495</v>
      </c>
    </row>
    <row r="95" spans="1:12" s="15" customFormat="1" x14ac:dyDescent="0.25">
      <c r="A95" s="374" t="s">
        <v>73</v>
      </c>
      <c r="B95" s="372"/>
      <c r="C95" s="372"/>
      <c r="E95" s="294">
        <v>851</v>
      </c>
      <c r="F95" s="22" t="s">
        <v>64</v>
      </c>
      <c r="G95" s="22" t="s">
        <v>74</v>
      </c>
      <c r="H95" s="22"/>
      <c r="I95" s="12"/>
      <c r="J95" s="14">
        <f t="shared" ref="J95:L95" si="33">J96</f>
        <v>700000</v>
      </c>
      <c r="K95" s="14">
        <f t="shared" si="33"/>
        <v>700000</v>
      </c>
      <c r="L95" s="14">
        <f t="shared" si="33"/>
        <v>700000</v>
      </c>
    </row>
    <row r="96" spans="1:12" ht="26.25" customHeight="1" x14ac:dyDescent="0.25">
      <c r="A96" s="442" t="s">
        <v>75</v>
      </c>
      <c r="B96" s="442"/>
      <c r="C96" s="363"/>
      <c r="D96" s="363"/>
      <c r="E96" s="294">
        <v>851</v>
      </c>
      <c r="F96" s="20" t="s">
        <v>64</v>
      </c>
      <c r="G96" s="20" t="s">
        <v>74</v>
      </c>
      <c r="H96" s="20" t="s">
        <v>76</v>
      </c>
      <c r="I96" s="1"/>
      <c r="J96" s="2">
        <f t="shared" ref="J96:L96" si="34">J98</f>
        <v>700000</v>
      </c>
      <c r="K96" s="2">
        <f t="shared" si="34"/>
        <v>700000</v>
      </c>
      <c r="L96" s="2">
        <f t="shared" si="34"/>
        <v>700000</v>
      </c>
    </row>
    <row r="97" spans="1:12" ht="25.5" customHeight="1" x14ac:dyDescent="0.25">
      <c r="A97" s="363"/>
      <c r="B97" s="363" t="s">
        <v>598</v>
      </c>
      <c r="C97" s="363"/>
      <c r="D97" s="363"/>
      <c r="E97" s="294">
        <v>851</v>
      </c>
      <c r="F97" s="20" t="s">
        <v>64</v>
      </c>
      <c r="G97" s="20" t="s">
        <v>74</v>
      </c>
      <c r="H97" s="20" t="s">
        <v>76</v>
      </c>
      <c r="I97" s="1" t="s">
        <v>77</v>
      </c>
      <c r="J97" s="2">
        <f t="shared" ref="J97:L97" si="35">J98</f>
        <v>700000</v>
      </c>
      <c r="K97" s="2">
        <f t="shared" si="35"/>
        <v>700000</v>
      </c>
      <c r="L97" s="2">
        <f t="shared" si="35"/>
        <v>700000</v>
      </c>
    </row>
    <row r="98" spans="1:12" ht="25.5" customHeight="1" x14ac:dyDescent="0.25">
      <c r="A98" s="17"/>
      <c r="B98" s="363" t="s">
        <v>78</v>
      </c>
      <c r="C98" s="363"/>
      <c r="D98" s="363"/>
      <c r="E98" s="294">
        <v>851</v>
      </c>
      <c r="F98" s="20" t="s">
        <v>64</v>
      </c>
      <c r="G98" s="20" t="s">
        <v>74</v>
      </c>
      <c r="H98" s="20" t="s">
        <v>76</v>
      </c>
      <c r="I98" s="1" t="s">
        <v>79</v>
      </c>
      <c r="J98" s="2">
        <v>700000</v>
      </c>
      <c r="K98" s="2">
        <v>700000</v>
      </c>
      <c r="L98" s="2">
        <v>700000</v>
      </c>
    </row>
    <row r="99" spans="1:12" s="11" customFormat="1" x14ac:dyDescent="0.25">
      <c r="A99" s="513" t="s">
        <v>80</v>
      </c>
      <c r="B99" s="513"/>
      <c r="C99" s="371"/>
      <c r="D99" s="371"/>
      <c r="E99" s="294">
        <v>851</v>
      </c>
      <c r="F99" s="7" t="s">
        <v>37</v>
      </c>
      <c r="G99" s="7"/>
      <c r="H99" s="7"/>
      <c r="I99" s="7"/>
      <c r="J99" s="9">
        <f>J100</f>
        <v>8214000</v>
      </c>
      <c r="K99" s="9">
        <f>K100</f>
        <v>3000000</v>
      </c>
      <c r="L99" s="9">
        <f>L100</f>
        <v>2114000</v>
      </c>
    </row>
    <row r="100" spans="1:12" s="15" customFormat="1" x14ac:dyDescent="0.25">
      <c r="A100" s="514" t="s">
        <v>84</v>
      </c>
      <c r="B100" s="514"/>
      <c r="C100" s="372"/>
      <c r="D100" s="372"/>
      <c r="E100" s="294">
        <v>851</v>
      </c>
      <c r="F100" s="12" t="s">
        <v>37</v>
      </c>
      <c r="G100" s="12" t="s">
        <v>74</v>
      </c>
      <c r="H100" s="12"/>
      <c r="I100" s="12"/>
      <c r="J100" s="14">
        <f>J101</f>
        <v>8214000</v>
      </c>
      <c r="K100" s="14">
        <f t="shared" ref="K100:L100" si="36">K101</f>
        <v>3000000</v>
      </c>
      <c r="L100" s="14">
        <f t="shared" si="36"/>
        <v>2114000</v>
      </c>
    </row>
    <row r="101" spans="1:12" x14ac:dyDescent="0.25">
      <c r="A101" s="442" t="s">
        <v>82</v>
      </c>
      <c r="B101" s="442"/>
      <c r="C101" s="363"/>
      <c r="D101" s="363"/>
      <c r="E101" s="294">
        <v>851</v>
      </c>
      <c r="F101" s="1" t="s">
        <v>37</v>
      </c>
      <c r="G101" s="20" t="s">
        <v>74</v>
      </c>
      <c r="H101" s="1" t="s">
        <v>83</v>
      </c>
      <c r="I101" s="1"/>
      <c r="J101" s="2">
        <f t="shared" ref="J101:L101" si="37">J102+J104</f>
        <v>8214000</v>
      </c>
      <c r="K101" s="2">
        <f t="shared" si="37"/>
        <v>3000000</v>
      </c>
      <c r="L101" s="2">
        <f t="shared" si="37"/>
        <v>2114000</v>
      </c>
    </row>
    <row r="102" spans="1:12" ht="13.5" customHeight="1" x14ac:dyDescent="0.25">
      <c r="A102" s="363"/>
      <c r="B102" s="363" t="s">
        <v>28</v>
      </c>
      <c r="C102" s="362"/>
      <c r="D102" s="362"/>
      <c r="E102" s="294">
        <v>851</v>
      </c>
      <c r="F102" s="1" t="s">
        <v>37</v>
      </c>
      <c r="G102" s="20" t="s">
        <v>74</v>
      </c>
      <c r="H102" s="1" t="s">
        <v>83</v>
      </c>
      <c r="I102" s="1" t="s">
        <v>29</v>
      </c>
      <c r="J102" s="2">
        <f t="shared" ref="J102:L102" si="38">J103</f>
        <v>0</v>
      </c>
      <c r="K102" s="2">
        <f t="shared" si="38"/>
        <v>0</v>
      </c>
      <c r="L102" s="2">
        <f t="shared" si="38"/>
        <v>2114000</v>
      </c>
    </row>
    <row r="103" spans="1:12" ht="24" x14ac:dyDescent="0.25">
      <c r="A103" s="363"/>
      <c r="B103" s="363" t="s">
        <v>30</v>
      </c>
      <c r="C103" s="363"/>
      <c r="D103" s="363"/>
      <c r="E103" s="294">
        <v>851</v>
      </c>
      <c r="F103" s="1" t="s">
        <v>37</v>
      </c>
      <c r="G103" s="20" t="s">
        <v>74</v>
      </c>
      <c r="H103" s="1" t="s">
        <v>83</v>
      </c>
      <c r="I103" s="1" t="s">
        <v>31</v>
      </c>
      <c r="J103" s="2"/>
      <c r="K103" s="2"/>
      <c r="L103" s="2">
        <v>2114000</v>
      </c>
    </row>
    <row r="104" spans="1:12" ht="25.5" customHeight="1" x14ac:dyDescent="0.25">
      <c r="A104" s="363"/>
      <c r="B104" s="363" t="s">
        <v>598</v>
      </c>
      <c r="C104" s="363"/>
      <c r="D104" s="363"/>
      <c r="E104" s="294">
        <v>851</v>
      </c>
      <c r="F104" s="1" t="s">
        <v>37</v>
      </c>
      <c r="G104" s="20" t="s">
        <v>74</v>
      </c>
      <c r="H104" s="1" t="s">
        <v>83</v>
      </c>
      <c r="I104" s="1" t="s">
        <v>77</v>
      </c>
      <c r="J104" s="2">
        <f t="shared" ref="J104:L104" si="39">J105</f>
        <v>8214000</v>
      </c>
      <c r="K104" s="2">
        <f t="shared" si="39"/>
        <v>3000000</v>
      </c>
      <c r="L104" s="2">
        <f t="shared" si="39"/>
        <v>0</v>
      </c>
    </row>
    <row r="105" spans="1:12" ht="25.5" customHeight="1" x14ac:dyDescent="0.25">
      <c r="A105" s="363"/>
      <c r="B105" s="363" t="s">
        <v>78</v>
      </c>
      <c r="C105" s="363"/>
      <c r="D105" s="363"/>
      <c r="E105" s="294">
        <v>851</v>
      </c>
      <c r="F105" s="1" t="s">
        <v>37</v>
      </c>
      <c r="G105" s="20" t="s">
        <v>74</v>
      </c>
      <c r="H105" s="1" t="s">
        <v>83</v>
      </c>
      <c r="I105" s="1" t="s">
        <v>79</v>
      </c>
      <c r="J105" s="2">
        <f>10245000-2030982-18</f>
        <v>8214000</v>
      </c>
      <c r="K105" s="2">
        <v>3000000</v>
      </c>
      <c r="L105" s="2"/>
    </row>
    <row r="106" spans="1:12" x14ac:dyDescent="0.25">
      <c r="A106" s="513" t="s">
        <v>85</v>
      </c>
      <c r="B106" s="513"/>
      <c r="C106" s="371"/>
      <c r="D106" s="371"/>
      <c r="E106" s="294">
        <v>851</v>
      </c>
      <c r="F106" s="7" t="s">
        <v>86</v>
      </c>
      <c r="G106" s="7"/>
      <c r="H106" s="7"/>
      <c r="I106" s="7"/>
      <c r="J106" s="9">
        <f>J107+J129</f>
        <v>14871640</v>
      </c>
      <c r="K106" s="9">
        <f>K107+K129</f>
        <v>3063140</v>
      </c>
      <c r="L106" s="9">
        <f>L107+L129</f>
        <v>3063140</v>
      </c>
    </row>
    <row r="107" spans="1:12" x14ac:dyDescent="0.25">
      <c r="A107" s="514" t="s">
        <v>87</v>
      </c>
      <c r="B107" s="514"/>
      <c r="C107" s="372"/>
      <c r="D107" s="372"/>
      <c r="E107" s="294">
        <v>851</v>
      </c>
      <c r="F107" s="12" t="s">
        <v>86</v>
      </c>
      <c r="G107" s="12" t="s">
        <v>18</v>
      </c>
      <c r="H107" s="12"/>
      <c r="I107" s="12"/>
      <c r="J107" s="14">
        <f>J108+J111+J114+J117+J120+J123+J126</f>
        <v>14856640</v>
      </c>
      <c r="K107" s="14">
        <f>K108+K111+K114+K117+K120+K123+K126</f>
        <v>3048140</v>
      </c>
      <c r="L107" s="14">
        <f>L108+L111+L114+L117+L120+L123+L126</f>
        <v>3048140</v>
      </c>
    </row>
    <row r="108" spans="1:12" x14ac:dyDescent="0.25">
      <c r="A108" s="442" t="s">
        <v>93</v>
      </c>
      <c r="B108" s="442"/>
      <c r="C108" s="363"/>
      <c r="D108" s="363"/>
      <c r="E108" s="294">
        <v>851</v>
      </c>
      <c r="F108" s="1" t="s">
        <v>86</v>
      </c>
      <c r="G108" s="1" t="s">
        <v>18</v>
      </c>
      <c r="H108" s="1" t="s">
        <v>731</v>
      </c>
      <c r="I108" s="1"/>
      <c r="J108" s="2">
        <f t="shared" ref="J108:L109" si="40">J109</f>
        <v>2580900</v>
      </c>
      <c r="K108" s="2">
        <f t="shared" si="40"/>
        <v>2580900</v>
      </c>
      <c r="L108" s="2">
        <f t="shared" si="40"/>
        <v>2580900</v>
      </c>
    </row>
    <row r="109" spans="1:12" ht="25.5" customHeight="1" x14ac:dyDescent="0.25">
      <c r="A109" s="372"/>
      <c r="B109" s="291" t="s">
        <v>95</v>
      </c>
      <c r="C109" s="372"/>
      <c r="D109" s="372"/>
      <c r="E109" s="294">
        <v>851</v>
      </c>
      <c r="F109" s="1" t="s">
        <v>86</v>
      </c>
      <c r="G109" s="1" t="s">
        <v>18</v>
      </c>
      <c r="H109" s="1" t="s">
        <v>731</v>
      </c>
      <c r="I109" s="1" t="s">
        <v>90</v>
      </c>
      <c r="J109" s="2">
        <f t="shared" si="40"/>
        <v>2580900</v>
      </c>
      <c r="K109" s="2">
        <f t="shared" si="40"/>
        <v>2580900</v>
      </c>
      <c r="L109" s="2">
        <f t="shared" si="40"/>
        <v>2580900</v>
      </c>
    </row>
    <row r="110" spans="1:12" ht="37.5" customHeight="1" x14ac:dyDescent="0.25">
      <c r="A110" s="372"/>
      <c r="B110" s="363" t="s">
        <v>91</v>
      </c>
      <c r="C110" s="372"/>
      <c r="D110" s="372"/>
      <c r="E110" s="294">
        <v>851</v>
      </c>
      <c r="F110" s="1" t="s">
        <v>86</v>
      </c>
      <c r="G110" s="1" t="s">
        <v>18</v>
      </c>
      <c r="H110" s="1" t="s">
        <v>731</v>
      </c>
      <c r="I110" s="1" t="s">
        <v>92</v>
      </c>
      <c r="J110" s="2">
        <f>636584+1944239+77</f>
        <v>2580900</v>
      </c>
      <c r="K110" s="2">
        <f t="shared" ref="K110:L110" si="41">636584+1944239+77</f>
        <v>2580900</v>
      </c>
      <c r="L110" s="2">
        <f t="shared" si="41"/>
        <v>2580900</v>
      </c>
    </row>
    <row r="111" spans="1:12" ht="12" customHeight="1" x14ac:dyDescent="0.25">
      <c r="A111" s="485" t="s">
        <v>607</v>
      </c>
      <c r="B111" s="486"/>
      <c r="C111" s="363"/>
      <c r="D111" s="363"/>
      <c r="E111" s="294">
        <v>851</v>
      </c>
      <c r="F111" s="1" t="s">
        <v>86</v>
      </c>
      <c r="G111" s="1" t="s">
        <v>18</v>
      </c>
      <c r="H111" s="1" t="s">
        <v>732</v>
      </c>
      <c r="I111" s="1"/>
      <c r="J111" s="2">
        <f t="shared" ref="J111:L112" si="42">J112</f>
        <v>157900</v>
      </c>
      <c r="K111" s="2">
        <f t="shared" si="42"/>
        <v>157700</v>
      </c>
      <c r="L111" s="2">
        <f t="shared" si="42"/>
        <v>157700</v>
      </c>
    </row>
    <row r="112" spans="1:12" ht="27" customHeight="1" x14ac:dyDescent="0.25">
      <c r="A112" s="363"/>
      <c r="B112" s="291" t="s">
        <v>95</v>
      </c>
      <c r="C112" s="363"/>
      <c r="D112" s="363"/>
      <c r="E112" s="294">
        <v>851</v>
      </c>
      <c r="F112" s="1" t="s">
        <v>86</v>
      </c>
      <c r="G112" s="1" t="s">
        <v>18</v>
      </c>
      <c r="H112" s="1" t="s">
        <v>732</v>
      </c>
      <c r="I112" s="17">
        <v>600</v>
      </c>
      <c r="J112" s="2">
        <f t="shared" si="42"/>
        <v>157900</v>
      </c>
      <c r="K112" s="2">
        <f t="shared" si="42"/>
        <v>157700</v>
      </c>
      <c r="L112" s="2">
        <f t="shared" si="42"/>
        <v>157700</v>
      </c>
    </row>
    <row r="113" spans="1:12" ht="39" customHeight="1" x14ac:dyDescent="0.25">
      <c r="A113" s="363"/>
      <c r="B113" s="363" t="s">
        <v>91</v>
      </c>
      <c r="C113" s="363"/>
      <c r="D113" s="363"/>
      <c r="E113" s="294">
        <v>851</v>
      </c>
      <c r="F113" s="1" t="s">
        <v>86</v>
      </c>
      <c r="G113" s="1" t="s">
        <v>18</v>
      </c>
      <c r="H113" s="1" t="s">
        <v>732</v>
      </c>
      <c r="I113" s="17">
        <v>611</v>
      </c>
      <c r="J113" s="2">
        <f>157664+36+200</f>
        <v>157900</v>
      </c>
      <c r="K113" s="2">
        <f t="shared" ref="K113:L113" si="43">157664+36</f>
        <v>157700</v>
      </c>
      <c r="L113" s="2">
        <f t="shared" si="43"/>
        <v>157700</v>
      </c>
    </row>
    <row r="114" spans="1:12" ht="38.25" hidden="1" customHeight="1" x14ac:dyDescent="0.25">
      <c r="A114" s="442" t="s">
        <v>609</v>
      </c>
      <c r="B114" s="442"/>
      <c r="C114" s="363"/>
      <c r="D114" s="363"/>
      <c r="E114" s="294">
        <v>851</v>
      </c>
      <c r="F114" s="1" t="s">
        <v>86</v>
      </c>
      <c r="G114" s="1" t="s">
        <v>18</v>
      </c>
      <c r="H114" s="1" t="s">
        <v>733</v>
      </c>
      <c r="I114" s="17"/>
      <c r="J114" s="2">
        <f t="shared" ref="J114:L115" si="44">J115</f>
        <v>8947680</v>
      </c>
      <c r="K114" s="2">
        <f t="shared" si="44"/>
        <v>0</v>
      </c>
      <c r="L114" s="2">
        <f t="shared" si="44"/>
        <v>0</v>
      </c>
    </row>
    <row r="115" spans="1:12" ht="24" hidden="1" customHeight="1" x14ac:dyDescent="0.25">
      <c r="A115" s="363"/>
      <c r="B115" s="291" t="s">
        <v>95</v>
      </c>
      <c r="C115" s="363"/>
      <c r="D115" s="363"/>
      <c r="E115" s="294">
        <v>851</v>
      </c>
      <c r="F115" s="1" t="s">
        <v>86</v>
      </c>
      <c r="G115" s="1" t="s">
        <v>18</v>
      </c>
      <c r="H115" s="1" t="s">
        <v>733</v>
      </c>
      <c r="I115" s="17">
        <v>600</v>
      </c>
      <c r="J115" s="2">
        <f t="shared" si="44"/>
        <v>8947680</v>
      </c>
      <c r="K115" s="2">
        <f t="shared" si="44"/>
        <v>0</v>
      </c>
      <c r="L115" s="2">
        <f t="shared" si="44"/>
        <v>0</v>
      </c>
    </row>
    <row r="116" spans="1:12" ht="40.5" hidden="1" customHeight="1" x14ac:dyDescent="0.25">
      <c r="A116" s="363"/>
      <c r="B116" s="363" t="s">
        <v>91</v>
      </c>
      <c r="C116" s="363"/>
      <c r="D116" s="363"/>
      <c r="E116" s="294">
        <v>851</v>
      </c>
      <c r="F116" s="1" t="s">
        <v>86</v>
      </c>
      <c r="G116" s="1" t="s">
        <v>18</v>
      </c>
      <c r="H116" s="1" t="s">
        <v>733</v>
      </c>
      <c r="I116" s="17">
        <v>611</v>
      </c>
      <c r="J116" s="2">
        <f>22260+28620+8896800</f>
        <v>8947680</v>
      </c>
      <c r="K116" s="2"/>
      <c r="L116" s="2"/>
    </row>
    <row r="117" spans="1:12" ht="38.25" hidden="1" customHeight="1" x14ac:dyDescent="0.25">
      <c r="A117" s="442" t="s">
        <v>610</v>
      </c>
      <c r="B117" s="442"/>
      <c r="C117" s="363"/>
      <c r="D117" s="363"/>
      <c r="E117" s="294">
        <v>851</v>
      </c>
      <c r="F117" s="1" t="s">
        <v>86</v>
      </c>
      <c r="G117" s="1" t="s">
        <v>18</v>
      </c>
      <c r="H117" s="1" t="s">
        <v>734</v>
      </c>
      <c r="I117" s="17"/>
      <c r="J117" s="2">
        <f t="shared" ref="J117:L118" si="45">J118</f>
        <v>2860620</v>
      </c>
      <c r="K117" s="2">
        <f t="shared" si="45"/>
        <v>0</v>
      </c>
      <c r="L117" s="2">
        <f t="shared" si="45"/>
        <v>0</v>
      </c>
    </row>
    <row r="118" spans="1:12" ht="24.75" hidden="1" customHeight="1" x14ac:dyDescent="0.25">
      <c r="A118" s="363"/>
      <c r="B118" s="291" t="s">
        <v>95</v>
      </c>
      <c r="C118" s="363"/>
      <c r="D118" s="363"/>
      <c r="E118" s="294">
        <v>851</v>
      </c>
      <c r="F118" s="1" t="s">
        <v>86</v>
      </c>
      <c r="G118" s="1" t="s">
        <v>18</v>
      </c>
      <c r="H118" s="1" t="s">
        <v>734</v>
      </c>
      <c r="I118" s="17">
        <v>600</v>
      </c>
      <c r="J118" s="2">
        <f t="shared" si="45"/>
        <v>2860620</v>
      </c>
      <c r="K118" s="2">
        <f t="shared" si="45"/>
        <v>0</v>
      </c>
      <c r="L118" s="2">
        <f t="shared" si="45"/>
        <v>0</v>
      </c>
    </row>
    <row r="119" spans="1:12" ht="38.25" hidden="1" customHeight="1" x14ac:dyDescent="0.25">
      <c r="A119" s="363"/>
      <c r="B119" s="363" t="s">
        <v>91</v>
      </c>
      <c r="C119" s="363"/>
      <c r="D119" s="363"/>
      <c r="E119" s="294">
        <v>851</v>
      </c>
      <c r="F119" s="1" t="s">
        <v>86</v>
      </c>
      <c r="G119" s="1" t="s">
        <v>18</v>
      </c>
      <c r="H119" s="1" t="s">
        <v>734</v>
      </c>
      <c r="I119" s="17">
        <v>611</v>
      </c>
      <c r="J119" s="2">
        <f>2816100+44520</f>
        <v>2860620</v>
      </c>
      <c r="K119" s="2">
        <v>0</v>
      </c>
      <c r="L119" s="2">
        <v>0</v>
      </c>
    </row>
    <row r="120" spans="1:12" ht="48.75" customHeight="1" x14ac:dyDescent="0.25">
      <c r="A120" s="442" t="s">
        <v>88</v>
      </c>
      <c r="B120" s="442"/>
      <c r="C120" s="363"/>
      <c r="D120" s="363"/>
      <c r="E120" s="294">
        <v>851</v>
      </c>
      <c r="F120" s="1" t="s">
        <v>86</v>
      </c>
      <c r="G120" s="1" t="s">
        <v>18</v>
      </c>
      <c r="H120" s="1" t="s">
        <v>735</v>
      </c>
      <c r="I120" s="1"/>
      <c r="J120" s="2">
        <f t="shared" ref="J120:L121" si="46">J121</f>
        <v>9540</v>
      </c>
      <c r="K120" s="2">
        <f t="shared" si="46"/>
        <v>9540</v>
      </c>
      <c r="L120" s="2">
        <f t="shared" si="46"/>
        <v>9540</v>
      </c>
    </row>
    <row r="121" spans="1:12" ht="24" customHeight="1" x14ac:dyDescent="0.25">
      <c r="A121" s="363"/>
      <c r="B121" s="291" t="s">
        <v>95</v>
      </c>
      <c r="C121" s="363"/>
      <c r="D121" s="363"/>
      <c r="E121" s="294">
        <v>851</v>
      </c>
      <c r="F121" s="1" t="s">
        <v>86</v>
      </c>
      <c r="G121" s="1" t="s">
        <v>18</v>
      </c>
      <c r="H121" s="1" t="s">
        <v>735</v>
      </c>
      <c r="I121" s="1" t="s">
        <v>90</v>
      </c>
      <c r="J121" s="2">
        <f t="shared" si="46"/>
        <v>9540</v>
      </c>
      <c r="K121" s="2">
        <f t="shared" si="46"/>
        <v>9540</v>
      </c>
      <c r="L121" s="2">
        <f t="shared" si="46"/>
        <v>9540</v>
      </c>
    </row>
    <row r="122" spans="1:12" ht="38.25" customHeight="1" x14ac:dyDescent="0.25">
      <c r="A122" s="363"/>
      <c r="B122" s="363" t="s">
        <v>91</v>
      </c>
      <c r="C122" s="363"/>
      <c r="D122" s="363"/>
      <c r="E122" s="294">
        <v>851</v>
      </c>
      <c r="F122" s="1" t="s">
        <v>86</v>
      </c>
      <c r="G122" s="1" t="s">
        <v>18</v>
      </c>
      <c r="H122" s="1" t="s">
        <v>735</v>
      </c>
      <c r="I122" s="1" t="s">
        <v>92</v>
      </c>
      <c r="J122" s="2">
        <v>9540</v>
      </c>
      <c r="K122" s="2">
        <v>9540</v>
      </c>
      <c r="L122" s="2">
        <v>9540</v>
      </c>
    </row>
    <row r="123" spans="1:12" ht="25.5" customHeight="1" x14ac:dyDescent="0.25">
      <c r="A123" s="442" t="s">
        <v>98</v>
      </c>
      <c r="B123" s="442"/>
      <c r="C123" s="363"/>
      <c r="D123" s="363"/>
      <c r="E123" s="294">
        <v>851</v>
      </c>
      <c r="F123" s="1" t="s">
        <v>86</v>
      </c>
      <c r="G123" s="1" t="s">
        <v>18</v>
      </c>
      <c r="H123" s="1" t="s">
        <v>736</v>
      </c>
      <c r="I123" s="1"/>
      <c r="J123" s="2">
        <f t="shared" ref="J123:L124" si="47">J124</f>
        <v>100000</v>
      </c>
      <c r="K123" s="2">
        <f t="shared" si="47"/>
        <v>100000</v>
      </c>
      <c r="L123" s="2">
        <f t="shared" si="47"/>
        <v>100000</v>
      </c>
    </row>
    <row r="124" spans="1:12" ht="15" customHeight="1" x14ac:dyDescent="0.25">
      <c r="A124" s="17"/>
      <c r="B124" s="363" t="s">
        <v>28</v>
      </c>
      <c r="C124" s="362"/>
      <c r="D124" s="362"/>
      <c r="E124" s="294">
        <v>851</v>
      </c>
      <c r="F124" s="1" t="s">
        <v>86</v>
      </c>
      <c r="G124" s="1" t="s">
        <v>18</v>
      </c>
      <c r="H124" s="1" t="s">
        <v>736</v>
      </c>
      <c r="I124" s="1" t="s">
        <v>29</v>
      </c>
      <c r="J124" s="2">
        <f t="shared" si="47"/>
        <v>100000</v>
      </c>
      <c r="K124" s="2">
        <f t="shared" si="47"/>
        <v>100000</v>
      </c>
      <c r="L124" s="2">
        <f t="shared" si="47"/>
        <v>100000</v>
      </c>
    </row>
    <row r="125" spans="1:12" ht="24" customHeight="1" x14ac:dyDescent="0.25">
      <c r="A125" s="17"/>
      <c r="B125" s="363" t="s">
        <v>30</v>
      </c>
      <c r="C125" s="363"/>
      <c r="D125" s="363"/>
      <c r="E125" s="294">
        <v>851</v>
      </c>
      <c r="F125" s="1" t="s">
        <v>86</v>
      </c>
      <c r="G125" s="1" t="s">
        <v>18</v>
      </c>
      <c r="H125" s="1" t="s">
        <v>736</v>
      </c>
      <c r="I125" s="1" t="s">
        <v>31</v>
      </c>
      <c r="J125" s="2">
        <v>100000</v>
      </c>
      <c r="K125" s="2">
        <v>100000</v>
      </c>
      <c r="L125" s="2">
        <v>100000</v>
      </c>
    </row>
    <row r="126" spans="1:12" x14ac:dyDescent="0.25">
      <c r="A126" s="442" t="s">
        <v>100</v>
      </c>
      <c r="B126" s="442"/>
      <c r="C126" s="363"/>
      <c r="D126" s="363"/>
      <c r="E126" s="294">
        <v>851</v>
      </c>
      <c r="F126" s="1" t="s">
        <v>86</v>
      </c>
      <c r="G126" s="1" t="s">
        <v>18</v>
      </c>
      <c r="H126" s="1" t="s">
        <v>737</v>
      </c>
      <c r="I126" s="1"/>
      <c r="J126" s="2">
        <f>J127</f>
        <v>200000</v>
      </c>
      <c r="K126" s="2">
        <f>K127</f>
        <v>200000</v>
      </c>
      <c r="L126" s="2">
        <f>L127</f>
        <v>200000</v>
      </c>
    </row>
    <row r="127" spans="1:12" ht="15" customHeight="1" x14ac:dyDescent="0.25">
      <c r="A127" s="17"/>
      <c r="B127" s="363" t="s">
        <v>28</v>
      </c>
      <c r="C127" s="362"/>
      <c r="D127" s="362"/>
      <c r="E127" s="294">
        <v>851</v>
      </c>
      <c r="F127" s="1" t="s">
        <v>86</v>
      </c>
      <c r="G127" s="1" t="s">
        <v>18</v>
      </c>
      <c r="H127" s="1" t="s">
        <v>737</v>
      </c>
      <c r="I127" s="1" t="s">
        <v>29</v>
      </c>
      <c r="J127" s="2">
        <f t="shared" ref="J127:L127" si="48">J128</f>
        <v>200000</v>
      </c>
      <c r="K127" s="2">
        <f t="shared" si="48"/>
        <v>200000</v>
      </c>
      <c r="L127" s="2">
        <f t="shared" si="48"/>
        <v>200000</v>
      </c>
    </row>
    <row r="128" spans="1:12" ht="24.75" customHeight="1" x14ac:dyDescent="0.25">
      <c r="A128" s="17"/>
      <c r="B128" s="363" t="s">
        <v>30</v>
      </c>
      <c r="C128" s="363"/>
      <c r="D128" s="363"/>
      <c r="E128" s="294">
        <v>851</v>
      </c>
      <c r="F128" s="1" t="s">
        <v>86</v>
      </c>
      <c r="G128" s="1" t="s">
        <v>18</v>
      </c>
      <c r="H128" s="1" t="s">
        <v>737</v>
      </c>
      <c r="I128" s="1" t="s">
        <v>31</v>
      </c>
      <c r="J128" s="2">
        <v>200000</v>
      </c>
      <c r="K128" s="2">
        <v>200000</v>
      </c>
      <c r="L128" s="2">
        <v>200000</v>
      </c>
    </row>
    <row r="129" spans="1:12" ht="15.75" customHeight="1" x14ac:dyDescent="0.25">
      <c r="A129" s="514" t="s">
        <v>101</v>
      </c>
      <c r="B129" s="514"/>
      <c r="C129" s="372"/>
      <c r="D129" s="372"/>
      <c r="E129" s="294">
        <v>851</v>
      </c>
      <c r="F129" s="12" t="s">
        <v>86</v>
      </c>
      <c r="G129" s="12" t="s">
        <v>7</v>
      </c>
      <c r="H129" s="12"/>
      <c r="I129" s="12"/>
      <c r="J129" s="25">
        <f t="shared" ref="J129:L131" si="49">J130</f>
        <v>15000</v>
      </c>
      <c r="K129" s="25">
        <f t="shared" si="49"/>
        <v>15000</v>
      </c>
      <c r="L129" s="25">
        <f t="shared" si="49"/>
        <v>15000</v>
      </c>
    </row>
    <row r="130" spans="1:12" x14ac:dyDescent="0.25">
      <c r="A130" s="442" t="s">
        <v>102</v>
      </c>
      <c r="B130" s="442"/>
      <c r="C130" s="363"/>
      <c r="D130" s="363"/>
      <c r="E130" s="294">
        <v>851</v>
      </c>
      <c r="F130" s="1" t="s">
        <v>86</v>
      </c>
      <c r="G130" s="1" t="s">
        <v>7</v>
      </c>
      <c r="H130" s="1" t="s">
        <v>738</v>
      </c>
      <c r="I130" s="1"/>
      <c r="J130" s="2">
        <f t="shared" si="49"/>
        <v>15000</v>
      </c>
      <c r="K130" s="2">
        <f t="shared" si="49"/>
        <v>15000</v>
      </c>
      <c r="L130" s="2">
        <f t="shared" si="49"/>
        <v>15000</v>
      </c>
    </row>
    <row r="131" spans="1:12" ht="11.25" customHeight="1" x14ac:dyDescent="0.25">
      <c r="A131" s="17"/>
      <c r="B131" s="363" t="s">
        <v>28</v>
      </c>
      <c r="C131" s="362"/>
      <c r="D131" s="362"/>
      <c r="E131" s="294">
        <v>851</v>
      </c>
      <c r="F131" s="1" t="s">
        <v>86</v>
      </c>
      <c r="G131" s="1" t="s">
        <v>7</v>
      </c>
      <c r="H131" s="1" t="s">
        <v>738</v>
      </c>
      <c r="I131" s="1" t="s">
        <v>29</v>
      </c>
      <c r="J131" s="2">
        <f t="shared" si="49"/>
        <v>15000</v>
      </c>
      <c r="K131" s="2">
        <f t="shared" si="49"/>
        <v>15000</v>
      </c>
      <c r="L131" s="2">
        <f t="shared" si="49"/>
        <v>15000</v>
      </c>
    </row>
    <row r="132" spans="1:12" ht="23.25" customHeight="1" x14ac:dyDescent="0.25">
      <c r="A132" s="17"/>
      <c r="B132" s="363" t="s">
        <v>30</v>
      </c>
      <c r="C132" s="363"/>
      <c r="D132" s="363"/>
      <c r="E132" s="294">
        <v>851</v>
      </c>
      <c r="F132" s="1" t="s">
        <v>86</v>
      </c>
      <c r="G132" s="1" t="s">
        <v>7</v>
      </c>
      <c r="H132" s="1" t="s">
        <v>738</v>
      </c>
      <c r="I132" s="1" t="s">
        <v>31</v>
      </c>
      <c r="J132" s="2">
        <v>15000</v>
      </c>
      <c r="K132" s="2">
        <v>15000</v>
      </c>
      <c r="L132" s="2">
        <v>15000</v>
      </c>
    </row>
    <row r="133" spans="1:12" x14ac:dyDescent="0.25">
      <c r="A133" s="513" t="s">
        <v>104</v>
      </c>
      <c r="B133" s="513"/>
      <c r="C133" s="371"/>
      <c r="D133" s="371"/>
      <c r="E133" s="294">
        <v>851</v>
      </c>
      <c r="F133" s="7" t="s">
        <v>0</v>
      </c>
      <c r="G133" s="7"/>
      <c r="H133" s="7"/>
      <c r="I133" s="7"/>
      <c r="J133" s="9">
        <f>J134+J138+J142+J146</f>
        <v>11451235</v>
      </c>
      <c r="K133" s="9">
        <f>K134+K138+K142+K146</f>
        <v>11261460</v>
      </c>
      <c r="L133" s="9">
        <f>L134+L138+L142+L146</f>
        <v>11261460</v>
      </c>
    </row>
    <row r="134" spans="1:12" x14ac:dyDescent="0.25">
      <c r="A134" s="514" t="s">
        <v>105</v>
      </c>
      <c r="B134" s="514"/>
      <c r="C134" s="372"/>
      <c r="D134" s="372"/>
      <c r="E134" s="294">
        <v>851</v>
      </c>
      <c r="F134" s="12" t="s">
        <v>0</v>
      </c>
      <c r="G134" s="12" t="s">
        <v>18</v>
      </c>
      <c r="H134" s="12"/>
      <c r="I134" s="12"/>
      <c r="J134" s="14">
        <f t="shared" ref="J134:L136" si="50">J135</f>
        <v>2587000</v>
      </c>
      <c r="K134" s="14">
        <f t="shared" si="50"/>
        <v>2587000</v>
      </c>
      <c r="L134" s="14">
        <f t="shared" si="50"/>
        <v>2587000</v>
      </c>
    </row>
    <row r="135" spans="1:12" ht="36.75" customHeight="1" x14ac:dyDescent="0.25">
      <c r="A135" s="442" t="s">
        <v>106</v>
      </c>
      <c r="B135" s="442"/>
      <c r="C135" s="363"/>
      <c r="D135" s="363"/>
      <c r="E135" s="294">
        <v>851</v>
      </c>
      <c r="F135" s="1" t="s">
        <v>0</v>
      </c>
      <c r="G135" s="1" t="s">
        <v>18</v>
      </c>
      <c r="H135" s="1" t="s">
        <v>741</v>
      </c>
      <c r="I135" s="1"/>
      <c r="J135" s="2">
        <f t="shared" si="50"/>
        <v>2587000</v>
      </c>
      <c r="K135" s="2">
        <f t="shared" si="50"/>
        <v>2587000</v>
      </c>
      <c r="L135" s="2">
        <f t="shared" si="50"/>
        <v>2587000</v>
      </c>
    </row>
    <row r="136" spans="1:12" ht="14.25" customHeight="1" x14ac:dyDescent="0.25">
      <c r="A136" s="321"/>
      <c r="B136" s="362" t="s">
        <v>108</v>
      </c>
      <c r="C136" s="362"/>
      <c r="D136" s="362"/>
      <c r="E136" s="294">
        <v>851</v>
      </c>
      <c r="F136" s="1" t="s">
        <v>0</v>
      </c>
      <c r="G136" s="1" t="s">
        <v>18</v>
      </c>
      <c r="H136" s="1" t="s">
        <v>741</v>
      </c>
      <c r="I136" s="1" t="s">
        <v>109</v>
      </c>
      <c r="J136" s="2">
        <f t="shared" si="50"/>
        <v>2587000</v>
      </c>
      <c r="K136" s="2">
        <f t="shared" si="50"/>
        <v>2587000</v>
      </c>
      <c r="L136" s="2">
        <f t="shared" si="50"/>
        <v>2587000</v>
      </c>
    </row>
    <row r="137" spans="1:12" ht="24.75" customHeight="1" x14ac:dyDescent="0.25">
      <c r="A137" s="321"/>
      <c r="B137" s="362" t="s">
        <v>146</v>
      </c>
      <c r="C137" s="362"/>
      <c r="D137" s="362"/>
      <c r="E137" s="294">
        <v>851</v>
      </c>
      <c r="F137" s="1" t="s">
        <v>0</v>
      </c>
      <c r="G137" s="1" t="s">
        <v>18</v>
      </c>
      <c r="H137" s="1" t="s">
        <v>741</v>
      </c>
      <c r="I137" s="1" t="s">
        <v>110</v>
      </c>
      <c r="J137" s="2">
        <v>2587000</v>
      </c>
      <c r="K137" s="2">
        <v>2587000</v>
      </c>
      <c r="L137" s="2">
        <v>2587000</v>
      </c>
    </row>
    <row r="138" spans="1:12" x14ac:dyDescent="0.25">
      <c r="A138" s="514" t="s">
        <v>111</v>
      </c>
      <c r="B138" s="514"/>
      <c r="C138" s="367"/>
      <c r="D138" s="367"/>
      <c r="E138" s="294">
        <v>851</v>
      </c>
      <c r="F138" s="12" t="s">
        <v>0</v>
      </c>
      <c r="G138" s="12" t="s">
        <v>4</v>
      </c>
      <c r="H138" s="12"/>
      <c r="I138" s="12"/>
      <c r="J138" s="14">
        <f>J139</f>
        <v>582660</v>
      </c>
      <c r="K138" s="14">
        <f t="shared" ref="K138:L138" si="51">K139</f>
        <v>582660</v>
      </c>
      <c r="L138" s="14">
        <f t="shared" si="51"/>
        <v>582660</v>
      </c>
    </row>
    <row r="139" spans="1:12" ht="27" customHeight="1" x14ac:dyDescent="0.25">
      <c r="A139" s="443" t="s">
        <v>150</v>
      </c>
      <c r="B139" s="443"/>
      <c r="C139" s="362"/>
      <c r="D139" s="362"/>
      <c r="E139" s="294">
        <v>851</v>
      </c>
      <c r="F139" s="1" t="s">
        <v>0</v>
      </c>
      <c r="G139" s="1" t="s">
        <v>4</v>
      </c>
      <c r="H139" s="1" t="s">
        <v>744</v>
      </c>
      <c r="I139" s="1"/>
      <c r="J139" s="2">
        <f t="shared" ref="J139:L140" si="52">J140</f>
        <v>582660</v>
      </c>
      <c r="K139" s="2">
        <f t="shared" si="52"/>
        <v>582660</v>
      </c>
      <c r="L139" s="2">
        <f t="shared" si="52"/>
        <v>582660</v>
      </c>
    </row>
    <row r="140" spans="1:12" ht="13.5" customHeight="1" x14ac:dyDescent="0.25">
      <c r="A140" s="321"/>
      <c r="B140" s="362" t="s">
        <v>108</v>
      </c>
      <c r="C140" s="362"/>
      <c r="D140" s="362"/>
      <c r="E140" s="294">
        <v>851</v>
      </c>
      <c r="F140" s="1" t="s">
        <v>0</v>
      </c>
      <c r="G140" s="1" t="s">
        <v>4</v>
      </c>
      <c r="H140" s="1" t="s">
        <v>744</v>
      </c>
      <c r="I140" s="1" t="s">
        <v>109</v>
      </c>
      <c r="J140" s="2">
        <f t="shared" si="52"/>
        <v>582660</v>
      </c>
      <c r="K140" s="2">
        <f t="shared" si="52"/>
        <v>582660</v>
      </c>
      <c r="L140" s="2">
        <f t="shared" si="52"/>
        <v>582660</v>
      </c>
    </row>
    <row r="141" spans="1:12" ht="13.5" customHeight="1" x14ac:dyDescent="0.25">
      <c r="A141" s="321"/>
      <c r="B141" s="362" t="s">
        <v>152</v>
      </c>
      <c r="C141" s="362"/>
      <c r="D141" s="362"/>
      <c r="E141" s="294">
        <v>851</v>
      </c>
      <c r="F141" s="1" t="s">
        <v>0</v>
      </c>
      <c r="G141" s="1" t="s">
        <v>4</v>
      </c>
      <c r="H141" s="1" t="s">
        <v>744</v>
      </c>
      <c r="I141" s="1" t="s">
        <v>153</v>
      </c>
      <c r="J141" s="2">
        <v>582660</v>
      </c>
      <c r="K141" s="2">
        <v>582660</v>
      </c>
      <c r="L141" s="2">
        <v>582660</v>
      </c>
    </row>
    <row r="142" spans="1:12" x14ac:dyDescent="0.25">
      <c r="A142" s="514" t="s">
        <v>112</v>
      </c>
      <c r="B142" s="514"/>
      <c r="C142" s="372"/>
      <c r="D142" s="372"/>
      <c r="E142" s="294">
        <v>851</v>
      </c>
      <c r="F142" s="12" t="s">
        <v>0</v>
      </c>
      <c r="G142" s="12" t="s">
        <v>7</v>
      </c>
      <c r="H142" s="12"/>
      <c r="I142" s="12"/>
      <c r="J142" s="14">
        <f t="shared" ref="J142:L142" si="53">J144</f>
        <v>8011575</v>
      </c>
      <c r="K142" s="14">
        <f t="shared" si="53"/>
        <v>7821800</v>
      </c>
      <c r="L142" s="14">
        <f t="shared" si="53"/>
        <v>7821800</v>
      </c>
    </row>
    <row r="143" spans="1:12" s="26" customFormat="1" ht="48" customHeight="1" x14ac:dyDescent="0.25">
      <c r="A143" s="442" t="s">
        <v>599</v>
      </c>
      <c r="B143" s="442"/>
      <c r="C143" s="365"/>
      <c r="D143" s="363"/>
      <c r="E143" s="294">
        <v>851</v>
      </c>
      <c r="F143" s="20" t="s">
        <v>0</v>
      </c>
      <c r="G143" s="20" t="s">
        <v>7</v>
      </c>
      <c r="H143" s="20" t="s">
        <v>743</v>
      </c>
      <c r="I143" s="20"/>
      <c r="J143" s="24">
        <f t="shared" ref="J143:L144" si="54">J144</f>
        <v>8011575</v>
      </c>
      <c r="K143" s="24">
        <f t="shared" si="54"/>
        <v>7821800</v>
      </c>
      <c r="L143" s="24">
        <f t="shared" si="54"/>
        <v>7821800</v>
      </c>
    </row>
    <row r="144" spans="1:12" ht="14.25" customHeight="1" x14ac:dyDescent="0.25">
      <c r="A144" s="17"/>
      <c r="B144" s="362" t="s">
        <v>108</v>
      </c>
      <c r="C144" s="365"/>
      <c r="D144" s="365"/>
      <c r="E144" s="294">
        <v>851</v>
      </c>
      <c r="F144" s="20" t="s">
        <v>0</v>
      </c>
      <c r="G144" s="20" t="s">
        <v>7</v>
      </c>
      <c r="H144" s="20" t="s">
        <v>743</v>
      </c>
      <c r="I144" s="1" t="s">
        <v>109</v>
      </c>
      <c r="J144" s="2">
        <f t="shared" si="54"/>
        <v>8011575</v>
      </c>
      <c r="K144" s="2">
        <f t="shared" si="54"/>
        <v>7821800</v>
      </c>
      <c r="L144" s="2">
        <f t="shared" si="54"/>
        <v>7821800</v>
      </c>
    </row>
    <row r="145" spans="1:12" s="26" customFormat="1" ht="24" customHeight="1" x14ac:dyDescent="0.25">
      <c r="A145" s="363"/>
      <c r="B145" s="363" t="s">
        <v>114</v>
      </c>
      <c r="C145" s="365"/>
      <c r="D145" s="365"/>
      <c r="E145" s="294">
        <v>851</v>
      </c>
      <c r="F145" s="20" t="s">
        <v>0</v>
      </c>
      <c r="G145" s="20" t="s">
        <v>7</v>
      </c>
      <c r="H145" s="20" t="s">
        <v>743</v>
      </c>
      <c r="I145" s="20" t="s">
        <v>115</v>
      </c>
      <c r="J145" s="24">
        <v>8011575</v>
      </c>
      <c r="K145" s="24">
        <v>7821800</v>
      </c>
      <c r="L145" s="24">
        <v>7821800</v>
      </c>
    </row>
    <row r="146" spans="1:12" x14ac:dyDescent="0.25">
      <c r="A146" s="514" t="s">
        <v>116</v>
      </c>
      <c r="B146" s="514"/>
      <c r="C146" s="372"/>
      <c r="D146" s="372"/>
      <c r="E146" s="294">
        <v>851</v>
      </c>
      <c r="F146" s="12" t="s">
        <v>0</v>
      </c>
      <c r="G146" s="12" t="s">
        <v>1</v>
      </c>
      <c r="H146" s="12"/>
      <c r="I146" s="12"/>
      <c r="J146" s="14">
        <f t="shared" ref="J146:L146" si="55">J147</f>
        <v>270000</v>
      </c>
      <c r="K146" s="14">
        <f t="shared" si="55"/>
        <v>270000</v>
      </c>
      <c r="L146" s="14">
        <f t="shared" si="55"/>
        <v>270000</v>
      </c>
    </row>
    <row r="147" spans="1:12" x14ac:dyDescent="0.25">
      <c r="A147" s="442" t="s">
        <v>117</v>
      </c>
      <c r="B147" s="442"/>
      <c r="C147" s="363"/>
      <c r="D147" s="363"/>
      <c r="E147" s="294">
        <v>851</v>
      </c>
      <c r="F147" s="1" t="s">
        <v>0</v>
      </c>
      <c r="G147" s="1" t="s">
        <v>1</v>
      </c>
      <c r="H147" s="20" t="s">
        <v>742</v>
      </c>
      <c r="I147" s="1"/>
      <c r="J147" s="2">
        <f t="shared" ref="J147:L147" si="56">J148+J150</f>
        <v>270000</v>
      </c>
      <c r="K147" s="2">
        <f t="shared" si="56"/>
        <v>270000</v>
      </c>
      <c r="L147" s="2">
        <f t="shared" si="56"/>
        <v>270000</v>
      </c>
    </row>
    <row r="148" spans="1:12" ht="12" customHeight="1" x14ac:dyDescent="0.25">
      <c r="A148" s="17"/>
      <c r="B148" s="363" t="s">
        <v>28</v>
      </c>
      <c r="C148" s="362"/>
      <c r="D148" s="362"/>
      <c r="E148" s="294">
        <v>851</v>
      </c>
      <c r="F148" s="20" t="s">
        <v>0</v>
      </c>
      <c r="G148" s="1" t="s">
        <v>1</v>
      </c>
      <c r="H148" s="20" t="s">
        <v>742</v>
      </c>
      <c r="I148" s="1" t="s">
        <v>29</v>
      </c>
      <c r="J148" s="2">
        <f t="shared" ref="J148:L148" si="57">J149</f>
        <v>90000</v>
      </c>
      <c r="K148" s="2">
        <f t="shared" si="57"/>
        <v>90000</v>
      </c>
      <c r="L148" s="2">
        <f t="shared" si="57"/>
        <v>90000</v>
      </c>
    </row>
    <row r="149" spans="1:12" ht="26.25" customHeight="1" x14ac:dyDescent="0.25">
      <c r="A149" s="17"/>
      <c r="B149" s="363" t="s">
        <v>30</v>
      </c>
      <c r="C149" s="363"/>
      <c r="D149" s="363"/>
      <c r="E149" s="294">
        <v>851</v>
      </c>
      <c r="F149" s="20" t="s">
        <v>0</v>
      </c>
      <c r="G149" s="1" t="s">
        <v>1</v>
      </c>
      <c r="H149" s="20" t="s">
        <v>742</v>
      </c>
      <c r="I149" s="1" t="s">
        <v>31</v>
      </c>
      <c r="J149" s="2">
        <v>90000</v>
      </c>
      <c r="K149" s="2">
        <v>90000</v>
      </c>
      <c r="L149" s="2">
        <v>90000</v>
      </c>
    </row>
    <row r="150" spans="1:12" ht="14.25" customHeight="1" x14ac:dyDescent="0.25">
      <c r="A150" s="321"/>
      <c r="B150" s="362" t="s">
        <v>108</v>
      </c>
      <c r="C150" s="362"/>
      <c r="D150" s="362"/>
      <c r="E150" s="294">
        <v>851</v>
      </c>
      <c r="F150" s="1" t="s">
        <v>0</v>
      </c>
      <c r="G150" s="1" t="s">
        <v>1</v>
      </c>
      <c r="H150" s="20" t="s">
        <v>742</v>
      </c>
      <c r="I150" s="1" t="s">
        <v>109</v>
      </c>
      <c r="J150" s="2">
        <f>J151</f>
        <v>180000</v>
      </c>
      <c r="K150" s="2">
        <f>K151</f>
        <v>180000</v>
      </c>
      <c r="L150" s="2">
        <f>L151</f>
        <v>180000</v>
      </c>
    </row>
    <row r="151" spans="1:12" ht="26.25" customHeight="1" x14ac:dyDescent="0.25">
      <c r="A151" s="321"/>
      <c r="B151" s="362" t="s">
        <v>379</v>
      </c>
      <c r="C151" s="362"/>
      <c r="D151" s="362"/>
      <c r="E151" s="294">
        <v>851</v>
      </c>
      <c r="F151" s="1" t="s">
        <v>0</v>
      </c>
      <c r="G151" s="1" t="s">
        <v>1</v>
      </c>
      <c r="H151" s="20" t="s">
        <v>742</v>
      </c>
      <c r="I151" s="1" t="s">
        <v>9</v>
      </c>
      <c r="J151" s="2">
        <v>180000</v>
      </c>
      <c r="K151" s="2">
        <v>180000</v>
      </c>
      <c r="L151" s="2">
        <v>180000</v>
      </c>
    </row>
    <row r="152" spans="1:12" x14ac:dyDescent="0.25">
      <c r="A152" s="513" t="s">
        <v>118</v>
      </c>
      <c r="B152" s="513"/>
      <c r="C152" s="371"/>
      <c r="D152" s="371"/>
      <c r="E152" s="294">
        <v>851</v>
      </c>
      <c r="F152" s="7" t="s">
        <v>39</v>
      </c>
      <c r="G152" s="7"/>
      <c r="H152" s="7"/>
      <c r="I152" s="7"/>
      <c r="J152" s="9">
        <f t="shared" ref="J152:L152" si="58">J153</f>
        <v>544000</v>
      </c>
      <c r="K152" s="9">
        <f t="shared" si="58"/>
        <v>260000</v>
      </c>
      <c r="L152" s="9">
        <f t="shared" si="58"/>
        <v>260000</v>
      </c>
    </row>
    <row r="153" spans="1:12" x14ac:dyDescent="0.25">
      <c r="A153" s="524" t="s">
        <v>119</v>
      </c>
      <c r="B153" s="524"/>
      <c r="C153" s="374"/>
      <c r="D153" s="374"/>
      <c r="E153" s="294">
        <v>851</v>
      </c>
      <c r="F153" s="12" t="s">
        <v>39</v>
      </c>
      <c r="G153" s="12" t="s">
        <v>74</v>
      </c>
      <c r="H153" s="12"/>
      <c r="I153" s="12"/>
      <c r="J153" s="14">
        <f t="shared" ref="J153:L153" si="59">J154+J157</f>
        <v>544000</v>
      </c>
      <c r="K153" s="14">
        <f t="shared" si="59"/>
        <v>260000</v>
      </c>
      <c r="L153" s="14">
        <f t="shared" si="59"/>
        <v>260000</v>
      </c>
    </row>
    <row r="154" spans="1:12" s="27" customFormat="1" x14ac:dyDescent="0.25">
      <c r="A154" s="442" t="s">
        <v>120</v>
      </c>
      <c r="B154" s="442"/>
      <c r="C154" s="363"/>
      <c r="D154" s="363"/>
      <c r="E154" s="294">
        <v>851</v>
      </c>
      <c r="F154" s="1" t="s">
        <v>39</v>
      </c>
      <c r="G154" s="1" t="s">
        <v>74</v>
      </c>
      <c r="H154" s="20" t="s">
        <v>739</v>
      </c>
      <c r="I154" s="1"/>
      <c r="J154" s="2">
        <f t="shared" ref="J154:L155" si="60">J155</f>
        <v>260000</v>
      </c>
      <c r="K154" s="2">
        <f t="shared" si="60"/>
        <v>260000</v>
      </c>
      <c r="L154" s="2">
        <f t="shared" si="60"/>
        <v>260000</v>
      </c>
    </row>
    <row r="155" spans="1:12" ht="15" customHeight="1" x14ac:dyDescent="0.25">
      <c r="A155" s="17"/>
      <c r="B155" s="363" t="s">
        <v>28</v>
      </c>
      <c r="C155" s="362"/>
      <c r="D155" s="362"/>
      <c r="E155" s="294">
        <v>851</v>
      </c>
      <c r="F155" s="1" t="s">
        <v>39</v>
      </c>
      <c r="G155" s="1" t="s">
        <v>74</v>
      </c>
      <c r="H155" s="20" t="s">
        <v>739</v>
      </c>
      <c r="I155" s="1" t="s">
        <v>29</v>
      </c>
      <c r="J155" s="2">
        <f t="shared" si="60"/>
        <v>260000</v>
      </c>
      <c r="K155" s="2">
        <f t="shared" si="60"/>
        <v>260000</v>
      </c>
      <c r="L155" s="2">
        <f t="shared" si="60"/>
        <v>260000</v>
      </c>
    </row>
    <row r="156" spans="1:12" ht="26.25" customHeight="1" x14ac:dyDescent="0.25">
      <c r="A156" s="17"/>
      <c r="B156" s="363" t="s">
        <v>30</v>
      </c>
      <c r="C156" s="363"/>
      <c r="D156" s="363"/>
      <c r="E156" s="294">
        <v>851</v>
      </c>
      <c r="F156" s="1" t="s">
        <v>39</v>
      </c>
      <c r="G156" s="1" t="s">
        <v>74</v>
      </c>
      <c r="H156" s="20" t="s">
        <v>739</v>
      </c>
      <c r="I156" s="1" t="s">
        <v>31</v>
      </c>
      <c r="J156" s="2">
        <v>260000</v>
      </c>
      <c r="K156" s="2">
        <v>260000</v>
      </c>
      <c r="L156" s="2">
        <v>260000</v>
      </c>
    </row>
    <row r="157" spans="1:12" ht="38.25" hidden="1" customHeight="1" x14ac:dyDescent="0.25">
      <c r="A157" s="442" t="s">
        <v>611</v>
      </c>
      <c r="B157" s="442"/>
      <c r="C157" s="374"/>
      <c r="D157" s="374"/>
      <c r="E157" s="294">
        <v>851</v>
      </c>
      <c r="F157" s="1" t="s">
        <v>39</v>
      </c>
      <c r="G157" s="1" t="s">
        <v>74</v>
      </c>
      <c r="H157" s="1" t="s">
        <v>740</v>
      </c>
      <c r="I157" s="1"/>
      <c r="J157" s="2">
        <f t="shared" ref="J157:L158" si="61">J158</f>
        <v>284000</v>
      </c>
      <c r="K157" s="2">
        <f t="shared" si="61"/>
        <v>0</v>
      </c>
      <c r="L157" s="2">
        <f t="shared" si="61"/>
        <v>0</v>
      </c>
    </row>
    <row r="158" spans="1:12" ht="14.25" hidden="1" customHeight="1" x14ac:dyDescent="0.25">
      <c r="A158" s="17"/>
      <c r="B158" s="363" t="s">
        <v>28</v>
      </c>
      <c r="C158" s="374"/>
      <c r="D158" s="374"/>
      <c r="E158" s="294">
        <v>851</v>
      </c>
      <c r="F158" s="1" t="s">
        <v>39</v>
      </c>
      <c r="G158" s="1" t="s">
        <v>74</v>
      </c>
      <c r="H158" s="1" t="s">
        <v>740</v>
      </c>
      <c r="I158" s="1" t="s">
        <v>29</v>
      </c>
      <c r="J158" s="2">
        <f t="shared" si="61"/>
        <v>284000</v>
      </c>
      <c r="K158" s="2">
        <f t="shared" si="61"/>
        <v>0</v>
      </c>
      <c r="L158" s="2">
        <f t="shared" si="61"/>
        <v>0</v>
      </c>
    </row>
    <row r="159" spans="1:12" ht="25.5" hidden="1" customHeight="1" x14ac:dyDescent="0.25">
      <c r="A159" s="17"/>
      <c r="B159" s="363" t="s">
        <v>30</v>
      </c>
      <c r="C159" s="374"/>
      <c r="D159" s="374"/>
      <c r="E159" s="294">
        <v>851</v>
      </c>
      <c r="F159" s="1" t="s">
        <v>39</v>
      </c>
      <c r="G159" s="1" t="s">
        <v>74</v>
      </c>
      <c r="H159" s="1" t="s">
        <v>740</v>
      </c>
      <c r="I159" s="1" t="s">
        <v>31</v>
      </c>
      <c r="J159" s="2">
        <v>284000</v>
      </c>
      <c r="K159" s="2"/>
      <c r="L159" s="2"/>
    </row>
    <row r="160" spans="1:12" ht="27" customHeight="1" x14ac:dyDescent="0.25">
      <c r="A160" s="523" t="s">
        <v>122</v>
      </c>
      <c r="B160" s="523"/>
      <c r="C160" s="380"/>
      <c r="D160" s="380"/>
      <c r="E160" s="380">
        <v>852</v>
      </c>
      <c r="F160" s="20"/>
      <c r="G160" s="20"/>
      <c r="H160" s="20"/>
      <c r="I160" s="1"/>
      <c r="J160" s="9">
        <f>J161+J214</f>
        <v>148946959</v>
      </c>
      <c r="K160" s="9">
        <f>K161+K214</f>
        <v>154829959</v>
      </c>
      <c r="L160" s="9">
        <f>L161+L214</f>
        <v>154823759</v>
      </c>
    </row>
    <row r="161" spans="1:12" s="11" customFormat="1" x14ac:dyDescent="0.25">
      <c r="A161" s="513" t="s">
        <v>80</v>
      </c>
      <c r="B161" s="513"/>
      <c r="C161" s="371"/>
      <c r="D161" s="371"/>
      <c r="E161" s="294">
        <v>852</v>
      </c>
      <c r="F161" s="7" t="s">
        <v>37</v>
      </c>
      <c r="G161" s="7"/>
      <c r="H161" s="7"/>
      <c r="I161" s="7"/>
      <c r="J161" s="9">
        <f>J162+J175+J194+J198</f>
        <v>139714123</v>
      </c>
      <c r="K161" s="9">
        <f>K162+K175+K194+K198</f>
        <v>145452723</v>
      </c>
      <c r="L161" s="9">
        <f>L162+L175+L194+L198</f>
        <v>145452723</v>
      </c>
    </row>
    <row r="162" spans="1:12" s="15" customFormat="1" x14ac:dyDescent="0.25">
      <c r="A162" s="514" t="s">
        <v>81</v>
      </c>
      <c r="B162" s="514"/>
      <c r="C162" s="372"/>
      <c r="D162" s="372"/>
      <c r="E162" s="294">
        <v>852</v>
      </c>
      <c r="F162" s="12" t="s">
        <v>37</v>
      </c>
      <c r="G162" s="12" t="s">
        <v>18</v>
      </c>
      <c r="H162" s="12"/>
      <c r="I162" s="12"/>
      <c r="J162" s="14">
        <f>J166+J169+J163+J172</f>
        <v>33975927</v>
      </c>
      <c r="K162" s="14">
        <f t="shared" ref="K162:L162" si="62">K166+K169+K163+K172</f>
        <v>33664927</v>
      </c>
      <c r="L162" s="14">
        <f t="shared" si="62"/>
        <v>33664927</v>
      </c>
    </row>
    <row r="163" spans="1:12" s="26" customFormat="1" x14ac:dyDescent="0.25">
      <c r="A163" s="442" t="s">
        <v>126</v>
      </c>
      <c r="B163" s="442"/>
      <c r="C163" s="363"/>
      <c r="D163" s="362"/>
      <c r="E163" s="294">
        <v>852</v>
      </c>
      <c r="F163" s="20" t="s">
        <v>37</v>
      </c>
      <c r="G163" s="20" t="s">
        <v>18</v>
      </c>
      <c r="H163" s="20" t="s">
        <v>127</v>
      </c>
      <c r="I163" s="20"/>
      <c r="J163" s="24">
        <f t="shared" ref="J163:L164" si="63">J164</f>
        <v>11495900</v>
      </c>
      <c r="K163" s="24">
        <f t="shared" si="63"/>
        <v>11495900</v>
      </c>
      <c r="L163" s="24">
        <f t="shared" si="63"/>
        <v>11495900</v>
      </c>
    </row>
    <row r="164" spans="1:12" s="26" customFormat="1" ht="25.5" customHeight="1" x14ac:dyDescent="0.25">
      <c r="A164" s="363"/>
      <c r="B164" s="363" t="s">
        <v>95</v>
      </c>
      <c r="C164" s="363"/>
      <c r="D164" s="363"/>
      <c r="E164" s="294">
        <v>852</v>
      </c>
      <c r="F164" s="20" t="s">
        <v>37</v>
      </c>
      <c r="G164" s="20" t="s">
        <v>18</v>
      </c>
      <c r="H164" s="20" t="s">
        <v>127</v>
      </c>
      <c r="I164" s="20" t="s">
        <v>90</v>
      </c>
      <c r="J164" s="24">
        <f t="shared" si="63"/>
        <v>11495900</v>
      </c>
      <c r="K164" s="24">
        <f t="shared" si="63"/>
        <v>11495900</v>
      </c>
      <c r="L164" s="24">
        <f t="shared" si="63"/>
        <v>11495900</v>
      </c>
    </row>
    <row r="165" spans="1:12" ht="36.75" customHeight="1" x14ac:dyDescent="0.25">
      <c r="A165" s="363"/>
      <c r="B165" s="363" t="s">
        <v>91</v>
      </c>
      <c r="C165" s="363"/>
      <c r="D165" s="363"/>
      <c r="E165" s="294">
        <v>852</v>
      </c>
      <c r="F165" s="1" t="s">
        <v>37</v>
      </c>
      <c r="G165" s="1" t="s">
        <v>18</v>
      </c>
      <c r="H165" s="20" t="s">
        <v>127</v>
      </c>
      <c r="I165" s="1" t="s">
        <v>92</v>
      </c>
      <c r="J165" s="2">
        <f>11396000+99900</f>
        <v>11495900</v>
      </c>
      <c r="K165" s="2">
        <f t="shared" ref="K165:L165" si="64">11396000+99900</f>
        <v>11495900</v>
      </c>
      <c r="L165" s="2">
        <f t="shared" si="64"/>
        <v>11495900</v>
      </c>
    </row>
    <row r="166" spans="1:12" s="15" customFormat="1" ht="25.5" customHeight="1" x14ac:dyDescent="0.25">
      <c r="A166" s="522" t="s">
        <v>661</v>
      </c>
      <c r="B166" s="522"/>
      <c r="C166" s="372"/>
      <c r="D166" s="372"/>
      <c r="E166" s="294">
        <v>852</v>
      </c>
      <c r="F166" s="1" t="s">
        <v>37</v>
      </c>
      <c r="G166" s="1" t="s">
        <v>18</v>
      </c>
      <c r="H166" s="1" t="s">
        <v>123</v>
      </c>
      <c r="I166" s="1"/>
      <c r="J166" s="2">
        <f t="shared" ref="J166:L167" si="65">J167</f>
        <v>21495027</v>
      </c>
      <c r="K166" s="2">
        <f t="shared" si="65"/>
        <v>21495027</v>
      </c>
      <c r="L166" s="2">
        <f t="shared" si="65"/>
        <v>21495027</v>
      </c>
    </row>
    <row r="167" spans="1:12" s="15" customFormat="1" ht="24" customHeight="1" x14ac:dyDescent="0.25">
      <c r="A167" s="372"/>
      <c r="B167" s="363" t="s">
        <v>95</v>
      </c>
      <c r="C167" s="372"/>
      <c r="D167" s="372"/>
      <c r="E167" s="294">
        <v>852</v>
      </c>
      <c r="F167" s="1" t="s">
        <v>37</v>
      </c>
      <c r="G167" s="1" t="s">
        <v>18</v>
      </c>
      <c r="H167" s="1" t="s">
        <v>123</v>
      </c>
      <c r="I167" s="1" t="s">
        <v>90</v>
      </c>
      <c r="J167" s="2">
        <f t="shared" si="65"/>
        <v>21495027</v>
      </c>
      <c r="K167" s="2">
        <f t="shared" si="65"/>
        <v>21495027</v>
      </c>
      <c r="L167" s="2">
        <f t="shared" si="65"/>
        <v>21495027</v>
      </c>
    </row>
    <row r="168" spans="1:12" s="15" customFormat="1" ht="36" x14ac:dyDescent="0.25">
      <c r="A168" s="372"/>
      <c r="B168" s="363" t="s">
        <v>91</v>
      </c>
      <c r="C168" s="372"/>
      <c r="D168" s="372"/>
      <c r="E168" s="294">
        <v>852</v>
      </c>
      <c r="F168" s="1" t="s">
        <v>37</v>
      </c>
      <c r="G168" s="1" t="s">
        <v>18</v>
      </c>
      <c r="H168" s="1" t="s">
        <v>123</v>
      </c>
      <c r="I168" s="1" t="s">
        <v>92</v>
      </c>
      <c r="J168" s="2">
        <f>20548915+946112</f>
        <v>21495027</v>
      </c>
      <c r="K168" s="2">
        <f t="shared" ref="K168:L168" si="66">20548915+946112</f>
        <v>21495027</v>
      </c>
      <c r="L168" s="2">
        <f t="shared" si="66"/>
        <v>21495027</v>
      </c>
    </row>
    <row r="169" spans="1:12" s="15" customFormat="1" ht="37.5" customHeight="1" x14ac:dyDescent="0.25">
      <c r="A169" s="442" t="s">
        <v>124</v>
      </c>
      <c r="B169" s="442"/>
      <c r="C169" s="372"/>
      <c r="D169" s="372"/>
      <c r="E169" s="294">
        <v>852</v>
      </c>
      <c r="F169" s="1" t="s">
        <v>37</v>
      </c>
      <c r="G169" s="1" t="s">
        <v>18</v>
      </c>
      <c r="H169" s="1" t="s">
        <v>125</v>
      </c>
      <c r="I169" s="1"/>
      <c r="J169" s="2">
        <f t="shared" ref="J169:L170" si="67">J170</f>
        <v>624000</v>
      </c>
      <c r="K169" s="2">
        <f t="shared" si="67"/>
        <v>624000</v>
      </c>
      <c r="L169" s="2">
        <f t="shared" si="67"/>
        <v>624000</v>
      </c>
    </row>
    <row r="170" spans="1:12" s="15" customFormat="1" ht="24" x14ac:dyDescent="0.25">
      <c r="A170" s="372"/>
      <c r="B170" s="363" t="s">
        <v>95</v>
      </c>
      <c r="C170" s="372"/>
      <c r="D170" s="372"/>
      <c r="E170" s="294">
        <v>852</v>
      </c>
      <c r="F170" s="1" t="s">
        <v>37</v>
      </c>
      <c r="G170" s="1" t="s">
        <v>18</v>
      </c>
      <c r="H170" s="1" t="s">
        <v>125</v>
      </c>
      <c r="I170" s="1" t="s">
        <v>90</v>
      </c>
      <c r="J170" s="2">
        <f t="shared" si="67"/>
        <v>624000</v>
      </c>
      <c r="K170" s="2">
        <f t="shared" si="67"/>
        <v>624000</v>
      </c>
      <c r="L170" s="2">
        <f t="shared" si="67"/>
        <v>624000</v>
      </c>
    </row>
    <row r="171" spans="1:12" s="15" customFormat="1" ht="36" x14ac:dyDescent="0.25">
      <c r="A171" s="372"/>
      <c r="B171" s="363" t="s">
        <v>91</v>
      </c>
      <c r="C171" s="372"/>
      <c r="D171" s="372"/>
      <c r="E171" s="294">
        <v>852</v>
      </c>
      <c r="F171" s="1" t="s">
        <v>37</v>
      </c>
      <c r="G171" s="1" t="s">
        <v>18</v>
      </c>
      <c r="H171" s="1" t="s">
        <v>125</v>
      </c>
      <c r="I171" s="1" t="s">
        <v>92</v>
      </c>
      <c r="J171" s="2">
        <v>624000</v>
      </c>
      <c r="K171" s="2">
        <v>624000</v>
      </c>
      <c r="L171" s="2">
        <v>624000</v>
      </c>
    </row>
    <row r="172" spans="1:12" ht="26.25" customHeight="1" x14ac:dyDescent="0.25">
      <c r="A172" s="442" t="s">
        <v>132</v>
      </c>
      <c r="B172" s="442"/>
      <c r="C172" s="363"/>
      <c r="D172" s="363"/>
      <c r="E172" s="294">
        <v>852</v>
      </c>
      <c r="F172" s="20" t="s">
        <v>37</v>
      </c>
      <c r="G172" s="1" t="s">
        <v>18</v>
      </c>
      <c r="H172" s="20" t="s">
        <v>133</v>
      </c>
      <c r="I172" s="1"/>
      <c r="J172" s="2">
        <f t="shared" ref="J172:L173" si="68">J173</f>
        <v>361000</v>
      </c>
      <c r="K172" s="2">
        <f t="shared" si="68"/>
        <v>50000</v>
      </c>
      <c r="L172" s="2">
        <f t="shared" si="68"/>
        <v>50000</v>
      </c>
    </row>
    <row r="173" spans="1:12" ht="24" x14ac:dyDescent="0.25">
      <c r="A173" s="363"/>
      <c r="B173" s="291" t="s">
        <v>95</v>
      </c>
      <c r="C173" s="363"/>
      <c r="D173" s="363"/>
      <c r="E173" s="294">
        <v>852</v>
      </c>
      <c r="F173" s="1" t="s">
        <v>37</v>
      </c>
      <c r="G173" s="1" t="s">
        <v>18</v>
      </c>
      <c r="H173" s="20" t="s">
        <v>133</v>
      </c>
      <c r="I173" s="1" t="s">
        <v>90</v>
      </c>
      <c r="J173" s="2">
        <f t="shared" si="68"/>
        <v>361000</v>
      </c>
      <c r="K173" s="2">
        <f>K174</f>
        <v>50000</v>
      </c>
      <c r="L173" s="2">
        <f>L174</f>
        <v>50000</v>
      </c>
    </row>
    <row r="174" spans="1:12" x14ac:dyDescent="0.25">
      <c r="A174" s="363"/>
      <c r="B174" s="291" t="s">
        <v>130</v>
      </c>
      <c r="C174" s="363"/>
      <c r="D174" s="363"/>
      <c r="E174" s="294">
        <v>852</v>
      </c>
      <c r="F174" s="1" t="s">
        <v>37</v>
      </c>
      <c r="G174" s="1" t="s">
        <v>18</v>
      </c>
      <c r="H174" s="20" t="s">
        <v>133</v>
      </c>
      <c r="I174" s="1" t="s">
        <v>131</v>
      </c>
      <c r="J174" s="2">
        <v>361000</v>
      </c>
      <c r="K174" s="2">
        <f>361000-311000</f>
        <v>50000</v>
      </c>
      <c r="L174" s="2">
        <f>361000-311000</f>
        <v>50000</v>
      </c>
    </row>
    <row r="175" spans="1:12" s="15" customFormat="1" x14ac:dyDescent="0.25">
      <c r="A175" s="514" t="s">
        <v>84</v>
      </c>
      <c r="B175" s="514"/>
      <c r="C175" s="372"/>
      <c r="D175" s="372"/>
      <c r="E175" s="294">
        <v>852</v>
      </c>
      <c r="F175" s="12" t="s">
        <v>37</v>
      </c>
      <c r="G175" s="12" t="s">
        <v>74</v>
      </c>
      <c r="H175" s="12"/>
      <c r="I175" s="12"/>
      <c r="J175" s="14">
        <f>J176+J179+J182+J185+J188+J191</f>
        <v>93548636</v>
      </c>
      <c r="K175" s="14">
        <f>K176+K179+K182+K185+K188+K191</f>
        <v>99609636</v>
      </c>
      <c r="L175" s="14">
        <f>L176+L179+L182+L185+L188+L191</f>
        <v>99609636</v>
      </c>
    </row>
    <row r="176" spans="1:12" x14ac:dyDescent="0.25">
      <c r="A176" s="442" t="s">
        <v>135</v>
      </c>
      <c r="B176" s="442"/>
      <c r="C176" s="363"/>
      <c r="D176" s="363"/>
      <c r="E176" s="294">
        <v>852</v>
      </c>
      <c r="F176" s="1" t="s">
        <v>37</v>
      </c>
      <c r="G176" s="1" t="s">
        <v>74</v>
      </c>
      <c r="H176" s="1" t="s">
        <v>136</v>
      </c>
      <c r="I176" s="1"/>
      <c r="J176" s="2">
        <f t="shared" ref="J176:L177" si="69">J177</f>
        <v>13985000</v>
      </c>
      <c r="K176" s="2">
        <f t="shared" si="69"/>
        <v>18485000</v>
      </c>
      <c r="L176" s="2">
        <f t="shared" si="69"/>
        <v>18485000</v>
      </c>
    </row>
    <row r="177" spans="1:12" ht="24.75" customHeight="1" x14ac:dyDescent="0.25">
      <c r="A177" s="363"/>
      <c r="B177" s="363" t="s">
        <v>95</v>
      </c>
      <c r="C177" s="363"/>
      <c r="D177" s="363"/>
      <c r="E177" s="294">
        <v>852</v>
      </c>
      <c r="F177" s="1" t="s">
        <v>37</v>
      </c>
      <c r="G177" s="20" t="s">
        <v>74</v>
      </c>
      <c r="H177" s="1" t="s">
        <v>136</v>
      </c>
      <c r="I177" s="1" t="s">
        <v>90</v>
      </c>
      <c r="J177" s="2">
        <f t="shared" si="69"/>
        <v>13985000</v>
      </c>
      <c r="K177" s="2">
        <f t="shared" si="69"/>
        <v>18485000</v>
      </c>
      <c r="L177" s="2">
        <f t="shared" si="69"/>
        <v>18485000</v>
      </c>
    </row>
    <row r="178" spans="1:12" ht="36" x14ac:dyDescent="0.25">
      <c r="A178" s="363"/>
      <c r="B178" s="363" t="s">
        <v>91</v>
      </c>
      <c r="C178" s="363"/>
      <c r="D178" s="363"/>
      <c r="E178" s="294">
        <v>852</v>
      </c>
      <c r="F178" s="1" t="s">
        <v>37</v>
      </c>
      <c r="G178" s="20" t="s">
        <v>74</v>
      </c>
      <c r="H178" s="1" t="s">
        <v>136</v>
      </c>
      <c r="I178" s="1" t="s">
        <v>92</v>
      </c>
      <c r="J178" s="2">
        <v>13985000</v>
      </c>
      <c r="K178" s="2">
        <f>13985000+4500000</f>
        <v>18485000</v>
      </c>
      <c r="L178" s="2">
        <f>13985000+4500000</f>
        <v>18485000</v>
      </c>
    </row>
    <row r="179" spans="1:12" x14ac:dyDescent="0.25">
      <c r="A179" s="442" t="s">
        <v>137</v>
      </c>
      <c r="B179" s="442"/>
      <c r="C179" s="363"/>
      <c r="D179" s="363"/>
      <c r="E179" s="294">
        <v>852</v>
      </c>
      <c r="F179" s="20" t="s">
        <v>37</v>
      </c>
      <c r="G179" s="20" t="s">
        <v>74</v>
      </c>
      <c r="H179" s="20" t="s">
        <v>138</v>
      </c>
      <c r="I179" s="1"/>
      <c r="J179" s="2">
        <f t="shared" ref="J179:L180" si="70">J180</f>
        <v>8331600</v>
      </c>
      <c r="K179" s="2">
        <f t="shared" si="70"/>
        <v>9581600</v>
      </c>
      <c r="L179" s="2">
        <f t="shared" si="70"/>
        <v>9581600</v>
      </c>
    </row>
    <row r="180" spans="1:12" ht="22.5" customHeight="1" x14ac:dyDescent="0.25">
      <c r="A180" s="363"/>
      <c r="B180" s="363" t="s">
        <v>95</v>
      </c>
      <c r="C180" s="363"/>
      <c r="D180" s="363"/>
      <c r="E180" s="294">
        <v>852</v>
      </c>
      <c r="F180" s="1" t="s">
        <v>37</v>
      </c>
      <c r="G180" s="20" t="s">
        <v>74</v>
      </c>
      <c r="H180" s="20" t="s">
        <v>138</v>
      </c>
      <c r="I180" s="1" t="s">
        <v>90</v>
      </c>
      <c r="J180" s="2">
        <f t="shared" si="70"/>
        <v>8331600</v>
      </c>
      <c r="K180" s="2">
        <f t="shared" si="70"/>
        <v>9581600</v>
      </c>
      <c r="L180" s="2">
        <f t="shared" si="70"/>
        <v>9581600</v>
      </c>
    </row>
    <row r="181" spans="1:12" ht="35.25" customHeight="1" x14ac:dyDescent="0.25">
      <c r="A181" s="363"/>
      <c r="B181" s="363" t="s">
        <v>91</v>
      </c>
      <c r="C181" s="363"/>
      <c r="D181" s="363"/>
      <c r="E181" s="294">
        <v>852</v>
      </c>
      <c r="F181" s="1" t="s">
        <v>37</v>
      </c>
      <c r="G181" s="20" t="s">
        <v>74</v>
      </c>
      <c r="H181" s="20" t="s">
        <v>138</v>
      </c>
      <c r="I181" s="1" t="s">
        <v>92</v>
      </c>
      <c r="J181" s="2">
        <v>8331600</v>
      </c>
      <c r="K181" s="2">
        <f>8331600+1250000</f>
        <v>9581600</v>
      </c>
      <c r="L181" s="2">
        <f>8331600+1250000</f>
        <v>9581600</v>
      </c>
    </row>
    <row r="182" spans="1:12" s="15" customFormat="1" ht="48.75" customHeight="1" x14ac:dyDescent="0.25">
      <c r="A182" s="442" t="s">
        <v>139</v>
      </c>
      <c r="B182" s="442"/>
      <c r="C182" s="372"/>
      <c r="D182" s="372"/>
      <c r="E182" s="294">
        <v>852</v>
      </c>
      <c r="F182" s="1" t="s">
        <v>37</v>
      </c>
      <c r="G182" s="1" t="s">
        <v>74</v>
      </c>
      <c r="H182" s="20" t="s">
        <v>140</v>
      </c>
      <c r="I182" s="1"/>
      <c r="J182" s="2">
        <f t="shared" ref="J182:L183" si="71">J183</f>
        <v>66777336</v>
      </c>
      <c r="K182" s="2">
        <f t="shared" si="71"/>
        <v>66777336</v>
      </c>
      <c r="L182" s="2">
        <f t="shared" si="71"/>
        <v>66777336</v>
      </c>
    </row>
    <row r="183" spans="1:12" s="15" customFormat="1" ht="24" customHeight="1" x14ac:dyDescent="0.25">
      <c r="A183" s="363"/>
      <c r="B183" s="363" t="s">
        <v>95</v>
      </c>
      <c r="C183" s="372"/>
      <c r="D183" s="372"/>
      <c r="E183" s="294">
        <v>852</v>
      </c>
      <c r="F183" s="1" t="s">
        <v>37</v>
      </c>
      <c r="G183" s="1" t="s">
        <v>74</v>
      </c>
      <c r="H183" s="1" t="s">
        <v>140</v>
      </c>
      <c r="I183" s="1" t="s">
        <v>90</v>
      </c>
      <c r="J183" s="2">
        <f t="shared" si="71"/>
        <v>66777336</v>
      </c>
      <c r="K183" s="2">
        <f t="shared" si="71"/>
        <v>66777336</v>
      </c>
      <c r="L183" s="2">
        <f t="shared" si="71"/>
        <v>66777336</v>
      </c>
    </row>
    <row r="184" spans="1:12" s="15" customFormat="1" ht="36.75" customHeight="1" x14ac:dyDescent="0.25">
      <c r="A184" s="363"/>
      <c r="B184" s="363" t="s">
        <v>91</v>
      </c>
      <c r="C184" s="372"/>
      <c r="D184" s="372"/>
      <c r="E184" s="294">
        <v>852</v>
      </c>
      <c r="F184" s="1" t="s">
        <v>37</v>
      </c>
      <c r="G184" s="1" t="s">
        <v>74</v>
      </c>
      <c r="H184" s="1" t="s">
        <v>140</v>
      </c>
      <c r="I184" s="1" t="s">
        <v>92</v>
      </c>
      <c r="J184" s="2">
        <v>66777336</v>
      </c>
      <c r="K184" s="2">
        <v>66777336</v>
      </c>
      <c r="L184" s="2">
        <v>66777336</v>
      </c>
    </row>
    <row r="185" spans="1:12" s="15" customFormat="1" ht="37.5" customHeight="1" x14ac:dyDescent="0.25">
      <c r="A185" s="442" t="s">
        <v>124</v>
      </c>
      <c r="B185" s="442"/>
      <c r="C185" s="372"/>
      <c r="D185" s="372"/>
      <c r="E185" s="294">
        <v>852</v>
      </c>
      <c r="F185" s="1" t="s">
        <v>37</v>
      </c>
      <c r="G185" s="1" t="s">
        <v>74</v>
      </c>
      <c r="H185" s="1" t="s">
        <v>125</v>
      </c>
      <c r="I185" s="1"/>
      <c r="J185" s="2">
        <f t="shared" ref="J185:L186" si="72">J186</f>
        <v>2667200</v>
      </c>
      <c r="K185" s="2">
        <f t="shared" si="72"/>
        <v>2667200</v>
      </c>
      <c r="L185" s="2">
        <f t="shared" si="72"/>
        <v>2667200</v>
      </c>
    </row>
    <row r="186" spans="1:12" s="15" customFormat="1" ht="24.75" customHeight="1" x14ac:dyDescent="0.25">
      <c r="A186" s="372"/>
      <c r="B186" s="291" t="s">
        <v>95</v>
      </c>
      <c r="C186" s="28"/>
      <c r="D186" s="28"/>
      <c r="E186" s="29">
        <v>852</v>
      </c>
      <c r="F186" s="30" t="s">
        <v>37</v>
      </c>
      <c r="G186" s="1" t="s">
        <v>74</v>
      </c>
      <c r="H186" s="30" t="s">
        <v>125</v>
      </c>
      <c r="I186" s="1" t="s">
        <v>90</v>
      </c>
      <c r="J186" s="2">
        <f t="shared" si="72"/>
        <v>2667200</v>
      </c>
      <c r="K186" s="2">
        <f t="shared" si="72"/>
        <v>2667200</v>
      </c>
      <c r="L186" s="2">
        <f t="shared" si="72"/>
        <v>2667200</v>
      </c>
    </row>
    <row r="187" spans="1:12" s="15" customFormat="1" ht="36" customHeight="1" x14ac:dyDescent="0.25">
      <c r="A187" s="372"/>
      <c r="B187" s="363" t="s">
        <v>91</v>
      </c>
      <c r="C187" s="372"/>
      <c r="D187" s="372"/>
      <c r="E187" s="294">
        <v>852</v>
      </c>
      <c r="F187" s="1" t="s">
        <v>37</v>
      </c>
      <c r="G187" s="20" t="s">
        <v>74</v>
      </c>
      <c r="H187" s="1" t="s">
        <v>125</v>
      </c>
      <c r="I187" s="1" t="s">
        <v>92</v>
      </c>
      <c r="J187" s="2">
        <v>2667200</v>
      </c>
      <c r="K187" s="2">
        <v>2667200</v>
      </c>
      <c r="L187" s="2">
        <v>2667200</v>
      </c>
    </row>
    <row r="188" spans="1:12" ht="15" customHeight="1" x14ac:dyDescent="0.25">
      <c r="A188" s="442" t="s">
        <v>128</v>
      </c>
      <c r="B188" s="442"/>
      <c r="C188" s="363"/>
      <c r="D188" s="363"/>
      <c r="E188" s="294">
        <v>852</v>
      </c>
      <c r="F188" s="1" t="s">
        <v>37</v>
      </c>
      <c r="G188" s="20" t="s">
        <v>74</v>
      </c>
      <c r="H188" s="1" t="s">
        <v>129</v>
      </c>
      <c r="I188" s="1"/>
      <c r="J188" s="2">
        <f t="shared" ref="J188:L189" si="73">J189</f>
        <v>1110000</v>
      </c>
      <c r="K188" s="2">
        <f t="shared" si="73"/>
        <v>1421000</v>
      </c>
      <c r="L188" s="2">
        <f t="shared" si="73"/>
        <v>1421000</v>
      </c>
    </row>
    <row r="189" spans="1:12" ht="24.75" customHeight="1" x14ac:dyDescent="0.25">
      <c r="A189" s="363"/>
      <c r="B189" s="291" t="s">
        <v>95</v>
      </c>
      <c r="C189" s="363"/>
      <c r="D189" s="363"/>
      <c r="E189" s="294">
        <v>852</v>
      </c>
      <c r="F189" s="1" t="s">
        <v>37</v>
      </c>
      <c r="G189" s="20" t="s">
        <v>74</v>
      </c>
      <c r="H189" s="1" t="s">
        <v>129</v>
      </c>
      <c r="I189" s="1" t="s">
        <v>90</v>
      </c>
      <c r="J189" s="2">
        <f t="shared" si="73"/>
        <v>1110000</v>
      </c>
      <c r="K189" s="2">
        <f t="shared" si="73"/>
        <v>1421000</v>
      </c>
      <c r="L189" s="2">
        <f t="shared" si="73"/>
        <v>1421000</v>
      </c>
    </row>
    <row r="190" spans="1:12" x14ac:dyDescent="0.25">
      <c r="A190" s="363"/>
      <c r="B190" s="291" t="s">
        <v>130</v>
      </c>
      <c r="C190" s="363"/>
      <c r="D190" s="363"/>
      <c r="E190" s="294">
        <v>852</v>
      </c>
      <c r="F190" s="1" t="s">
        <v>37</v>
      </c>
      <c r="G190" s="20" t="s">
        <v>74</v>
      </c>
      <c r="H190" s="1" t="s">
        <v>129</v>
      </c>
      <c r="I190" s="1" t="s">
        <v>131</v>
      </c>
      <c r="J190" s="2">
        <f>1110000</f>
        <v>1110000</v>
      </c>
      <c r="K190" s="2">
        <f>1110000+311000</f>
        <v>1421000</v>
      </c>
      <c r="L190" s="2">
        <f>1110000+311000</f>
        <v>1421000</v>
      </c>
    </row>
    <row r="191" spans="1:12" ht="26.25" customHeight="1" x14ac:dyDescent="0.25">
      <c r="A191" s="442" t="s">
        <v>132</v>
      </c>
      <c r="B191" s="442"/>
      <c r="C191" s="363"/>
      <c r="D191" s="363"/>
      <c r="E191" s="294">
        <v>852</v>
      </c>
      <c r="F191" s="20" t="s">
        <v>37</v>
      </c>
      <c r="G191" s="20" t="s">
        <v>74</v>
      </c>
      <c r="H191" s="20" t="s">
        <v>133</v>
      </c>
      <c r="I191" s="1"/>
      <c r="J191" s="2">
        <f t="shared" ref="J191:L192" si="74">J192</f>
        <v>677500</v>
      </c>
      <c r="K191" s="2">
        <f t="shared" si="74"/>
        <v>677500</v>
      </c>
      <c r="L191" s="2">
        <f t="shared" si="74"/>
        <v>677500</v>
      </c>
    </row>
    <row r="192" spans="1:12" ht="27" customHeight="1" x14ac:dyDescent="0.25">
      <c r="A192" s="363"/>
      <c r="B192" s="291" t="s">
        <v>95</v>
      </c>
      <c r="C192" s="363"/>
      <c r="D192" s="363"/>
      <c r="E192" s="294">
        <v>852</v>
      </c>
      <c r="F192" s="1" t="s">
        <v>37</v>
      </c>
      <c r="G192" s="20" t="s">
        <v>74</v>
      </c>
      <c r="H192" s="20" t="s">
        <v>133</v>
      </c>
      <c r="I192" s="1" t="s">
        <v>90</v>
      </c>
      <c r="J192" s="2">
        <f t="shared" si="74"/>
        <v>677500</v>
      </c>
      <c r="K192" s="2">
        <f t="shared" si="74"/>
        <v>677500</v>
      </c>
      <c r="L192" s="2">
        <f t="shared" si="74"/>
        <v>677500</v>
      </c>
    </row>
    <row r="193" spans="1:12" x14ac:dyDescent="0.25">
      <c r="A193" s="363"/>
      <c r="B193" s="291" t="s">
        <v>130</v>
      </c>
      <c r="C193" s="363"/>
      <c r="D193" s="363"/>
      <c r="E193" s="294">
        <v>852</v>
      </c>
      <c r="F193" s="1" t="s">
        <v>37</v>
      </c>
      <c r="G193" s="20" t="s">
        <v>74</v>
      </c>
      <c r="H193" s="20" t="s">
        <v>133</v>
      </c>
      <c r="I193" s="1" t="s">
        <v>131</v>
      </c>
      <c r="J193" s="2">
        <v>677500</v>
      </c>
      <c r="K193" s="2">
        <v>677500</v>
      </c>
      <c r="L193" s="2">
        <v>677500</v>
      </c>
    </row>
    <row r="194" spans="1:12" x14ac:dyDescent="0.25">
      <c r="A194" s="514" t="s">
        <v>141</v>
      </c>
      <c r="B194" s="514"/>
      <c r="C194" s="372"/>
      <c r="D194" s="372"/>
      <c r="E194" s="294">
        <v>852</v>
      </c>
      <c r="F194" s="12" t="s">
        <v>37</v>
      </c>
      <c r="G194" s="12" t="s">
        <v>37</v>
      </c>
      <c r="H194" s="12"/>
      <c r="I194" s="12"/>
      <c r="J194" s="14">
        <f t="shared" ref="J194:L196" si="75">J195</f>
        <v>122200</v>
      </c>
      <c r="K194" s="14">
        <f t="shared" si="75"/>
        <v>122200</v>
      </c>
      <c r="L194" s="14">
        <f t="shared" si="75"/>
        <v>122200</v>
      </c>
    </row>
    <row r="195" spans="1:12" ht="26.25" customHeight="1" x14ac:dyDescent="0.25">
      <c r="A195" s="442" t="s">
        <v>142</v>
      </c>
      <c r="B195" s="442"/>
      <c r="C195" s="363"/>
      <c r="D195" s="363"/>
      <c r="E195" s="294">
        <v>852</v>
      </c>
      <c r="F195" s="1" t="s">
        <v>37</v>
      </c>
      <c r="G195" s="1" t="s">
        <v>37</v>
      </c>
      <c r="H195" s="20" t="s">
        <v>557</v>
      </c>
      <c r="I195" s="1"/>
      <c r="J195" s="2">
        <f t="shared" si="75"/>
        <v>122200</v>
      </c>
      <c r="K195" s="2">
        <f t="shared" si="75"/>
        <v>122200</v>
      </c>
      <c r="L195" s="2">
        <f t="shared" si="75"/>
        <v>122200</v>
      </c>
    </row>
    <row r="196" spans="1:12" ht="14.25" customHeight="1" x14ac:dyDescent="0.25">
      <c r="A196" s="17"/>
      <c r="B196" s="363" t="s">
        <v>28</v>
      </c>
      <c r="C196" s="362"/>
      <c r="D196" s="362"/>
      <c r="E196" s="294">
        <v>852</v>
      </c>
      <c r="F196" s="1" t="s">
        <v>37</v>
      </c>
      <c r="G196" s="1" t="s">
        <v>37</v>
      </c>
      <c r="H196" s="20" t="s">
        <v>557</v>
      </c>
      <c r="I196" s="1" t="s">
        <v>29</v>
      </c>
      <c r="J196" s="2">
        <f t="shared" si="75"/>
        <v>122200</v>
      </c>
      <c r="K196" s="2">
        <f t="shared" si="75"/>
        <v>122200</v>
      </c>
      <c r="L196" s="2">
        <f t="shared" si="75"/>
        <v>122200</v>
      </c>
    </row>
    <row r="197" spans="1:12" ht="24" x14ac:dyDescent="0.25">
      <c r="A197" s="17"/>
      <c r="B197" s="363" t="s">
        <v>30</v>
      </c>
      <c r="C197" s="363"/>
      <c r="D197" s="363"/>
      <c r="E197" s="294">
        <v>852</v>
      </c>
      <c r="F197" s="1" t="s">
        <v>37</v>
      </c>
      <c r="G197" s="1" t="s">
        <v>37</v>
      </c>
      <c r="H197" s="20" t="s">
        <v>557</v>
      </c>
      <c r="I197" s="1" t="s">
        <v>31</v>
      </c>
      <c r="J197" s="2">
        <v>122200</v>
      </c>
      <c r="K197" s="2">
        <v>122200</v>
      </c>
      <c r="L197" s="2">
        <v>122200</v>
      </c>
    </row>
    <row r="198" spans="1:12" x14ac:dyDescent="0.25">
      <c r="A198" s="514" t="s">
        <v>143</v>
      </c>
      <c r="B198" s="514"/>
      <c r="C198" s="372"/>
      <c r="D198" s="372"/>
      <c r="E198" s="294">
        <v>852</v>
      </c>
      <c r="F198" s="12" t="s">
        <v>37</v>
      </c>
      <c r="G198" s="12" t="s">
        <v>58</v>
      </c>
      <c r="H198" s="12"/>
      <c r="I198" s="12"/>
      <c r="J198" s="14">
        <f>J199+J202+J211</f>
        <v>12067360</v>
      </c>
      <c r="K198" s="14">
        <f>K199+K202+K211</f>
        <v>12055960</v>
      </c>
      <c r="L198" s="14">
        <f>L199+L202+L211</f>
        <v>12055960</v>
      </c>
    </row>
    <row r="199" spans="1:12" ht="25.5" customHeight="1" x14ac:dyDescent="0.25">
      <c r="A199" s="442" t="s">
        <v>27</v>
      </c>
      <c r="B199" s="442"/>
      <c r="C199" s="294"/>
      <c r="D199" s="294"/>
      <c r="E199" s="294">
        <v>852</v>
      </c>
      <c r="F199" s="1" t="s">
        <v>37</v>
      </c>
      <c r="G199" s="1" t="s">
        <v>58</v>
      </c>
      <c r="H199" s="1" t="s">
        <v>561</v>
      </c>
      <c r="I199" s="1"/>
      <c r="J199" s="2">
        <f t="shared" ref="J199:L200" si="76">J200</f>
        <v>836500</v>
      </c>
      <c r="K199" s="2">
        <f t="shared" si="76"/>
        <v>825100</v>
      </c>
      <c r="L199" s="2">
        <f t="shared" si="76"/>
        <v>825100</v>
      </c>
    </row>
    <row r="200" spans="1:12" ht="36.75" customHeight="1" x14ac:dyDescent="0.25">
      <c r="A200" s="17"/>
      <c r="B200" s="362" t="s">
        <v>22</v>
      </c>
      <c r="C200" s="294"/>
      <c r="D200" s="294"/>
      <c r="E200" s="294">
        <v>852</v>
      </c>
      <c r="F200" s="1" t="s">
        <v>37</v>
      </c>
      <c r="G200" s="1" t="s">
        <v>58</v>
      </c>
      <c r="H200" s="1" t="s">
        <v>561</v>
      </c>
      <c r="I200" s="1" t="s">
        <v>24</v>
      </c>
      <c r="J200" s="2">
        <f t="shared" si="76"/>
        <v>836500</v>
      </c>
      <c r="K200" s="2">
        <f t="shared" si="76"/>
        <v>825100</v>
      </c>
      <c r="L200" s="2">
        <f t="shared" si="76"/>
        <v>825100</v>
      </c>
    </row>
    <row r="201" spans="1:12" ht="15.75" customHeight="1" x14ac:dyDescent="0.25">
      <c r="A201" s="17"/>
      <c r="B201" s="362" t="s">
        <v>25</v>
      </c>
      <c r="C201" s="294"/>
      <c r="D201" s="294"/>
      <c r="E201" s="294">
        <v>852</v>
      </c>
      <c r="F201" s="1" t="s">
        <v>37</v>
      </c>
      <c r="G201" s="1" t="s">
        <v>58</v>
      </c>
      <c r="H201" s="1" t="s">
        <v>561</v>
      </c>
      <c r="I201" s="1" t="s">
        <v>26</v>
      </c>
      <c r="J201" s="2">
        <f>825100+11400</f>
        <v>836500</v>
      </c>
      <c r="K201" s="2">
        <v>825100</v>
      </c>
      <c r="L201" s="2">
        <v>825100</v>
      </c>
    </row>
    <row r="202" spans="1:12" x14ac:dyDescent="0.25">
      <c r="A202" s="442" t="s">
        <v>144</v>
      </c>
      <c r="B202" s="442"/>
      <c r="C202" s="363"/>
      <c r="D202" s="363"/>
      <c r="E202" s="294">
        <v>852</v>
      </c>
      <c r="F202" s="1" t="s">
        <v>37</v>
      </c>
      <c r="G202" s="1" t="s">
        <v>58</v>
      </c>
      <c r="H202" s="1" t="s">
        <v>145</v>
      </c>
      <c r="I202" s="1"/>
      <c r="J202" s="2">
        <f>J203+J205+J207+J209</f>
        <v>9831800</v>
      </c>
      <c r="K202" s="2">
        <f t="shared" ref="K202:L202" si="77">K203+K205+K207+K209</f>
        <v>9831800</v>
      </c>
      <c r="L202" s="2">
        <f t="shared" si="77"/>
        <v>9831800</v>
      </c>
    </row>
    <row r="203" spans="1:12" ht="36.75" customHeight="1" x14ac:dyDescent="0.25">
      <c r="A203" s="17"/>
      <c r="B203" s="362" t="s">
        <v>22</v>
      </c>
      <c r="C203" s="294"/>
      <c r="D203" s="294"/>
      <c r="E203" s="294">
        <v>852</v>
      </c>
      <c r="F203" s="1" t="s">
        <v>37</v>
      </c>
      <c r="G203" s="1" t="s">
        <v>58</v>
      </c>
      <c r="H203" s="1" t="s">
        <v>145</v>
      </c>
      <c r="I203" s="1" t="s">
        <v>24</v>
      </c>
      <c r="J203" s="2">
        <f t="shared" ref="J203:L203" si="78">J204</f>
        <v>2427300</v>
      </c>
      <c r="K203" s="2">
        <f t="shared" si="78"/>
        <v>2427300</v>
      </c>
      <c r="L203" s="2">
        <f t="shared" si="78"/>
        <v>2427300</v>
      </c>
    </row>
    <row r="204" spans="1:12" ht="15" customHeight="1" x14ac:dyDescent="0.25">
      <c r="A204" s="17"/>
      <c r="B204" s="362" t="s">
        <v>25</v>
      </c>
      <c r="C204" s="294"/>
      <c r="D204" s="294"/>
      <c r="E204" s="294">
        <v>852</v>
      </c>
      <c r="F204" s="1" t="s">
        <v>37</v>
      </c>
      <c r="G204" s="1" t="s">
        <v>58</v>
      </c>
      <c r="H204" s="1" t="s">
        <v>145</v>
      </c>
      <c r="I204" s="1" t="s">
        <v>26</v>
      </c>
      <c r="J204" s="2">
        <f>1864300+563000</f>
        <v>2427300</v>
      </c>
      <c r="K204" s="2">
        <f t="shared" ref="K204:L204" si="79">1864300+563000</f>
        <v>2427300</v>
      </c>
      <c r="L204" s="2">
        <f t="shared" si="79"/>
        <v>2427300</v>
      </c>
    </row>
    <row r="205" spans="1:12" ht="15" customHeight="1" x14ac:dyDescent="0.25">
      <c r="A205" s="362"/>
      <c r="B205" s="363" t="s">
        <v>28</v>
      </c>
      <c r="C205" s="362"/>
      <c r="D205" s="362"/>
      <c r="E205" s="294">
        <v>852</v>
      </c>
      <c r="F205" s="1" t="s">
        <v>37</v>
      </c>
      <c r="G205" s="1" t="s">
        <v>58</v>
      </c>
      <c r="H205" s="1" t="s">
        <v>145</v>
      </c>
      <c r="I205" s="1" t="s">
        <v>29</v>
      </c>
      <c r="J205" s="2">
        <f t="shared" ref="J205:L207" si="80">J206</f>
        <v>505100</v>
      </c>
      <c r="K205" s="2">
        <f t="shared" si="80"/>
        <v>505100</v>
      </c>
      <c r="L205" s="2">
        <f t="shared" si="80"/>
        <v>505100</v>
      </c>
    </row>
    <row r="206" spans="1:12" ht="26.25" customHeight="1" x14ac:dyDescent="0.25">
      <c r="A206" s="362"/>
      <c r="B206" s="363" t="s">
        <v>30</v>
      </c>
      <c r="C206" s="363"/>
      <c r="D206" s="363"/>
      <c r="E206" s="294">
        <v>852</v>
      </c>
      <c r="F206" s="1" t="s">
        <v>37</v>
      </c>
      <c r="G206" s="1" t="s">
        <v>58</v>
      </c>
      <c r="H206" s="1" t="s">
        <v>145</v>
      </c>
      <c r="I206" s="1" t="s">
        <v>31</v>
      </c>
      <c r="J206" s="2">
        <f>2944406-J204-J210-6</f>
        <v>505100</v>
      </c>
      <c r="K206" s="2">
        <f t="shared" ref="K206:L206" si="81">2944406-K204-K210-6</f>
        <v>505100</v>
      </c>
      <c r="L206" s="2">
        <f t="shared" si="81"/>
        <v>505100</v>
      </c>
    </row>
    <row r="207" spans="1:12" ht="24" customHeight="1" x14ac:dyDescent="0.25">
      <c r="A207" s="363"/>
      <c r="B207" s="363" t="s">
        <v>95</v>
      </c>
      <c r="C207" s="363"/>
      <c r="D207" s="363"/>
      <c r="E207" s="294">
        <v>852</v>
      </c>
      <c r="F207" s="1" t="s">
        <v>37</v>
      </c>
      <c r="G207" s="1" t="s">
        <v>58</v>
      </c>
      <c r="H207" s="1" t="s">
        <v>145</v>
      </c>
      <c r="I207" s="1" t="s">
        <v>90</v>
      </c>
      <c r="J207" s="2">
        <f t="shared" si="80"/>
        <v>6887400</v>
      </c>
      <c r="K207" s="2">
        <f t="shared" si="80"/>
        <v>6887400</v>
      </c>
      <c r="L207" s="2">
        <f t="shared" si="80"/>
        <v>6887400</v>
      </c>
    </row>
    <row r="208" spans="1:12" ht="36.75" customHeight="1" x14ac:dyDescent="0.25">
      <c r="A208" s="363"/>
      <c r="B208" s="363" t="s">
        <v>91</v>
      </c>
      <c r="C208" s="363"/>
      <c r="D208" s="363"/>
      <c r="E208" s="294">
        <v>852</v>
      </c>
      <c r="F208" s="1" t="s">
        <v>37</v>
      </c>
      <c r="G208" s="1" t="s">
        <v>58</v>
      </c>
      <c r="H208" s="1" t="s">
        <v>145</v>
      </c>
      <c r="I208" s="1" t="s">
        <v>92</v>
      </c>
      <c r="J208" s="2">
        <v>6887400</v>
      </c>
      <c r="K208" s="2">
        <v>6887400</v>
      </c>
      <c r="L208" s="2">
        <v>6887400</v>
      </c>
    </row>
    <row r="209" spans="1:12" x14ac:dyDescent="0.25">
      <c r="A209" s="363"/>
      <c r="B209" s="363" t="s">
        <v>32</v>
      </c>
      <c r="C209" s="363"/>
      <c r="D209" s="363"/>
      <c r="E209" s="294">
        <v>852</v>
      </c>
      <c r="F209" s="1" t="s">
        <v>37</v>
      </c>
      <c r="G209" s="1" t="s">
        <v>58</v>
      </c>
      <c r="H209" s="1" t="s">
        <v>145</v>
      </c>
      <c r="I209" s="1" t="s">
        <v>33</v>
      </c>
      <c r="J209" s="2">
        <f t="shared" ref="J209:L209" si="82">J210</f>
        <v>12000</v>
      </c>
      <c r="K209" s="2">
        <f t="shared" si="82"/>
        <v>12000</v>
      </c>
      <c r="L209" s="2">
        <f t="shared" si="82"/>
        <v>12000</v>
      </c>
    </row>
    <row r="210" spans="1:12" ht="14.25" customHeight="1" x14ac:dyDescent="0.25">
      <c r="A210" s="363"/>
      <c r="B210" s="363" t="s">
        <v>34</v>
      </c>
      <c r="C210" s="363"/>
      <c r="D210" s="363"/>
      <c r="E210" s="294">
        <v>852</v>
      </c>
      <c r="F210" s="1" t="s">
        <v>37</v>
      </c>
      <c r="G210" s="1" t="s">
        <v>58</v>
      </c>
      <c r="H210" s="1" t="s">
        <v>145</v>
      </c>
      <c r="I210" s="1" t="s">
        <v>35</v>
      </c>
      <c r="J210" s="2">
        <v>12000</v>
      </c>
      <c r="K210" s="2">
        <v>12000</v>
      </c>
      <c r="L210" s="2">
        <v>12000</v>
      </c>
    </row>
    <row r="211" spans="1:12" s="15" customFormat="1" ht="38.25" customHeight="1" x14ac:dyDescent="0.25">
      <c r="A211" s="442" t="s">
        <v>124</v>
      </c>
      <c r="B211" s="442"/>
      <c r="C211" s="372"/>
      <c r="D211" s="372"/>
      <c r="E211" s="294">
        <v>852</v>
      </c>
      <c r="F211" s="1" t="s">
        <v>37</v>
      </c>
      <c r="G211" s="1" t="s">
        <v>58</v>
      </c>
      <c r="H211" s="1" t="s">
        <v>125</v>
      </c>
      <c r="I211" s="1"/>
      <c r="J211" s="2">
        <f>J212</f>
        <v>1399060</v>
      </c>
      <c r="K211" s="2">
        <f>K212</f>
        <v>1399060</v>
      </c>
      <c r="L211" s="2">
        <f>L212</f>
        <v>1399060</v>
      </c>
    </row>
    <row r="212" spans="1:12" s="15" customFormat="1" ht="14.25" customHeight="1" x14ac:dyDescent="0.25">
      <c r="A212" s="363"/>
      <c r="B212" s="363" t="s">
        <v>108</v>
      </c>
      <c r="C212" s="372"/>
      <c r="D212" s="372"/>
      <c r="E212" s="294">
        <v>852</v>
      </c>
      <c r="F212" s="1" t="s">
        <v>37</v>
      </c>
      <c r="G212" s="1" t="s">
        <v>58</v>
      </c>
      <c r="H212" s="1" t="s">
        <v>125</v>
      </c>
      <c r="I212" s="1" t="s">
        <v>109</v>
      </c>
      <c r="J212" s="2">
        <f t="shared" ref="J212:L212" si="83">J213</f>
        <v>1399060</v>
      </c>
      <c r="K212" s="2">
        <f t="shared" si="83"/>
        <v>1399060</v>
      </c>
      <c r="L212" s="2">
        <f t="shared" si="83"/>
        <v>1399060</v>
      </c>
    </row>
    <row r="213" spans="1:12" s="15" customFormat="1" ht="26.25" customHeight="1" x14ac:dyDescent="0.25">
      <c r="A213" s="363"/>
      <c r="B213" s="363" t="s">
        <v>146</v>
      </c>
      <c r="C213" s="372"/>
      <c r="D213" s="372"/>
      <c r="E213" s="294">
        <v>852</v>
      </c>
      <c r="F213" s="1" t="s">
        <v>37</v>
      </c>
      <c r="G213" s="1" t="s">
        <v>58</v>
      </c>
      <c r="H213" s="1" t="s">
        <v>125</v>
      </c>
      <c r="I213" s="1" t="s">
        <v>110</v>
      </c>
      <c r="J213" s="2">
        <v>1399060</v>
      </c>
      <c r="K213" s="2">
        <v>1399060</v>
      </c>
      <c r="L213" s="2">
        <v>1399060</v>
      </c>
    </row>
    <row r="214" spans="1:12" x14ac:dyDescent="0.25">
      <c r="A214" s="513" t="s">
        <v>104</v>
      </c>
      <c r="B214" s="513"/>
      <c r="C214" s="371"/>
      <c r="D214" s="371"/>
      <c r="E214" s="294">
        <v>852</v>
      </c>
      <c r="F214" s="7" t="s">
        <v>0</v>
      </c>
      <c r="G214" s="7"/>
      <c r="H214" s="7"/>
      <c r="I214" s="7"/>
      <c r="J214" s="9">
        <f>J215+J219+J231</f>
        <v>9232836</v>
      </c>
      <c r="K214" s="9">
        <f>K215+K219+K231</f>
        <v>9377236</v>
      </c>
      <c r="L214" s="9">
        <f>L215+L219+L231</f>
        <v>9371036</v>
      </c>
    </row>
    <row r="215" spans="1:12" x14ac:dyDescent="0.25">
      <c r="A215" s="514" t="s">
        <v>111</v>
      </c>
      <c r="B215" s="514"/>
      <c r="C215" s="367"/>
      <c r="D215" s="367"/>
      <c r="E215" s="294">
        <v>852</v>
      </c>
      <c r="F215" s="12" t="s">
        <v>0</v>
      </c>
      <c r="G215" s="12" t="s">
        <v>4</v>
      </c>
      <c r="H215" s="12"/>
      <c r="I215" s="12"/>
      <c r="J215" s="14">
        <f>J216</f>
        <v>93000</v>
      </c>
      <c r="K215" s="14">
        <f>K216</f>
        <v>87000</v>
      </c>
      <c r="L215" s="14">
        <f>L216</f>
        <v>87000</v>
      </c>
    </row>
    <row r="216" spans="1:12" ht="24" customHeight="1" x14ac:dyDescent="0.25">
      <c r="A216" s="442" t="s">
        <v>147</v>
      </c>
      <c r="B216" s="442"/>
      <c r="C216" s="367"/>
      <c r="D216" s="367"/>
      <c r="E216" s="294">
        <v>852</v>
      </c>
      <c r="F216" s="1" t="s">
        <v>0</v>
      </c>
      <c r="G216" s="1" t="s">
        <v>4</v>
      </c>
      <c r="H216" s="1" t="s">
        <v>148</v>
      </c>
      <c r="I216" s="12"/>
      <c r="J216" s="2">
        <f t="shared" ref="J216:L217" si="84">J217</f>
        <v>93000</v>
      </c>
      <c r="K216" s="2">
        <f t="shared" si="84"/>
        <v>87000</v>
      </c>
      <c r="L216" s="2">
        <f t="shared" si="84"/>
        <v>87000</v>
      </c>
    </row>
    <row r="217" spans="1:12" ht="15" customHeight="1" x14ac:dyDescent="0.25">
      <c r="A217" s="17"/>
      <c r="B217" s="362" t="s">
        <v>108</v>
      </c>
      <c r="C217" s="362"/>
      <c r="D217" s="362"/>
      <c r="E217" s="294">
        <v>852</v>
      </c>
      <c r="F217" s="1" t="s">
        <v>0</v>
      </c>
      <c r="G217" s="1" t="s">
        <v>4</v>
      </c>
      <c r="H217" s="1" t="s">
        <v>148</v>
      </c>
      <c r="I217" s="1" t="s">
        <v>109</v>
      </c>
      <c r="J217" s="2">
        <f t="shared" si="84"/>
        <v>93000</v>
      </c>
      <c r="K217" s="2">
        <f t="shared" si="84"/>
        <v>87000</v>
      </c>
      <c r="L217" s="2">
        <f t="shared" si="84"/>
        <v>87000</v>
      </c>
    </row>
    <row r="218" spans="1:12" ht="24.75" customHeight="1" x14ac:dyDescent="0.25">
      <c r="A218" s="363"/>
      <c r="B218" s="362" t="s">
        <v>146</v>
      </c>
      <c r="C218" s="362"/>
      <c r="D218" s="362"/>
      <c r="E218" s="294">
        <v>852</v>
      </c>
      <c r="F218" s="1" t="s">
        <v>0</v>
      </c>
      <c r="G218" s="1" t="s">
        <v>4</v>
      </c>
      <c r="H218" s="1" t="s">
        <v>148</v>
      </c>
      <c r="I218" s="1" t="s">
        <v>110</v>
      </c>
      <c r="J218" s="2">
        <v>93000</v>
      </c>
      <c r="K218" s="2">
        <v>87000</v>
      </c>
      <c r="L218" s="2">
        <v>87000</v>
      </c>
    </row>
    <row r="219" spans="1:12" x14ac:dyDescent="0.25">
      <c r="A219" s="514" t="s">
        <v>112</v>
      </c>
      <c r="B219" s="514"/>
      <c r="C219" s="372"/>
      <c r="D219" s="372"/>
      <c r="E219" s="294">
        <v>852</v>
      </c>
      <c r="F219" s="12" t="s">
        <v>0</v>
      </c>
      <c r="G219" s="12" t="s">
        <v>7</v>
      </c>
      <c r="H219" s="12"/>
      <c r="I219" s="12"/>
      <c r="J219" s="14">
        <f t="shared" ref="J219:L219" si="85">J220+J223+J228</f>
        <v>7971036</v>
      </c>
      <c r="K219" s="14">
        <f t="shared" si="85"/>
        <v>8121436</v>
      </c>
      <c r="L219" s="14">
        <f t="shared" si="85"/>
        <v>8115236</v>
      </c>
    </row>
    <row r="220" spans="1:12" ht="35.25" customHeight="1" x14ac:dyDescent="0.25">
      <c r="A220" s="442" t="s">
        <v>600</v>
      </c>
      <c r="B220" s="442"/>
      <c r="C220" s="372"/>
      <c r="D220" s="372"/>
      <c r="E220" s="294">
        <v>852</v>
      </c>
      <c r="F220" s="1" t="s">
        <v>0</v>
      </c>
      <c r="G220" s="1" t="s">
        <v>7</v>
      </c>
      <c r="H220" s="1" t="s">
        <v>154</v>
      </c>
      <c r="I220" s="12"/>
      <c r="J220" s="2">
        <f t="shared" ref="J220:L221" si="86">J221</f>
        <v>836736</v>
      </c>
      <c r="K220" s="2">
        <f t="shared" si="86"/>
        <v>836736</v>
      </c>
      <c r="L220" s="2">
        <f t="shared" si="86"/>
        <v>836736</v>
      </c>
    </row>
    <row r="221" spans="1:12" ht="13.5" customHeight="1" x14ac:dyDescent="0.25">
      <c r="A221" s="17"/>
      <c r="B221" s="362" t="s">
        <v>108</v>
      </c>
      <c r="C221" s="362"/>
      <c r="D221" s="362"/>
      <c r="E221" s="294">
        <v>852</v>
      </c>
      <c r="F221" s="1" t="s">
        <v>0</v>
      </c>
      <c r="G221" s="1" t="s">
        <v>7</v>
      </c>
      <c r="H221" s="1" t="s">
        <v>154</v>
      </c>
      <c r="I221" s="1" t="s">
        <v>109</v>
      </c>
      <c r="J221" s="2">
        <f t="shared" si="86"/>
        <v>836736</v>
      </c>
      <c r="K221" s="2">
        <f t="shared" si="86"/>
        <v>836736</v>
      </c>
      <c r="L221" s="2">
        <f t="shared" si="86"/>
        <v>836736</v>
      </c>
    </row>
    <row r="222" spans="1:12" ht="24" customHeight="1" x14ac:dyDescent="0.25">
      <c r="A222" s="363"/>
      <c r="B222" s="362" t="s">
        <v>146</v>
      </c>
      <c r="C222" s="362"/>
      <c r="D222" s="362"/>
      <c r="E222" s="294">
        <v>852</v>
      </c>
      <c r="F222" s="1" t="s">
        <v>0</v>
      </c>
      <c r="G222" s="1" t="s">
        <v>7</v>
      </c>
      <c r="H222" s="1" t="s">
        <v>154</v>
      </c>
      <c r="I222" s="1" t="s">
        <v>110</v>
      </c>
      <c r="J222" s="2">
        <v>836736</v>
      </c>
      <c r="K222" s="2">
        <v>836736</v>
      </c>
      <c r="L222" s="2">
        <v>836736</v>
      </c>
    </row>
    <row r="223" spans="1:12" ht="48" customHeight="1" x14ac:dyDescent="0.25">
      <c r="A223" s="443" t="s">
        <v>3</v>
      </c>
      <c r="B223" s="443"/>
      <c r="C223" s="362"/>
      <c r="D223" s="362"/>
      <c r="E223" s="294">
        <v>852</v>
      </c>
      <c r="F223" s="1" t="s">
        <v>0</v>
      </c>
      <c r="G223" s="1" t="s">
        <v>7</v>
      </c>
      <c r="H223" s="1" t="s">
        <v>5</v>
      </c>
      <c r="I223" s="1"/>
      <c r="J223" s="2">
        <f t="shared" ref="J223:L223" si="87">J224+J226</f>
        <v>6976300</v>
      </c>
      <c r="K223" s="2">
        <f t="shared" si="87"/>
        <v>7074600</v>
      </c>
      <c r="L223" s="2">
        <f t="shared" si="87"/>
        <v>7074600</v>
      </c>
    </row>
    <row r="224" spans="1:12" ht="12.75" customHeight="1" x14ac:dyDescent="0.25">
      <c r="A224" s="17"/>
      <c r="B224" s="363" t="s">
        <v>28</v>
      </c>
      <c r="C224" s="362"/>
      <c r="D224" s="362"/>
      <c r="E224" s="294">
        <v>852</v>
      </c>
      <c r="F224" s="1" t="s">
        <v>149</v>
      </c>
      <c r="G224" s="1" t="s">
        <v>7</v>
      </c>
      <c r="H224" s="1" t="s">
        <v>5</v>
      </c>
      <c r="I224" s="1" t="s">
        <v>29</v>
      </c>
      <c r="J224" s="2">
        <f t="shared" ref="J224:L224" si="88">J225</f>
        <v>1795108</v>
      </c>
      <c r="K224" s="2">
        <f t="shared" si="88"/>
        <v>1795108</v>
      </c>
      <c r="L224" s="2">
        <f t="shared" si="88"/>
        <v>1795108</v>
      </c>
    </row>
    <row r="225" spans="1:13" ht="25.5" customHeight="1" x14ac:dyDescent="0.25">
      <c r="A225" s="17"/>
      <c r="B225" s="363" t="s">
        <v>30</v>
      </c>
      <c r="C225" s="363"/>
      <c r="D225" s="363"/>
      <c r="E225" s="294">
        <v>852</v>
      </c>
      <c r="F225" s="1" t="s">
        <v>149</v>
      </c>
      <c r="G225" s="1" t="s">
        <v>7</v>
      </c>
      <c r="H225" s="1" t="s">
        <v>5</v>
      </c>
      <c r="I225" s="1" t="s">
        <v>31</v>
      </c>
      <c r="J225" s="2">
        <f>1697810+97298</f>
        <v>1795108</v>
      </c>
      <c r="K225" s="2">
        <f>1697810+97298</f>
        <v>1795108</v>
      </c>
      <c r="L225" s="2">
        <f>1697810+97298</f>
        <v>1795108</v>
      </c>
    </row>
    <row r="226" spans="1:13" ht="12.75" customHeight="1" x14ac:dyDescent="0.25">
      <c r="A226" s="321"/>
      <c r="B226" s="362" t="s">
        <v>108</v>
      </c>
      <c r="C226" s="362"/>
      <c r="D226" s="362"/>
      <c r="E226" s="294">
        <v>852</v>
      </c>
      <c r="F226" s="1" t="s">
        <v>0</v>
      </c>
      <c r="G226" s="1" t="s">
        <v>7</v>
      </c>
      <c r="H226" s="1" t="s">
        <v>5</v>
      </c>
      <c r="I226" s="1" t="s">
        <v>109</v>
      </c>
      <c r="J226" s="2">
        <f t="shared" ref="J226:L226" si="89">J227</f>
        <v>5181192</v>
      </c>
      <c r="K226" s="2">
        <f t="shared" si="89"/>
        <v>5279492</v>
      </c>
      <c r="L226" s="2">
        <f t="shared" si="89"/>
        <v>5279492</v>
      </c>
    </row>
    <row r="227" spans="1:13" ht="27.75" customHeight="1" x14ac:dyDescent="0.25">
      <c r="A227" s="321"/>
      <c r="B227" s="362" t="s">
        <v>379</v>
      </c>
      <c r="C227" s="362"/>
      <c r="D227" s="362"/>
      <c r="E227" s="294">
        <v>852</v>
      </c>
      <c r="F227" s="1" t="s">
        <v>0</v>
      </c>
      <c r="G227" s="1" t="s">
        <v>7</v>
      </c>
      <c r="H227" s="1" t="s">
        <v>5</v>
      </c>
      <c r="I227" s="1" t="s">
        <v>9</v>
      </c>
      <c r="J227" s="2">
        <f>3238668+1942569-45</f>
        <v>5181192</v>
      </c>
      <c r="K227" s="2">
        <f>3238668+1942569-45+98300</f>
        <v>5279492</v>
      </c>
      <c r="L227" s="2">
        <f>3238668+1942569-45+98300</f>
        <v>5279492</v>
      </c>
    </row>
    <row r="228" spans="1:13" ht="50.25" customHeight="1" x14ac:dyDescent="0.25">
      <c r="A228" s="442" t="s">
        <v>6</v>
      </c>
      <c r="B228" s="442"/>
      <c r="C228" s="362"/>
      <c r="D228" s="362"/>
      <c r="E228" s="294">
        <v>852</v>
      </c>
      <c r="F228" s="1" t="s">
        <v>0</v>
      </c>
      <c r="G228" s="1" t="s">
        <v>7</v>
      </c>
      <c r="H228" s="1" t="s">
        <v>8</v>
      </c>
      <c r="I228" s="1"/>
      <c r="J228" s="2">
        <f t="shared" ref="J228:L229" si="90">J229</f>
        <v>158000</v>
      </c>
      <c r="K228" s="2">
        <f t="shared" si="90"/>
        <v>210100</v>
      </c>
      <c r="L228" s="2">
        <f t="shared" si="90"/>
        <v>203900</v>
      </c>
    </row>
    <row r="229" spans="1:13" ht="15" customHeight="1" x14ac:dyDescent="0.25">
      <c r="A229" s="321"/>
      <c r="B229" s="362" t="s">
        <v>108</v>
      </c>
      <c r="C229" s="362"/>
      <c r="D229" s="362"/>
      <c r="E229" s="294">
        <v>852</v>
      </c>
      <c r="F229" s="1" t="s">
        <v>0</v>
      </c>
      <c r="G229" s="1" t="s">
        <v>7</v>
      </c>
      <c r="H229" s="1" t="s">
        <v>8</v>
      </c>
      <c r="I229" s="1" t="s">
        <v>109</v>
      </c>
      <c r="J229" s="2">
        <f t="shared" si="90"/>
        <v>158000</v>
      </c>
      <c r="K229" s="2">
        <f t="shared" si="90"/>
        <v>210100</v>
      </c>
      <c r="L229" s="2">
        <f t="shared" si="90"/>
        <v>203900</v>
      </c>
    </row>
    <row r="230" spans="1:13" ht="27" customHeight="1" x14ac:dyDescent="0.25">
      <c r="A230" s="321"/>
      <c r="B230" s="362" t="s">
        <v>379</v>
      </c>
      <c r="C230" s="362"/>
      <c r="D230" s="362"/>
      <c r="E230" s="294">
        <v>852</v>
      </c>
      <c r="F230" s="1" t="s">
        <v>0</v>
      </c>
      <c r="G230" s="1" t="s">
        <v>7</v>
      </c>
      <c r="H230" s="1" t="s">
        <v>8</v>
      </c>
      <c r="I230" s="1" t="s">
        <v>9</v>
      </c>
      <c r="J230" s="2">
        <v>158000</v>
      </c>
      <c r="K230" s="2">
        <v>210100</v>
      </c>
      <c r="L230" s="2">
        <v>203900</v>
      </c>
    </row>
    <row r="231" spans="1:13" x14ac:dyDescent="0.25">
      <c r="A231" s="514" t="s">
        <v>116</v>
      </c>
      <c r="B231" s="514"/>
      <c r="C231" s="372"/>
      <c r="D231" s="372"/>
      <c r="E231" s="294">
        <v>852</v>
      </c>
      <c r="F231" s="12" t="s">
        <v>0</v>
      </c>
      <c r="G231" s="12" t="s">
        <v>1</v>
      </c>
      <c r="H231" s="12"/>
      <c r="I231" s="12"/>
      <c r="J231" s="14">
        <f t="shared" ref="J231:L231" si="91">J232+J237</f>
        <v>1168800</v>
      </c>
      <c r="K231" s="14">
        <f t="shared" si="91"/>
        <v>1168800</v>
      </c>
      <c r="L231" s="14">
        <f t="shared" si="91"/>
        <v>1168800</v>
      </c>
    </row>
    <row r="232" spans="1:13" ht="50.25" customHeight="1" x14ac:dyDescent="0.25">
      <c r="A232" s="442" t="s">
        <v>46</v>
      </c>
      <c r="B232" s="442"/>
      <c r="C232" s="294"/>
      <c r="D232" s="294"/>
      <c r="E232" s="294">
        <v>852</v>
      </c>
      <c r="F232" s="1" t="s">
        <v>0</v>
      </c>
      <c r="G232" s="1" t="s">
        <v>1</v>
      </c>
      <c r="H232" s="1" t="s">
        <v>155</v>
      </c>
      <c r="I232" s="1"/>
      <c r="J232" s="2">
        <f t="shared" ref="J232:L232" si="92">J233+J235</f>
        <v>510800</v>
      </c>
      <c r="K232" s="2">
        <f t="shared" si="92"/>
        <v>510800</v>
      </c>
      <c r="L232" s="2">
        <f t="shared" si="92"/>
        <v>510800</v>
      </c>
    </row>
    <row r="233" spans="1:13" ht="36.75" customHeight="1" x14ac:dyDescent="0.25">
      <c r="A233" s="17"/>
      <c r="B233" s="362" t="s">
        <v>22</v>
      </c>
      <c r="C233" s="294"/>
      <c r="D233" s="294"/>
      <c r="E233" s="294">
        <v>852</v>
      </c>
      <c r="F233" s="20" t="s">
        <v>0</v>
      </c>
      <c r="G233" s="20" t="s">
        <v>1</v>
      </c>
      <c r="H233" s="1" t="s">
        <v>155</v>
      </c>
      <c r="I233" s="1" t="s">
        <v>24</v>
      </c>
      <c r="J233" s="2">
        <f t="shared" ref="J233:L233" si="93">J234</f>
        <v>379550</v>
      </c>
      <c r="K233" s="2">
        <f t="shared" si="93"/>
        <v>431934</v>
      </c>
      <c r="L233" s="2">
        <f t="shared" si="93"/>
        <v>431934</v>
      </c>
    </row>
    <row r="234" spans="1:13" ht="15" customHeight="1" x14ac:dyDescent="0.25">
      <c r="A234" s="17"/>
      <c r="B234" s="362" t="s">
        <v>25</v>
      </c>
      <c r="C234" s="294"/>
      <c r="D234" s="294"/>
      <c r="E234" s="294">
        <v>852</v>
      </c>
      <c r="F234" s="20" t="s">
        <v>0</v>
      </c>
      <c r="G234" s="20" t="s">
        <v>1</v>
      </c>
      <c r="H234" s="1" t="s">
        <v>155</v>
      </c>
      <c r="I234" s="1" t="s">
        <v>26</v>
      </c>
      <c r="J234" s="2">
        <f>431934-52384</f>
        <v>379550</v>
      </c>
      <c r="K234" s="2">
        <v>431934</v>
      </c>
      <c r="L234" s="2">
        <v>431934</v>
      </c>
      <c r="M234" s="338"/>
    </row>
    <row r="235" spans="1:13" ht="15" customHeight="1" x14ac:dyDescent="0.25">
      <c r="A235" s="17"/>
      <c r="B235" s="363" t="s">
        <v>28</v>
      </c>
      <c r="C235" s="294"/>
      <c r="D235" s="294"/>
      <c r="E235" s="294">
        <v>852</v>
      </c>
      <c r="F235" s="20" t="s">
        <v>0</v>
      </c>
      <c r="G235" s="20" t="s">
        <v>1</v>
      </c>
      <c r="H235" s="1" t="s">
        <v>155</v>
      </c>
      <c r="I235" s="1" t="s">
        <v>29</v>
      </c>
      <c r="J235" s="2">
        <f t="shared" ref="J235:L235" si="94">J236</f>
        <v>131250</v>
      </c>
      <c r="K235" s="2">
        <f t="shared" si="94"/>
        <v>78866</v>
      </c>
      <c r="L235" s="2">
        <f t="shared" si="94"/>
        <v>78866</v>
      </c>
    </row>
    <row r="236" spans="1:13" ht="24" customHeight="1" x14ac:dyDescent="0.25">
      <c r="A236" s="17"/>
      <c r="B236" s="363" t="s">
        <v>30</v>
      </c>
      <c r="C236" s="294"/>
      <c r="D236" s="294"/>
      <c r="E236" s="294">
        <v>852</v>
      </c>
      <c r="F236" s="20" t="s">
        <v>0</v>
      </c>
      <c r="G236" s="20" t="s">
        <v>1</v>
      </c>
      <c r="H236" s="1" t="s">
        <v>155</v>
      </c>
      <c r="I236" s="1" t="s">
        <v>31</v>
      </c>
      <c r="J236" s="2">
        <f>78866+52384</f>
        <v>131250</v>
      </c>
      <c r="K236" s="2">
        <v>78866</v>
      </c>
      <c r="L236" s="2">
        <v>78866</v>
      </c>
      <c r="M236" s="338"/>
    </row>
    <row r="237" spans="1:13" ht="49.5" customHeight="1" x14ac:dyDescent="0.25">
      <c r="A237" s="443" t="s">
        <v>3</v>
      </c>
      <c r="B237" s="443"/>
      <c r="C237" s="362"/>
      <c r="D237" s="362"/>
      <c r="E237" s="294">
        <v>852</v>
      </c>
      <c r="F237" s="1" t="s">
        <v>0</v>
      </c>
      <c r="G237" s="1" t="s">
        <v>1</v>
      </c>
      <c r="H237" s="1" t="s">
        <v>5</v>
      </c>
      <c r="I237" s="1"/>
      <c r="J237" s="2">
        <f t="shared" ref="J237:L237" si="95">J238+J240</f>
        <v>658000</v>
      </c>
      <c r="K237" s="2">
        <f t="shared" si="95"/>
        <v>658000</v>
      </c>
      <c r="L237" s="2">
        <f t="shared" si="95"/>
        <v>658000</v>
      </c>
    </row>
    <row r="238" spans="1:13" ht="36" customHeight="1" x14ac:dyDescent="0.25">
      <c r="A238" s="363"/>
      <c r="B238" s="362" t="s">
        <v>22</v>
      </c>
      <c r="C238" s="363"/>
      <c r="D238" s="363"/>
      <c r="E238" s="294">
        <v>852</v>
      </c>
      <c r="F238" s="20" t="s">
        <v>0</v>
      </c>
      <c r="G238" s="20" t="s">
        <v>1</v>
      </c>
      <c r="H238" s="1" t="s">
        <v>5</v>
      </c>
      <c r="I238" s="1" t="s">
        <v>24</v>
      </c>
      <c r="J238" s="2">
        <f t="shared" ref="J238:L238" si="96">J239</f>
        <v>420900</v>
      </c>
      <c r="K238" s="2">
        <f t="shared" si="96"/>
        <v>420900</v>
      </c>
      <c r="L238" s="2">
        <f t="shared" si="96"/>
        <v>420900</v>
      </c>
    </row>
    <row r="239" spans="1:13" ht="15" customHeight="1" x14ac:dyDescent="0.25">
      <c r="A239" s="17"/>
      <c r="B239" s="362" t="s">
        <v>25</v>
      </c>
      <c r="C239" s="362"/>
      <c r="D239" s="362"/>
      <c r="E239" s="294">
        <v>852</v>
      </c>
      <c r="F239" s="20" t="s">
        <v>0</v>
      </c>
      <c r="G239" s="20" t="s">
        <v>1</v>
      </c>
      <c r="H239" s="1" t="s">
        <v>5</v>
      </c>
      <c r="I239" s="1" t="s">
        <v>26</v>
      </c>
      <c r="J239" s="2">
        <v>420900</v>
      </c>
      <c r="K239" s="2">
        <v>420900</v>
      </c>
      <c r="L239" s="2">
        <v>420900</v>
      </c>
    </row>
    <row r="240" spans="1:13" ht="15" customHeight="1" x14ac:dyDescent="0.25">
      <c r="A240" s="17"/>
      <c r="B240" s="363" t="s">
        <v>28</v>
      </c>
      <c r="C240" s="362"/>
      <c r="D240" s="362"/>
      <c r="E240" s="294">
        <v>852</v>
      </c>
      <c r="F240" s="20" t="s">
        <v>0</v>
      </c>
      <c r="G240" s="20" t="s">
        <v>1</v>
      </c>
      <c r="H240" s="1" t="s">
        <v>5</v>
      </c>
      <c r="I240" s="1" t="s">
        <v>29</v>
      </c>
      <c r="J240" s="2">
        <f t="shared" ref="J240:L240" si="97">J241</f>
        <v>237100</v>
      </c>
      <c r="K240" s="2">
        <f t="shared" si="97"/>
        <v>237100</v>
      </c>
      <c r="L240" s="2">
        <f t="shared" si="97"/>
        <v>237100</v>
      </c>
    </row>
    <row r="241" spans="1:12" ht="27.75" customHeight="1" x14ac:dyDescent="0.25">
      <c r="A241" s="17"/>
      <c r="B241" s="363" t="s">
        <v>30</v>
      </c>
      <c r="C241" s="363"/>
      <c r="D241" s="363"/>
      <c r="E241" s="294">
        <v>852</v>
      </c>
      <c r="F241" s="20" t="s">
        <v>0</v>
      </c>
      <c r="G241" s="20" t="s">
        <v>1</v>
      </c>
      <c r="H241" s="1" t="s">
        <v>5</v>
      </c>
      <c r="I241" s="1" t="s">
        <v>31</v>
      </c>
      <c r="J241" s="2">
        <v>237100</v>
      </c>
      <c r="K241" s="2">
        <v>237100</v>
      </c>
      <c r="L241" s="2">
        <v>237100</v>
      </c>
    </row>
    <row r="242" spans="1:12" ht="18" customHeight="1" x14ac:dyDescent="0.25">
      <c r="A242" s="523" t="s">
        <v>156</v>
      </c>
      <c r="B242" s="523"/>
      <c r="C242" s="380"/>
      <c r="D242" s="380"/>
      <c r="E242" s="375">
        <v>853</v>
      </c>
      <c r="F242" s="1"/>
      <c r="G242" s="1"/>
      <c r="H242" s="1"/>
      <c r="I242" s="1"/>
      <c r="J242" s="9">
        <f>J243+J257+J262+J268+J277</f>
        <v>19120517</v>
      </c>
      <c r="K242" s="9">
        <f>K243+K257+K262+K268+K277</f>
        <v>26959641</v>
      </c>
      <c r="L242" s="9">
        <f>L243+L257+L262+L268+L277</f>
        <v>26629614</v>
      </c>
    </row>
    <row r="243" spans="1:12" s="11" customFormat="1" x14ac:dyDescent="0.25">
      <c r="A243" s="513" t="s">
        <v>17</v>
      </c>
      <c r="B243" s="513"/>
      <c r="C243" s="368"/>
      <c r="D243" s="368"/>
      <c r="E243" s="32">
        <v>853</v>
      </c>
      <c r="F243" s="7" t="s">
        <v>18</v>
      </c>
      <c r="G243" s="7"/>
      <c r="H243" s="7"/>
      <c r="I243" s="7"/>
      <c r="J243" s="9">
        <f>J244+J253</f>
        <v>3735500</v>
      </c>
      <c r="K243" s="9">
        <f>K244+K253</f>
        <v>3735500</v>
      </c>
      <c r="L243" s="9">
        <f>L244+L253</f>
        <v>3735500</v>
      </c>
    </row>
    <row r="244" spans="1:12" s="15" customFormat="1" ht="27.75" customHeight="1" x14ac:dyDescent="0.25">
      <c r="A244" s="514" t="s">
        <v>157</v>
      </c>
      <c r="B244" s="514"/>
      <c r="C244" s="366"/>
      <c r="D244" s="366"/>
      <c r="E244" s="32">
        <v>853</v>
      </c>
      <c r="F244" s="12" t="s">
        <v>18</v>
      </c>
      <c r="G244" s="12" t="s">
        <v>1</v>
      </c>
      <c r="H244" s="12"/>
      <c r="I244" s="12"/>
      <c r="J244" s="14">
        <f>J245</f>
        <v>3735300</v>
      </c>
      <c r="K244" s="14">
        <f>K245</f>
        <v>3735300</v>
      </c>
      <c r="L244" s="14">
        <f>L245</f>
        <v>3735300</v>
      </c>
    </row>
    <row r="245" spans="1:12" ht="27.75" customHeight="1" x14ac:dyDescent="0.25">
      <c r="A245" s="442" t="s">
        <v>27</v>
      </c>
      <c r="B245" s="442"/>
      <c r="C245" s="294"/>
      <c r="D245" s="294"/>
      <c r="E245" s="32">
        <v>853</v>
      </c>
      <c r="F245" s="1" t="s">
        <v>23</v>
      </c>
      <c r="G245" s="1" t="s">
        <v>1</v>
      </c>
      <c r="H245" s="1" t="s">
        <v>378</v>
      </c>
      <c r="I245" s="1"/>
      <c r="J245" s="2">
        <f t="shared" ref="J245:L245" si="98">J246+J248+J250</f>
        <v>3735300</v>
      </c>
      <c r="K245" s="2">
        <f t="shared" si="98"/>
        <v>3735300</v>
      </c>
      <c r="L245" s="2">
        <f t="shared" si="98"/>
        <v>3735300</v>
      </c>
    </row>
    <row r="246" spans="1:12" ht="36" customHeight="1" x14ac:dyDescent="0.25">
      <c r="A246" s="17"/>
      <c r="B246" s="362" t="s">
        <v>22</v>
      </c>
      <c r="C246" s="294"/>
      <c r="D246" s="294"/>
      <c r="E246" s="32">
        <v>853</v>
      </c>
      <c r="F246" s="1" t="s">
        <v>18</v>
      </c>
      <c r="G246" s="1" t="s">
        <v>1</v>
      </c>
      <c r="H246" s="1" t="s">
        <v>378</v>
      </c>
      <c r="I246" s="1" t="s">
        <v>24</v>
      </c>
      <c r="J246" s="2">
        <f t="shared" ref="J246:L246" si="99">J247</f>
        <v>3406500</v>
      </c>
      <c r="K246" s="2">
        <f t="shared" si="99"/>
        <v>3406500</v>
      </c>
      <c r="L246" s="2">
        <f t="shared" si="99"/>
        <v>3406500</v>
      </c>
    </row>
    <row r="247" spans="1:12" ht="14.25" customHeight="1" x14ac:dyDescent="0.25">
      <c r="A247" s="17"/>
      <c r="B247" s="362" t="s">
        <v>25</v>
      </c>
      <c r="C247" s="294"/>
      <c r="D247" s="294"/>
      <c r="E247" s="32">
        <v>853</v>
      </c>
      <c r="F247" s="1" t="s">
        <v>18</v>
      </c>
      <c r="G247" s="1" t="s">
        <v>1</v>
      </c>
      <c r="H247" s="1" t="s">
        <v>378</v>
      </c>
      <c r="I247" s="1" t="s">
        <v>26</v>
      </c>
      <c r="J247" s="2">
        <f>3406447+53</f>
        <v>3406500</v>
      </c>
      <c r="K247" s="2">
        <f t="shared" ref="K247:L247" si="100">3406447+53</f>
        <v>3406500</v>
      </c>
      <c r="L247" s="2">
        <f t="shared" si="100"/>
        <v>3406500</v>
      </c>
    </row>
    <row r="248" spans="1:12" ht="14.25" customHeight="1" x14ac:dyDescent="0.25">
      <c r="A248" s="17"/>
      <c r="B248" s="363" t="s">
        <v>28</v>
      </c>
      <c r="C248" s="294"/>
      <c r="D248" s="294"/>
      <c r="E248" s="32">
        <v>853</v>
      </c>
      <c r="F248" s="1" t="s">
        <v>18</v>
      </c>
      <c r="G248" s="1" t="s">
        <v>1</v>
      </c>
      <c r="H248" s="1" t="s">
        <v>378</v>
      </c>
      <c r="I248" s="1" t="s">
        <v>29</v>
      </c>
      <c r="J248" s="2">
        <f t="shared" ref="J248:L248" si="101">J249</f>
        <v>314800</v>
      </c>
      <c r="K248" s="2">
        <f t="shared" si="101"/>
        <v>314800</v>
      </c>
      <c r="L248" s="2">
        <f t="shared" si="101"/>
        <v>314800</v>
      </c>
    </row>
    <row r="249" spans="1:12" ht="26.25" customHeight="1" x14ac:dyDescent="0.25">
      <c r="A249" s="17"/>
      <c r="B249" s="363" t="s">
        <v>30</v>
      </c>
      <c r="C249" s="294"/>
      <c r="D249" s="294"/>
      <c r="E249" s="32">
        <v>853</v>
      </c>
      <c r="F249" s="1" t="s">
        <v>18</v>
      </c>
      <c r="G249" s="1" t="s">
        <v>1</v>
      </c>
      <c r="H249" s="1" t="s">
        <v>378</v>
      </c>
      <c r="I249" s="1" t="s">
        <v>31</v>
      </c>
      <c r="J249" s="2">
        <f>318400-3600</f>
        <v>314800</v>
      </c>
      <c r="K249" s="2">
        <f t="shared" ref="K249:L249" si="102">318400-3600</f>
        <v>314800</v>
      </c>
      <c r="L249" s="2">
        <f t="shared" si="102"/>
        <v>314800</v>
      </c>
    </row>
    <row r="250" spans="1:12" x14ac:dyDescent="0.25">
      <c r="A250" s="17"/>
      <c r="B250" s="363" t="s">
        <v>32</v>
      </c>
      <c r="C250" s="294"/>
      <c r="D250" s="294"/>
      <c r="E250" s="32">
        <v>853</v>
      </c>
      <c r="F250" s="1" t="s">
        <v>18</v>
      </c>
      <c r="G250" s="1" t="s">
        <v>1</v>
      </c>
      <c r="H250" s="1" t="s">
        <v>378</v>
      </c>
      <c r="I250" s="1" t="s">
        <v>33</v>
      </c>
      <c r="J250" s="2">
        <f>J251+J252</f>
        <v>14000</v>
      </c>
      <c r="K250" s="2">
        <f t="shared" ref="K250:L250" si="103">K251</f>
        <v>14000</v>
      </c>
      <c r="L250" s="2">
        <f t="shared" si="103"/>
        <v>14000</v>
      </c>
    </row>
    <row r="251" spans="1:12" ht="13.5" customHeight="1" x14ac:dyDescent="0.25">
      <c r="A251" s="17"/>
      <c r="B251" s="363" t="s">
        <v>34</v>
      </c>
      <c r="C251" s="294"/>
      <c r="D251" s="294"/>
      <c r="E251" s="75">
        <v>853</v>
      </c>
      <c r="F251" s="1" t="s">
        <v>18</v>
      </c>
      <c r="G251" s="1" t="s">
        <v>1</v>
      </c>
      <c r="H251" s="1" t="s">
        <v>378</v>
      </c>
      <c r="I251" s="1" t="s">
        <v>35</v>
      </c>
      <c r="J251" s="2">
        <f>14000-130</f>
        <v>13870</v>
      </c>
      <c r="K251" s="2">
        <v>14000</v>
      </c>
      <c r="L251" s="2">
        <v>14000</v>
      </c>
    </row>
    <row r="252" spans="1:12" ht="13.5" customHeight="1" x14ac:dyDescent="0.25">
      <c r="A252" s="17"/>
      <c r="B252" s="362" t="s">
        <v>597</v>
      </c>
      <c r="C252" s="294"/>
      <c r="D252" s="294"/>
      <c r="E252" s="75">
        <v>853</v>
      </c>
      <c r="F252" s="1" t="s">
        <v>18</v>
      </c>
      <c r="G252" s="1" t="s">
        <v>1</v>
      </c>
      <c r="H252" s="1" t="s">
        <v>378</v>
      </c>
      <c r="I252" s="1" t="s">
        <v>36</v>
      </c>
      <c r="J252" s="2">
        <v>130</v>
      </c>
      <c r="K252" s="2"/>
      <c r="L252" s="2"/>
    </row>
    <row r="253" spans="1:12" s="15" customFormat="1" x14ac:dyDescent="0.25">
      <c r="A253" s="514" t="s">
        <v>44</v>
      </c>
      <c r="B253" s="514"/>
      <c r="C253" s="372"/>
      <c r="D253" s="372"/>
      <c r="E253" s="75">
        <v>853</v>
      </c>
      <c r="F253" s="12" t="s">
        <v>18</v>
      </c>
      <c r="G253" s="12" t="s">
        <v>45</v>
      </c>
      <c r="H253" s="12"/>
      <c r="I253" s="12"/>
      <c r="J253" s="14">
        <f t="shared" ref="J253:L255" si="104">J254</f>
        <v>200</v>
      </c>
      <c r="K253" s="14">
        <f t="shared" si="104"/>
        <v>200</v>
      </c>
      <c r="L253" s="14">
        <f t="shared" si="104"/>
        <v>200</v>
      </c>
    </row>
    <row r="254" spans="1:12" ht="49.5" customHeight="1" x14ac:dyDescent="0.25">
      <c r="A254" s="442" t="s">
        <v>46</v>
      </c>
      <c r="B254" s="442"/>
      <c r="C254" s="294"/>
      <c r="D254" s="294"/>
      <c r="E254" s="75">
        <v>853</v>
      </c>
      <c r="F254" s="1" t="s">
        <v>18</v>
      </c>
      <c r="G254" s="1" t="s">
        <v>45</v>
      </c>
      <c r="H254" s="1" t="s">
        <v>47</v>
      </c>
      <c r="I254" s="1"/>
      <c r="J254" s="2">
        <f t="shared" si="104"/>
        <v>200</v>
      </c>
      <c r="K254" s="2">
        <f t="shared" si="104"/>
        <v>200</v>
      </c>
      <c r="L254" s="2">
        <f t="shared" si="104"/>
        <v>200</v>
      </c>
    </row>
    <row r="255" spans="1:12" x14ac:dyDescent="0.25">
      <c r="A255" s="17"/>
      <c r="B255" s="362" t="s">
        <v>158</v>
      </c>
      <c r="C255" s="370"/>
      <c r="D255" s="370"/>
      <c r="E255" s="32">
        <v>853</v>
      </c>
      <c r="F255" s="1" t="s">
        <v>18</v>
      </c>
      <c r="G255" s="20" t="s">
        <v>45</v>
      </c>
      <c r="H255" s="1" t="s">
        <v>47</v>
      </c>
      <c r="I255" s="1" t="s">
        <v>159</v>
      </c>
      <c r="J255" s="2">
        <f t="shared" si="104"/>
        <v>200</v>
      </c>
      <c r="K255" s="2">
        <f t="shared" si="104"/>
        <v>200</v>
      </c>
      <c r="L255" s="2">
        <f t="shared" si="104"/>
        <v>200</v>
      </c>
    </row>
    <row r="256" spans="1:12" x14ac:dyDescent="0.25">
      <c r="A256" s="17"/>
      <c r="B256" s="362" t="s">
        <v>160</v>
      </c>
      <c r="C256" s="370"/>
      <c r="D256" s="370"/>
      <c r="E256" s="32">
        <v>853</v>
      </c>
      <c r="F256" s="1" t="s">
        <v>18</v>
      </c>
      <c r="G256" s="20" t="s">
        <v>45</v>
      </c>
      <c r="H256" s="1" t="s">
        <v>47</v>
      </c>
      <c r="I256" s="1" t="s">
        <v>161</v>
      </c>
      <c r="J256" s="2">
        <v>200</v>
      </c>
      <c r="K256" s="2">
        <v>200</v>
      </c>
      <c r="L256" s="2">
        <v>200</v>
      </c>
    </row>
    <row r="257" spans="1:12" s="11" customFormat="1" x14ac:dyDescent="0.25">
      <c r="A257" s="513" t="s">
        <v>162</v>
      </c>
      <c r="B257" s="513"/>
      <c r="C257" s="371"/>
      <c r="D257" s="33"/>
      <c r="E257" s="32">
        <v>853</v>
      </c>
      <c r="F257" s="7" t="s">
        <v>74</v>
      </c>
      <c r="G257" s="7"/>
      <c r="H257" s="7"/>
      <c r="I257" s="7"/>
      <c r="J257" s="9">
        <f t="shared" ref="J257:L260" si="105">J258</f>
        <v>800617</v>
      </c>
      <c r="K257" s="9">
        <f t="shared" si="105"/>
        <v>810399</v>
      </c>
      <c r="L257" s="9">
        <f t="shared" si="105"/>
        <v>774567</v>
      </c>
    </row>
    <row r="258" spans="1:12" s="35" customFormat="1" x14ac:dyDescent="0.25">
      <c r="A258" s="515" t="s">
        <v>163</v>
      </c>
      <c r="B258" s="515"/>
      <c r="C258" s="376"/>
      <c r="D258" s="34"/>
      <c r="E258" s="32">
        <v>853</v>
      </c>
      <c r="F258" s="12" t="s">
        <v>74</v>
      </c>
      <c r="G258" s="12" t="s">
        <v>4</v>
      </c>
      <c r="H258" s="12"/>
      <c r="I258" s="12"/>
      <c r="J258" s="14">
        <f t="shared" si="105"/>
        <v>800617</v>
      </c>
      <c r="K258" s="14">
        <f t="shared" si="105"/>
        <v>810399</v>
      </c>
      <c r="L258" s="14">
        <f t="shared" si="105"/>
        <v>774567</v>
      </c>
    </row>
    <row r="259" spans="1:12" s="26" customFormat="1" ht="51" customHeight="1" x14ac:dyDescent="0.25">
      <c r="A259" s="522" t="s">
        <v>660</v>
      </c>
      <c r="B259" s="522"/>
      <c r="C259" s="362"/>
      <c r="E259" s="32">
        <v>853</v>
      </c>
      <c r="F259" s="148" t="s">
        <v>74</v>
      </c>
      <c r="G259" s="148" t="s">
        <v>4</v>
      </c>
      <c r="H259" s="148" t="s">
        <v>565</v>
      </c>
      <c r="I259" s="216" t="s">
        <v>164</v>
      </c>
      <c r="J259" s="44">
        <f t="shared" si="105"/>
        <v>800617</v>
      </c>
      <c r="K259" s="44">
        <f t="shared" si="105"/>
        <v>810399</v>
      </c>
      <c r="L259" s="44">
        <f t="shared" si="105"/>
        <v>774567</v>
      </c>
    </row>
    <row r="260" spans="1:12" s="26" customFormat="1" x14ac:dyDescent="0.25">
      <c r="A260" s="362"/>
      <c r="B260" s="363" t="s">
        <v>158</v>
      </c>
      <c r="C260" s="362"/>
      <c r="E260" s="32">
        <v>853</v>
      </c>
      <c r="F260" s="148" t="s">
        <v>74</v>
      </c>
      <c r="G260" s="148" t="s">
        <v>4</v>
      </c>
      <c r="H260" s="148" t="s">
        <v>565</v>
      </c>
      <c r="I260" s="148" t="s">
        <v>159</v>
      </c>
      <c r="J260" s="44">
        <f t="shared" si="105"/>
        <v>800617</v>
      </c>
      <c r="K260" s="44">
        <f t="shared" si="105"/>
        <v>810399</v>
      </c>
      <c r="L260" s="44">
        <f t="shared" si="105"/>
        <v>774567</v>
      </c>
    </row>
    <row r="261" spans="1:12" s="26" customFormat="1" x14ac:dyDescent="0.25">
      <c r="A261" s="362"/>
      <c r="B261" s="363" t="s">
        <v>160</v>
      </c>
      <c r="C261" s="362"/>
      <c r="E261" s="32">
        <v>853</v>
      </c>
      <c r="F261" s="148" t="s">
        <v>74</v>
      </c>
      <c r="G261" s="148" t="s">
        <v>4</v>
      </c>
      <c r="H261" s="148" t="s">
        <v>565</v>
      </c>
      <c r="I261" s="148" t="s">
        <v>161</v>
      </c>
      <c r="J261" s="44">
        <v>800617</v>
      </c>
      <c r="K261" s="44">
        <v>810399</v>
      </c>
      <c r="L261" s="44">
        <v>774567</v>
      </c>
    </row>
    <row r="262" spans="1:12" x14ac:dyDescent="0.25">
      <c r="A262" s="513" t="s">
        <v>85</v>
      </c>
      <c r="B262" s="513"/>
      <c r="C262" s="368"/>
      <c r="D262" s="368"/>
      <c r="E262" s="32">
        <v>853</v>
      </c>
      <c r="F262" s="7" t="s">
        <v>86</v>
      </c>
      <c r="G262" s="7"/>
      <c r="H262" s="7"/>
      <c r="I262" s="7"/>
      <c r="J262" s="9">
        <f>J264</f>
        <v>95400</v>
      </c>
      <c r="K262" s="9">
        <f>K264</f>
        <v>95400</v>
      </c>
      <c r="L262" s="9">
        <f>L264</f>
        <v>95400</v>
      </c>
    </row>
    <row r="263" spans="1:12" x14ac:dyDescent="0.25">
      <c r="A263" s="483" t="s">
        <v>711</v>
      </c>
      <c r="B263" s="484"/>
      <c r="C263" s="366"/>
      <c r="D263" s="366"/>
      <c r="E263" s="32"/>
      <c r="F263" s="12" t="s">
        <v>86</v>
      </c>
      <c r="G263" s="12" t="s">
        <v>18</v>
      </c>
      <c r="H263" s="12"/>
      <c r="I263" s="12"/>
      <c r="J263" s="14"/>
      <c r="K263" s="14"/>
      <c r="L263" s="14"/>
    </row>
    <row r="264" spans="1:12" x14ac:dyDescent="0.25">
      <c r="A264" s="514" t="s">
        <v>101</v>
      </c>
      <c r="B264" s="514"/>
      <c r="C264" s="366"/>
      <c r="D264" s="366"/>
      <c r="E264" s="32">
        <v>853</v>
      </c>
      <c r="F264" s="12" t="s">
        <v>86</v>
      </c>
      <c r="G264" s="12" t="s">
        <v>7</v>
      </c>
      <c r="H264" s="12"/>
      <c r="I264" s="12"/>
      <c r="J264" s="25">
        <f t="shared" ref="J264:L266" si="106">J265</f>
        <v>95400</v>
      </c>
      <c r="K264" s="25">
        <f t="shared" si="106"/>
        <v>95400</v>
      </c>
      <c r="L264" s="25">
        <f t="shared" si="106"/>
        <v>95400</v>
      </c>
    </row>
    <row r="265" spans="1:12" ht="49.5" customHeight="1" x14ac:dyDescent="0.25">
      <c r="A265" s="442" t="s">
        <v>88</v>
      </c>
      <c r="B265" s="442"/>
      <c r="C265" s="363"/>
      <c r="D265" s="363"/>
      <c r="E265" s="294">
        <v>853</v>
      </c>
      <c r="F265" s="1" t="s">
        <v>86</v>
      </c>
      <c r="G265" s="1" t="s">
        <v>18</v>
      </c>
      <c r="H265" s="1" t="s">
        <v>165</v>
      </c>
      <c r="I265" s="1"/>
      <c r="J265" s="2">
        <f t="shared" si="106"/>
        <v>95400</v>
      </c>
      <c r="K265" s="2">
        <f t="shared" si="106"/>
        <v>95400</v>
      </c>
      <c r="L265" s="2">
        <f t="shared" si="106"/>
        <v>95400</v>
      </c>
    </row>
    <row r="266" spans="1:12" x14ac:dyDescent="0.25">
      <c r="A266" s="17"/>
      <c r="B266" s="363" t="s">
        <v>158</v>
      </c>
      <c r="C266" s="362"/>
      <c r="D266" s="362"/>
      <c r="E266" s="32">
        <v>853</v>
      </c>
      <c r="F266" s="1" t="s">
        <v>86</v>
      </c>
      <c r="G266" s="1" t="s">
        <v>7</v>
      </c>
      <c r="H266" s="1" t="s">
        <v>165</v>
      </c>
      <c r="I266" s="1" t="s">
        <v>159</v>
      </c>
      <c r="J266" s="2">
        <f t="shared" si="106"/>
        <v>95400</v>
      </c>
      <c r="K266" s="2">
        <f t="shared" si="106"/>
        <v>95400</v>
      </c>
      <c r="L266" s="2">
        <f t="shared" si="106"/>
        <v>95400</v>
      </c>
    </row>
    <row r="267" spans="1:12" x14ac:dyDescent="0.25">
      <c r="A267" s="363"/>
      <c r="B267" s="363" t="s">
        <v>160</v>
      </c>
      <c r="C267" s="363"/>
      <c r="D267" s="363"/>
      <c r="E267" s="32">
        <v>853</v>
      </c>
      <c r="F267" s="1" t="s">
        <v>86</v>
      </c>
      <c r="G267" s="1" t="s">
        <v>7</v>
      </c>
      <c r="H267" s="1" t="s">
        <v>165</v>
      </c>
      <c r="I267" s="1" t="s">
        <v>161</v>
      </c>
      <c r="J267" s="2">
        <v>95400</v>
      </c>
      <c r="K267" s="2">
        <v>95400</v>
      </c>
      <c r="L267" s="2">
        <v>95400</v>
      </c>
    </row>
    <row r="268" spans="1:12" ht="28.5" customHeight="1" x14ac:dyDescent="0.25">
      <c r="A268" s="513" t="s">
        <v>166</v>
      </c>
      <c r="B268" s="513"/>
      <c r="C268" s="368"/>
      <c r="D268" s="368"/>
      <c r="E268" s="32">
        <v>853</v>
      </c>
      <c r="F268" s="39" t="s">
        <v>167</v>
      </c>
      <c r="G268" s="39"/>
      <c r="H268" s="39"/>
      <c r="I268" s="39"/>
      <c r="J268" s="41">
        <f t="shared" ref="J268:L268" si="107">J269+J273</f>
        <v>14489000</v>
      </c>
      <c r="K268" s="41">
        <f t="shared" si="107"/>
        <v>18671000</v>
      </c>
      <c r="L268" s="41">
        <f t="shared" si="107"/>
        <v>14721000</v>
      </c>
    </row>
    <row r="269" spans="1:12" ht="24" customHeight="1" x14ac:dyDescent="0.25">
      <c r="A269" s="514" t="s">
        <v>168</v>
      </c>
      <c r="B269" s="514"/>
      <c r="C269" s="366"/>
      <c r="D269" s="366"/>
      <c r="E269" s="32">
        <v>853</v>
      </c>
      <c r="F269" s="22" t="s">
        <v>167</v>
      </c>
      <c r="G269" s="22" t="s">
        <v>18</v>
      </c>
      <c r="H269" s="215"/>
      <c r="I269" s="22"/>
      <c r="J269" s="43">
        <f t="shared" ref="J269:L271" si="108">J270</f>
        <v>5882000</v>
      </c>
      <c r="K269" s="43">
        <f t="shared" si="108"/>
        <v>5882000</v>
      </c>
      <c r="L269" s="43">
        <f t="shared" si="108"/>
        <v>5882000</v>
      </c>
    </row>
    <row r="270" spans="1:12" x14ac:dyDescent="0.25">
      <c r="A270" s="442" t="s">
        <v>169</v>
      </c>
      <c r="B270" s="442"/>
      <c r="C270" s="366"/>
      <c r="D270" s="366"/>
      <c r="E270" s="32">
        <v>853</v>
      </c>
      <c r="F270" s="22" t="s">
        <v>167</v>
      </c>
      <c r="G270" s="22" t="s">
        <v>18</v>
      </c>
      <c r="H270" s="20" t="s">
        <v>170</v>
      </c>
      <c r="I270" s="22"/>
      <c r="J270" s="44">
        <f t="shared" si="108"/>
        <v>5882000</v>
      </c>
      <c r="K270" s="44">
        <f t="shared" si="108"/>
        <v>5882000</v>
      </c>
      <c r="L270" s="44">
        <f t="shared" si="108"/>
        <v>5882000</v>
      </c>
    </row>
    <row r="271" spans="1:12" x14ac:dyDescent="0.25">
      <c r="A271" s="17"/>
      <c r="B271" s="362" t="s">
        <v>158</v>
      </c>
      <c r="C271" s="370"/>
      <c r="D271" s="370"/>
      <c r="E271" s="32">
        <v>853</v>
      </c>
      <c r="F271" s="1" t="s">
        <v>167</v>
      </c>
      <c r="G271" s="1" t="s">
        <v>18</v>
      </c>
      <c r="H271" s="20" t="s">
        <v>170</v>
      </c>
      <c r="I271" s="1" t="s">
        <v>159</v>
      </c>
      <c r="J271" s="2">
        <f t="shared" si="108"/>
        <v>5882000</v>
      </c>
      <c r="K271" s="2">
        <f t="shared" si="108"/>
        <v>5882000</v>
      </c>
      <c r="L271" s="2">
        <f t="shared" si="108"/>
        <v>5882000</v>
      </c>
    </row>
    <row r="272" spans="1:12" x14ac:dyDescent="0.25">
      <c r="A272" s="17"/>
      <c r="B272" s="363" t="s">
        <v>171</v>
      </c>
      <c r="C272" s="364"/>
      <c r="D272" s="364"/>
      <c r="E272" s="32">
        <v>853</v>
      </c>
      <c r="F272" s="1" t="s">
        <v>167</v>
      </c>
      <c r="G272" s="1" t="s">
        <v>18</v>
      </c>
      <c r="H272" s="20" t="s">
        <v>170</v>
      </c>
      <c r="I272" s="1" t="s">
        <v>172</v>
      </c>
      <c r="J272" s="2">
        <v>5882000</v>
      </c>
      <c r="K272" s="2">
        <v>5882000</v>
      </c>
      <c r="L272" s="2">
        <v>5882000</v>
      </c>
    </row>
    <row r="273" spans="1:13" x14ac:dyDescent="0.25">
      <c r="A273" s="519" t="s">
        <v>173</v>
      </c>
      <c r="B273" s="519"/>
      <c r="C273" s="369"/>
      <c r="D273" s="369"/>
      <c r="E273" s="32">
        <v>853</v>
      </c>
      <c r="F273" s="12" t="s">
        <v>167</v>
      </c>
      <c r="G273" s="12" t="s">
        <v>74</v>
      </c>
      <c r="H273" s="12"/>
      <c r="I273" s="12"/>
      <c r="J273" s="14">
        <f>J274</f>
        <v>8607000</v>
      </c>
      <c r="K273" s="14">
        <f>K274</f>
        <v>12789000</v>
      </c>
      <c r="L273" s="14">
        <f>L274</f>
        <v>8839000</v>
      </c>
    </row>
    <row r="274" spans="1:13" ht="14.25" customHeight="1" x14ac:dyDescent="0.25">
      <c r="A274" s="443" t="s">
        <v>174</v>
      </c>
      <c r="B274" s="443"/>
      <c r="C274" s="370"/>
      <c r="D274" s="370"/>
      <c r="E274" s="32">
        <v>853</v>
      </c>
      <c r="F274" s="1" t="s">
        <v>167</v>
      </c>
      <c r="G274" s="1" t="s">
        <v>74</v>
      </c>
      <c r="H274" s="1" t="s">
        <v>175</v>
      </c>
      <c r="I274" s="1"/>
      <c r="J274" s="2">
        <f t="shared" ref="J274:L275" si="109">J275</f>
        <v>8607000</v>
      </c>
      <c r="K274" s="2">
        <f t="shared" si="109"/>
        <v>12789000</v>
      </c>
      <c r="L274" s="2">
        <f t="shared" si="109"/>
        <v>8839000</v>
      </c>
    </row>
    <row r="275" spans="1:13" x14ac:dyDescent="0.25">
      <c r="A275" s="17"/>
      <c r="B275" s="362" t="s">
        <v>158</v>
      </c>
      <c r="C275" s="49"/>
      <c r="D275" s="370"/>
      <c r="E275" s="32">
        <v>853</v>
      </c>
      <c r="F275" s="1" t="s">
        <v>167</v>
      </c>
      <c r="G275" s="1" t="s">
        <v>74</v>
      </c>
      <c r="H275" s="1" t="s">
        <v>175</v>
      </c>
      <c r="I275" s="1" t="s">
        <v>159</v>
      </c>
      <c r="J275" s="2">
        <f t="shared" si="109"/>
        <v>8607000</v>
      </c>
      <c r="K275" s="2">
        <f t="shared" si="109"/>
        <v>12789000</v>
      </c>
      <c r="L275" s="2">
        <f t="shared" si="109"/>
        <v>8839000</v>
      </c>
    </row>
    <row r="276" spans="1:13" x14ac:dyDescent="0.25">
      <c r="A276" s="17"/>
      <c r="B276" s="363" t="s">
        <v>171</v>
      </c>
      <c r="C276" s="47"/>
      <c r="D276" s="364"/>
      <c r="E276" s="32">
        <v>853</v>
      </c>
      <c r="F276" s="1" t="s">
        <v>167</v>
      </c>
      <c r="G276" s="1" t="s">
        <v>74</v>
      </c>
      <c r="H276" s="1" t="s">
        <v>175</v>
      </c>
      <c r="I276" s="1" t="s">
        <v>172</v>
      </c>
      <c r="J276" s="2">
        <v>8607000</v>
      </c>
      <c r="K276" s="2">
        <v>12789000</v>
      </c>
      <c r="L276" s="2">
        <v>8839000</v>
      </c>
    </row>
    <row r="277" spans="1:13" ht="15" customHeight="1" x14ac:dyDescent="0.25">
      <c r="A277" s="514" t="s">
        <v>181</v>
      </c>
      <c r="B277" s="514"/>
      <c r="E277" s="32">
        <v>853</v>
      </c>
      <c r="F277" s="147" t="s">
        <v>182</v>
      </c>
      <c r="G277" s="123" t="s">
        <v>164</v>
      </c>
      <c r="H277" s="376" t="s">
        <v>164</v>
      </c>
      <c r="I277" s="376" t="s">
        <v>164</v>
      </c>
      <c r="J277" s="14">
        <f t="shared" ref="J277:L279" si="110">J278</f>
        <v>0</v>
      </c>
      <c r="K277" s="14">
        <f t="shared" si="110"/>
        <v>3647342</v>
      </c>
      <c r="L277" s="14">
        <f t="shared" si="110"/>
        <v>7303147</v>
      </c>
    </row>
    <row r="278" spans="1:13" ht="15" customHeight="1" x14ac:dyDescent="0.25">
      <c r="A278" s="514" t="s">
        <v>181</v>
      </c>
      <c r="B278" s="514"/>
      <c r="E278" s="32">
        <v>853</v>
      </c>
      <c r="F278" s="147" t="s">
        <v>182</v>
      </c>
      <c r="G278" s="272" t="s">
        <v>182</v>
      </c>
      <c r="H278" s="376" t="s">
        <v>164</v>
      </c>
      <c r="I278" s="376" t="s">
        <v>164</v>
      </c>
      <c r="J278" s="14">
        <f t="shared" si="110"/>
        <v>0</v>
      </c>
      <c r="K278" s="14">
        <f t="shared" si="110"/>
        <v>3647342</v>
      </c>
      <c r="L278" s="14">
        <f t="shared" si="110"/>
        <v>7303147</v>
      </c>
    </row>
    <row r="279" spans="1:13" x14ac:dyDescent="0.25">
      <c r="A279" s="17"/>
      <c r="B279" s="363" t="s">
        <v>181</v>
      </c>
      <c r="E279" s="32">
        <v>853</v>
      </c>
      <c r="F279" s="148" t="s">
        <v>182</v>
      </c>
      <c r="G279" s="149" t="s">
        <v>182</v>
      </c>
      <c r="H279" s="294" t="s">
        <v>183</v>
      </c>
      <c r="I279" s="362" t="s">
        <v>164</v>
      </c>
      <c r="J279" s="2">
        <f t="shared" si="110"/>
        <v>0</v>
      </c>
      <c r="K279" s="2">
        <f t="shared" si="110"/>
        <v>3647342</v>
      </c>
      <c r="L279" s="2">
        <f t="shared" si="110"/>
        <v>7303147</v>
      </c>
    </row>
    <row r="280" spans="1:13" x14ac:dyDescent="0.25">
      <c r="A280" s="17"/>
      <c r="B280" s="363" t="s">
        <v>181</v>
      </c>
      <c r="E280" s="32">
        <v>853</v>
      </c>
      <c r="F280" s="148" t="s">
        <v>182</v>
      </c>
      <c r="G280" s="149" t="s">
        <v>182</v>
      </c>
      <c r="H280" s="294" t="s">
        <v>183</v>
      </c>
      <c r="I280" s="294" t="s">
        <v>184</v>
      </c>
      <c r="J280" s="2"/>
      <c r="K280" s="2">
        <f>3100000+286000-300000+127000+434342</f>
        <v>3647342</v>
      </c>
      <c r="L280" s="2">
        <f>5600000+1170000+118000+415147</f>
        <v>7303147</v>
      </c>
    </row>
    <row r="281" spans="1:13" s="11" customFormat="1" ht="17.25" customHeight="1" x14ac:dyDescent="0.25">
      <c r="A281" s="520" t="s">
        <v>176</v>
      </c>
      <c r="B281" s="520"/>
      <c r="C281" s="46"/>
      <c r="D281" s="46"/>
      <c r="E281" s="379">
        <v>854</v>
      </c>
      <c r="F281" s="377"/>
      <c r="G281" s="7"/>
      <c r="H281" s="7"/>
      <c r="I281" s="7"/>
      <c r="J281" s="9">
        <f t="shared" ref="J281:L281" si="111">J282</f>
        <v>1416920</v>
      </c>
      <c r="K281" s="9">
        <f t="shared" si="111"/>
        <v>1416920</v>
      </c>
      <c r="L281" s="9">
        <f t="shared" si="111"/>
        <v>1416920</v>
      </c>
    </row>
    <row r="282" spans="1:13" s="11" customFormat="1" x14ac:dyDescent="0.25">
      <c r="A282" s="513" t="s">
        <v>17</v>
      </c>
      <c r="B282" s="513"/>
      <c r="C282" s="371"/>
      <c r="D282" s="371"/>
      <c r="E282" s="381">
        <v>854</v>
      </c>
      <c r="F282" s="7" t="s">
        <v>18</v>
      </c>
      <c r="G282" s="7"/>
      <c r="H282" s="7"/>
      <c r="I282" s="7"/>
      <c r="J282" s="9">
        <f>J283+J287</f>
        <v>1416920</v>
      </c>
      <c r="K282" s="9">
        <f t="shared" ref="K282:L282" si="112">K283+K287</f>
        <v>1416920</v>
      </c>
      <c r="L282" s="9">
        <f t="shared" si="112"/>
        <v>1416920</v>
      </c>
    </row>
    <row r="283" spans="1:13" s="11" customFormat="1" ht="24" customHeight="1" x14ac:dyDescent="0.25">
      <c r="A283" s="503" t="s">
        <v>582</v>
      </c>
      <c r="B283" s="504"/>
      <c r="C283" s="371"/>
      <c r="D283" s="371"/>
      <c r="E283" s="294">
        <v>854</v>
      </c>
      <c r="F283" s="12" t="s">
        <v>18</v>
      </c>
      <c r="G283" s="12" t="s">
        <v>74</v>
      </c>
      <c r="H283" s="12"/>
      <c r="I283" s="12"/>
      <c r="J283" s="14">
        <f t="shared" ref="J283:L285" si="113">J284</f>
        <v>789500</v>
      </c>
      <c r="K283" s="14">
        <f t="shared" si="113"/>
        <v>789500</v>
      </c>
      <c r="L283" s="14">
        <f t="shared" si="113"/>
        <v>789500</v>
      </c>
    </row>
    <row r="284" spans="1:13" x14ac:dyDescent="0.25">
      <c r="A284" s="485" t="s">
        <v>583</v>
      </c>
      <c r="B284" s="486"/>
      <c r="C284" s="363"/>
      <c r="D284" s="363"/>
      <c r="E284" s="294">
        <v>854</v>
      </c>
      <c r="F284" s="1" t="s">
        <v>23</v>
      </c>
      <c r="G284" s="1" t="s">
        <v>74</v>
      </c>
      <c r="H284" s="1" t="s">
        <v>584</v>
      </c>
      <c r="I284" s="1"/>
      <c r="J284" s="2">
        <f t="shared" si="113"/>
        <v>789500</v>
      </c>
      <c r="K284" s="2">
        <f t="shared" si="113"/>
        <v>789500</v>
      </c>
      <c r="L284" s="2">
        <f t="shared" si="113"/>
        <v>789500</v>
      </c>
    </row>
    <row r="285" spans="1:13" s="11" customFormat="1" ht="38.25" customHeight="1" x14ac:dyDescent="0.25">
      <c r="A285" s="371"/>
      <c r="B285" s="362" t="s">
        <v>22</v>
      </c>
      <c r="C285" s="371"/>
      <c r="D285" s="371"/>
      <c r="E285" s="294">
        <v>854</v>
      </c>
      <c r="F285" s="1" t="s">
        <v>18</v>
      </c>
      <c r="G285" s="1" t="s">
        <v>74</v>
      </c>
      <c r="H285" s="1" t="s">
        <v>584</v>
      </c>
      <c r="I285" s="1" t="s">
        <v>24</v>
      </c>
      <c r="J285" s="2">
        <f t="shared" si="113"/>
        <v>789500</v>
      </c>
      <c r="K285" s="2">
        <f t="shared" si="113"/>
        <v>789500</v>
      </c>
      <c r="L285" s="2">
        <f t="shared" si="113"/>
        <v>789500</v>
      </c>
    </row>
    <row r="286" spans="1:13" s="11" customFormat="1" ht="14.25" customHeight="1" x14ac:dyDescent="0.25">
      <c r="A286" s="371"/>
      <c r="B286" s="362" t="s">
        <v>25</v>
      </c>
      <c r="C286" s="371"/>
      <c r="D286" s="371"/>
      <c r="E286" s="294">
        <v>854</v>
      </c>
      <c r="F286" s="1" t="s">
        <v>18</v>
      </c>
      <c r="G286" s="1" t="s">
        <v>74</v>
      </c>
      <c r="H286" s="1" t="s">
        <v>584</v>
      </c>
      <c r="I286" s="1" t="s">
        <v>26</v>
      </c>
      <c r="J286" s="2">
        <f>759700+29800</f>
        <v>789500</v>
      </c>
      <c r="K286" s="2">
        <v>789500</v>
      </c>
      <c r="L286" s="2">
        <v>789500</v>
      </c>
      <c r="M286" s="338"/>
    </row>
    <row r="287" spans="1:13" s="15" customFormat="1" ht="39" customHeight="1" x14ac:dyDescent="0.25">
      <c r="A287" s="514" t="s">
        <v>177</v>
      </c>
      <c r="B287" s="514"/>
      <c r="C287" s="372"/>
      <c r="D287" s="372"/>
      <c r="E287" s="294">
        <v>854</v>
      </c>
      <c r="F287" s="12" t="s">
        <v>18</v>
      </c>
      <c r="G287" s="12" t="s">
        <v>4</v>
      </c>
      <c r="H287" s="12"/>
      <c r="I287" s="12"/>
      <c r="J287" s="14">
        <f t="shared" ref="J287:L287" si="114">J288</f>
        <v>627420</v>
      </c>
      <c r="K287" s="14">
        <f t="shared" si="114"/>
        <v>627420</v>
      </c>
      <c r="L287" s="14">
        <f t="shared" si="114"/>
        <v>627420</v>
      </c>
      <c r="M287" s="338"/>
    </row>
    <row r="288" spans="1:13" ht="24.75" customHeight="1" x14ac:dyDescent="0.25">
      <c r="A288" s="442" t="s">
        <v>27</v>
      </c>
      <c r="B288" s="442"/>
      <c r="C288" s="294"/>
      <c r="D288" s="294"/>
      <c r="E288" s="294">
        <v>854</v>
      </c>
      <c r="F288" s="1" t="s">
        <v>23</v>
      </c>
      <c r="G288" s="1" t="s">
        <v>4</v>
      </c>
      <c r="H288" s="1" t="s">
        <v>559</v>
      </c>
      <c r="I288" s="1"/>
      <c r="J288" s="2">
        <f t="shared" ref="J288:L288" si="115">J289+J291+J293</f>
        <v>627420</v>
      </c>
      <c r="K288" s="2">
        <f t="shared" si="115"/>
        <v>627420</v>
      </c>
      <c r="L288" s="2">
        <f t="shared" si="115"/>
        <v>627420</v>
      </c>
      <c r="M288" s="338"/>
    </row>
    <row r="289" spans="1:13" ht="38.25" customHeight="1" x14ac:dyDescent="0.25">
      <c r="A289" s="17"/>
      <c r="B289" s="362" t="s">
        <v>22</v>
      </c>
      <c r="C289" s="294"/>
      <c r="D289" s="294"/>
      <c r="E289" s="294">
        <v>854</v>
      </c>
      <c r="F289" s="1" t="s">
        <v>18</v>
      </c>
      <c r="G289" s="1" t="s">
        <v>4</v>
      </c>
      <c r="H289" s="1" t="s">
        <v>559</v>
      </c>
      <c r="I289" s="1" t="s">
        <v>24</v>
      </c>
      <c r="J289" s="2">
        <f t="shared" ref="J289:L289" si="116">J290</f>
        <v>418200</v>
      </c>
      <c r="K289" s="2">
        <f t="shared" si="116"/>
        <v>418200</v>
      </c>
      <c r="L289" s="2">
        <f t="shared" si="116"/>
        <v>418200</v>
      </c>
      <c r="M289" s="338"/>
    </row>
    <row r="290" spans="1:13" ht="15" customHeight="1" x14ac:dyDescent="0.25">
      <c r="A290" s="17"/>
      <c r="B290" s="362" t="s">
        <v>25</v>
      </c>
      <c r="C290" s="294"/>
      <c r="D290" s="294"/>
      <c r="E290" s="294">
        <v>854</v>
      </c>
      <c r="F290" s="1" t="s">
        <v>18</v>
      </c>
      <c r="G290" s="1" t="s">
        <v>4</v>
      </c>
      <c r="H290" s="1" t="s">
        <v>559</v>
      </c>
      <c r="I290" s="1" t="s">
        <v>26</v>
      </c>
      <c r="J290" s="2">
        <f>230300+187900</f>
        <v>418200</v>
      </c>
      <c r="K290" s="2">
        <v>418200</v>
      </c>
      <c r="L290" s="2">
        <v>418200</v>
      </c>
      <c r="M290" s="338"/>
    </row>
    <row r="291" spans="1:13" ht="15" customHeight="1" x14ac:dyDescent="0.25">
      <c r="A291" s="17"/>
      <c r="B291" s="363" t="s">
        <v>28</v>
      </c>
      <c r="C291" s="294"/>
      <c r="D291" s="294"/>
      <c r="E291" s="294">
        <v>854</v>
      </c>
      <c r="F291" s="1" t="s">
        <v>18</v>
      </c>
      <c r="G291" s="1" t="s">
        <v>4</v>
      </c>
      <c r="H291" s="1" t="s">
        <v>559</v>
      </c>
      <c r="I291" s="1" t="s">
        <v>29</v>
      </c>
      <c r="J291" s="2">
        <f t="shared" ref="J291:L291" si="117">J292</f>
        <v>208700</v>
      </c>
      <c r="K291" s="2">
        <f t="shared" si="117"/>
        <v>208700</v>
      </c>
      <c r="L291" s="2">
        <f t="shared" si="117"/>
        <v>208700</v>
      </c>
      <c r="M291" s="338"/>
    </row>
    <row r="292" spans="1:13" ht="24.75" customHeight="1" x14ac:dyDescent="0.25">
      <c r="A292" s="17"/>
      <c r="B292" s="363" t="s">
        <v>30</v>
      </c>
      <c r="C292" s="294"/>
      <c r="D292" s="294"/>
      <c r="E292" s="294">
        <v>854</v>
      </c>
      <c r="F292" s="1" t="s">
        <v>18</v>
      </c>
      <c r="G292" s="1" t="s">
        <v>4</v>
      </c>
      <c r="H292" s="1" t="s">
        <v>559</v>
      </c>
      <c r="I292" s="1" t="s">
        <v>31</v>
      </c>
      <c r="J292" s="2">
        <f>54800+150720+3500-320</f>
        <v>208700</v>
      </c>
      <c r="K292" s="2">
        <v>208700</v>
      </c>
      <c r="L292" s="2">
        <v>208700</v>
      </c>
      <c r="M292" s="338"/>
    </row>
    <row r="293" spans="1:13" x14ac:dyDescent="0.25">
      <c r="A293" s="17"/>
      <c r="B293" s="363" t="s">
        <v>32</v>
      </c>
      <c r="C293" s="294"/>
      <c r="D293" s="294"/>
      <c r="E293" s="294">
        <v>854</v>
      </c>
      <c r="F293" s="1" t="s">
        <v>18</v>
      </c>
      <c r="G293" s="1" t="s">
        <v>4</v>
      </c>
      <c r="H293" s="1" t="s">
        <v>559</v>
      </c>
      <c r="I293" s="1" t="s">
        <v>33</v>
      </c>
      <c r="J293" s="2">
        <f t="shared" ref="J293:L293" si="118">J294</f>
        <v>520</v>
      </c>
      <c r="K293" s="2">
        <f t="shared" si="118"/>
        <v>520</v>
      </c>
      <c r="L293" s="2">
        <f t="shared" si="118"/>
        <v>520</v>
      </c>
      <c r="M293" s="338"/>
    </row>
    <row r="294" spans="1:13" x14ac:dyDescent="0.25">
      <c r="A294" s="17"/>
      <c r="B294" s="362" t="s">
        <v>597</v>
      </c>
      <c r="C294" s="363"/>
      <c r="D294" s="363"/>
      <c r="E294" s="294">
        <v>854</v>
      </c>
      <c r="F294" s="1" t="s">
        <v>18</v>
      </c>
      <c r="G294" s="1" t="s">
        <v>4</v>
      </c>
      <c r="H294" s="1" t="s">
        <v>559</v>
      </c>
      <c r="I294" s="1" t="s">
        <v>36</v>
      </c>
      <c r="J294" s="2">
        <f>200+320</f>
        <v>520</v>
      </c>
      <c r="K294" s="2">
        <v>520</v>
      </c>
      <c r="L294" s="2">
        <v>520</v>
      </c>
      <c r="M294" s="338"/>
    </row>
    <row r="295" spans="1:13" s="11" customFormat="1" ht="17.25" customHeight="1" x14ac:dyDescent="0.25">
      <c r="A295" s="520" t="s">
        <v>752</v>
      </c>
      <c r="B295" s="520"/>
      <c r="C295" s="46"/>
      <c r="D295" s="46"/>
      <c r="E295" s="375">
        <v>857</v>
      </c>
      <c r="F295" s="377"/>
      <c r="G295" s="7"/>
      <c r="H295" s="7"/>
      <c r="I295" s="7"/>
      <c r="J295" s="9">
        <f t="shared" ref="J295:L296" si="119">J296</f>
        <v>506700</v>
      </c>
      <c r="K295" s="9">
        <f t="shared" si="119"/>
        <v>500200</v>
      </c>
      <c r="L295" s="9">
        <f t="shared" si="119"/>
        <v>500200</v>
      </c>
    </row>
    <row r="296" spans="1:13" s="11" customFormat="1" x14ac:dyDescent="0.25">
      <c r="A296" s="513" t="s">
        <v>17</v>
      </c>
      <c r="B296" s="513"/>
      <c r="C296" s="371"/>
      <c r="D296" s="371"/>
      <c r="E296" s="375">
        <v>857</v>
      </c>
      <c r="F296" s="7" t="s">
        <v>18</v>
      </c>
      <c r="G296" s="7"/>
      <c r="H296" s="7"/>
      <c r="I296" s="7"/>
      <c r="J296" s="9">
        <f>J297</f>
        <v>506700</v>
      </c>
      <c r="K296" s="9">
        <f t="shared" si="119"/>
        <v>500200</v>
      </c>
      <c r="L296" s="9">
        <f t="shared" si="119"/>
        <v>500200</v>
      </c>
    </row>
    <row r="297" spans="1:13" s="15" customFormat="1" ht="27" customHeight="1" x14ac:dyDescent="0.25">
      <c r="A297" s="514" t="s">
        <v>157</v>
      </c>
      <c r="B297" s="514"/>
      <c r="C297" s="372"/>
      <c r="D297" s="372"/>
      <c r="E297" s="294">
        <v>857</v>
      </c>
      <c r="F297" s="12" t="s">
        <v>18</v>
      </c>
      <c r="G297" s="12" t="s">
        <v>1</v>
      </c>
      <c r="H297" s="12"/>
      <c r="I297" s="12"/>
      <c r="J297" s="14">
        <f>J298+J304</f>
        <v>506700</v>
      </c>
      <c r="K297" s="14">
        <f>K298+K304</f>
        <v>500200</v>
      </c>
      <c r="L297" s="14">
        <f>L298+L304</f>
        <v>500200</v>
      </c>
      <c r="M297" s="338"/>
    </row>
    <row r="298" spans="1:13" ht="13.5" customHeight="1" x14ac:dyDescent="0.25">
      <c r="A298" s="442" t="s">
        <v>178</v>
      </c>
      <c r="B298" s="442"/>
      <c r="C298" s="363"/>
      <c r="D298" s="363"/>
      <c r="E298" s="294">
        <v>857</v>
      </c>
      <c r="F298" s="1" t="s">
        <v>18</v>
      </c>
      <c r="G298" s="1" t="s">
        <v>1</v>
      </c>
      <c r="H298" s="1" t="s">
        <v>179</v>
      </c>
      <c r="I298" s="1"/>
      <c r="J298" s="2">
        <f>J299+J301</f>
        <v>488700</v>
      </c>
      <c r="K298" s="2">
        <f t="shared" ref="K298:L298" si="120">K299+K301</f>
        <v>500200</v>
      </c>
      <c r="L298" s="2">
        <f t="shared" si="120"/>
        <v>500200</v>
      </c>
      <c r="M298" s="338"/>
    </row>
    <row r="299" spans="1:13" ht="38.25" customHeight="1" x14ac:dyDescent="0.25">
      <c r="A299" s="363"/>
      <c r="B299" s="362" t="s">
        <v>22</v>
      </c>
      <c r="C299" s="363"/>
      <c r="D299" s="363"/>
      <c r="E299" s="294">
        <v>857</v>
      </c>
      <c r="F299" s="1" t="s">
        <v>23</v>
      </c>
      <c r="G299" s="1" t="s">
        <v>1</v>
      </c>
      <c r="H299" s="1" t="s">
        <v>179</v>
      </c>
      <c r="I299" s="1" t="s">
        <v>24</v>
      </c>
      <c r="J299" s="2">
        <f t="shared" ref="J299:L299" si="121">J300</f>
        <v>459000</v>
      </c>
      <c r="K299" s="2">
        <f t="shared" si="121"/>
        <v>472000</v>
      </c>
      <c r="L299" s="2">
        <f t="shared" si="121"/>
        <v>472000</v>
      </c>
    </row>
    <row r="300" spans="1:13" ht="17.25" customHeight="1" x14ac:dyDescent="0.25">
      <c r="A300" s="17"/>
      <c r="B300" s="362" t="s">
        <v>25</v>
      </c>
      <c r="C300" s="362"/>
      <c r="D300" s="362"/>
      <c r="E300" s="294">
        <v>857</v>
      </c>
      <c r="F300" s="1" t="s">
        <v>18</v>
      </c>
      <c r="G300" s="1" t="s">
        <v>1</v>
      </c>
      <c r="H300" s="1" t="s">
        <v>179</v>
      </c>
      <c r="I300" s="1" t="s">
        <v>26</v>
      </c>
      <c r="J300" s="2">
        <f>472000-13000</f>
        <v>459000</v>
      </c>
      <c r="K300" s="2">
        <v>472000</v>
      </c>
      <c r="L300" s="2">
        <v>472000</v>
      </c>
      <c r="M300" s="338"/>
    </row>
    <row r="301" spans="1:13" ht="12" customHeight="1" x14ac:dyDescent="0.25">
      <c r="A301" s="17"/>
      <c r="B301" s="363" t="s">
        <v>28</v>
      </c>
      <c r="C301" s="362"/>
      <c r="D301" s="1" t="s">
        <v>18</v>
      </c>
      <c r="E301" s="294">
        <v>857</v>
      </c>
      <c r="F301" s="1" t="s">
        <v>18</v>
      </c>
      <c r="G301" s="1" t="s">
        <v>1</v>
      </c>
      <c r="H301" s="1" t="s">
        <v>179</v>
      </c>
      <c r="I301" s="1" t="s">
        <v>29</v>
      </c>
      <c r="J301" s="2">
        <f t="shared" ref="J301:L301" si="122">J302</f>
        <v>29700</v>
      </c>
      <c r="K301" s="2">
        <f t="shared" si="122"/>
        <v>28200</v>
      </c>
      <c r="L301" s="2">
        <f t="shared" si="122"/>
        <v>28200</v>
      </c>
      <c r="M301" s="338"/>
    </row>
    <row r="302" spans="1:13" ht="24.75" customHeight="1" x14ac:dyDescent="0.25">
      <c r="A302" s="17"/>
      <c r="B302" s="363" t="s">
        <v>30</v>
      </c>
      <c r="C302" s="363"/>
      <c r="D302" s="1" t="s">
        <v>18</v>
      </c>
      <c r="E302" s="294">
        <v>857</v>
      </c>
      <c r="F302" s="1" t="s">
        <v>18</v>
      </c>
      <c r="G302" s="1" t="s">
        <v>1</v>
      </c>
      <c r="H302" s="1" t="s">
        <v>179</v>
      </c>
      <c r="I302" s="1" t="s">
        <v>31</v>
      </c>
      <c r="J302" s="2">
        <v>29700</v>
      </c>
      <c r="K302" s="2">
        <v>28200</v>
      </c>
      <c r="L302" s="2">
        <v>28200</v>
      </c>
      <c r="M302" s="338"/>
    </row>
    <row r="303" spans="1:13" ht="33" hidden="1" customHeight="1" x14ac:dyDescent="0.25">
      <c r="A303" s="442" t="s">
        <v>373</v>
      </c>
      <c r="B303" s="442"/>
      <c r="C303" s="363"/>
      <c r="D303" s="1" t="s">
        <v>18</v>
      </c>
      <c r="E303" s="294">
        <v>857</v>
      </c>
      <c r="F303" s="1" t="s">
        <v>23</v>
      </c>
      <c r="G303" s="1" t="s">
        <v>1</v>
      </c>
      <c r="H303" s="1" t="s">
        <v>617</v>
      </c>
      <c r="I303" s="1"/>
      <c r="J303" s="2">
        <f t="shared" ref="J303:L304" si="123">J304</f>
        <v>18000</v>
      </c>
      <c r="K303" s="2">
        <f t="shared" si="123"/>
        <v>0</v>
      </c>
      <c r="L303" s="2">
        <f t="shared" si="123"/>
        <v>0</v>
      </c>
      <c r="M303" s="338"/>
    </row>
    <row r="304" spans="1:13" ht="12" hidden="1" customHeight="1" x14ac:dyDescent="0.25">
      <c r="A304" s="17"/>
      <c r="B304" s="363" t="s">
        <v>28</v>
      </c>
      <c r="C304" s="362"/>
      <c r="D304" s="1" t="s">
        <v>18</v>
      </c>
      <c r="E304" s="294">
        <v>857</v>
      </c>
      <c r="F304" s="1" t="s">
        <v>18</v>
      </c>
      <c r="G304" s="1" t="s">
        <v>1</v>
      </c>
      <c r="H304" s="1" t="s">
        <v>617</v>
      </c>
      <c r="I304" s="1" t="s">
        <v>29</v>
      </c>
      <c r="J304" s="2">
        <f t="shared" si="123"/>
        <v>18000</v>
      </c>
      <c r="K304" s="2">
        <f t="shared" si="123"/>
        <v>0</v>
      </c>
      <c r="L304" s="2">
        <f t="shared" si="123"/>
        <v>0</v>
      </c>
    </row>
    <row r="305" spans="1:12" ht="24.75" hidden="1" customHeight="1" x14ac:dyDescent="0.25">
      <c r="A305" s="17"/>
      <c r="B305" s="363" t="s">
        <v>30</v>
      </c>
      <c r="C305" s="363"/>
      <c r="D305" s="1" t="s">
        <v>18</v>
      </c>
      <c r="E305" s="294">
        <v>857</v>
      </c>
      <c r="F305" s="1" t="s">
        <v>18</v>
      </c>
      <c r="G305" s="1" t="s">
        <v>1</v>
      </c>
      <c r="H305" s="1" t="s">
        <v>617</v>
      </c>
      <c r="I305" s="1" t="s">
        <v>31</v>
      </c>
      <c r="J305" s="2">
        <v>18000</v>
      </c>
      <c r="K305" s="2"/>
      <c r="L305" s="2"/>
    </row>
    <row r="306" spans="1:12" s="146" customFormat="1" ht="18.75" customHeight="1" x14ac:dyDescent="0.25">
      <c r="A306" s="374"/>
      <c r="B306" s="376" t="s">
        <v>180</v>
      </c>
      <c r="C306" s="142"/>
      <c r="D306" s="142"/>
      <c r="E306" s="143"/>
      <c r="F306" s="144"/>
      <c r="G306" s="144"/>
      <c r="H306" s="144"/>
      <c r="I306" s="144"/>
      <c r="J306" s="145">
        <f>J6+J160+J242+J281+J295</f>
        <v>234246433</v>
      </c>
      <c r="K306" s="145">
        <f t="shared" ref="K306:L306" si="124">K6+K160+K242+K281+K295</f>
        <v>230823280</v>
      </c>
      <c r="L306" s="145">
        <f t="shared" si="124"/>
        <v>229348073</v>
      </c>
    </row>
    <row r="307" spans="1:12" s="146" customFormat="1" ht="18.75" hidden="1" customHeight="1" x14ac:dyDescent="0.25">
      <c r="A307" s="35"/>
      <c r="B307" s="333"/>
      <c r="C307" s="334"/>
      <c r="D307" s="334"/>
      <c r="E307" s="335"/>
      <c r="F307" s="336"/>
      <c r="G307" s="336"/>
      <c r="H307" s="336"/>
      <c r="I307" s="336"/>
      <c r="J307" s="337">
        <f>J306-J308</f>
        <v>0</v>
      </c>
      <c r="K307" s="337">
        <f t="shared" ref="K307:L307" si="125">K306-K308</f>
        <v>226020780</v>
      </c>
      <c r="L307" s="337">
        <f t="shared" si="125"/>
        <v>-9700860</v>
      </c>
    </row>
    <row r="308" spans="1:12" hidden="1" x14ac:dyDescent="0.25">
      <c r="B308" s="6" t="s">
        <v>675</v>
      </c>
      <c r="F308" s="6"/>
      <c r="G308" s="6"/>
      <c r="H308" s="76"/>
      <c r="J308" s="101">
        <f>' Дох.15'!C114</f>
        <v>234246433</v>
      </c>
      <c r="K308" s="101">
        <f>' Дох.15'!F114</f>
        <v>4802500</v>
      </c>
      <c r="L308" s="101">
        <f>' Дох.15'!G114</f>
        <v>239048933</v>
      </c>
    </row>
    <row r="309" spans="1:12" hidden="1" x14ac:dyDescent="0.25">
      <c r="E309" s="87"/>
      <c r="F309" s="88"/>
      <c r="G309" s="88"/>
      <c r="H309" s="87"/>
      <c r="I309" s="88"/>
      <c r="J309" s="101"/>
      <c r="K309" s="101"/>
      <c r="L309" s="101"/>
    </row>
    <row r="310" spans="1:12" hidden="1" x14ac:dyDescent="0.25">
      <c r="E310" s="87"/>
      <c r="F310" s="293" t="s">
        <v>18</v>
      </c>
      <c r="G310" s="293"/>
      <c r="H310" s="1"/>
      <c r="I310" s="1"/>
      <c r="J310" s="326">
        <f>J7+J243+J282</f>
        <v>28926500</v>
      </c>
      <c r="K310" s="326">
        <f>K7+K243+K282</f>
        <v>28651698</v>
      </c>
      <c r="L310" s="326">
        <f>L7+L243+L282</f>
        <v>29056918</v>
      </c>
    </row>
    <row r="311" spans="1:12" hidden="1" x14ac:dyDescent="0.25">
      <c r="E311" s="87"/>
      <c r="F311" s="293" t="s">
        <v>74</v>
      </c>
      <c r="G311" s="293"/>
      <c r="H311" s="1"/>
      <c r="I311" s="1"/>
      <c r="J311" s="2">
        <f>J55+J257</f>
        <v>1229519</v>
      </c>
      <c r="K311" s="2">
        <f>K55+K257</f>
        <v>1244541</v>
      </c>
      <c r="L311" s="2">
        <f>L55+L257</f>
        <v>1189514</v>
      </c>
    </row>
    <row r="312" spans="1:12" hidden="1" x14ac:dyDescent="0.25">
      <c r="E312" s="87"/>
      <c r="F312" s="293" t="s">
        <v>4</v>
      </c>
      <c r="G312" s="293"/>
      <c r="H312" s="1"/>
      <c r="I312" s="1"/>
      <c r="J312" s="2">
        <f>J62</f>
        <v>1332400</v>
      </c>
      <c r="K312" s="2">
        <f>K62</f>
        <v>1332400</v>
      </c>
      <c r="L312" s="2">
        <f>L62</f>
        <v>1332400</v>
      </c>
    </row>
    <row r="313" spans="1:12" hidden="1" x14ac:dyDescent="0.25">
      <c r="E313" s="87"/>
      <c r="F313" s="293" t="s">
        <v>7</v>
      </c>
      <c r="G313" s="293"/>
      <c r="H313" s="1"/>
      <c r="I313" s="1"/>
      <c r="J313" s="2">
        <f>J69</f>
        <v>2897640</v>
      </c>
      <c r="K313" s="2">
        <f>K69</f>
        <v>3524640</v>
      </c>
      <c r="L313" s="2">
        <f>L69</f>
        <v>2885640</v>
      </c>
    </row>
    <row r="314" spans="1:12" hidden="1" x14ac:dyDescent="0.25">
      <c r="E314" s="87"/>
      <c r="F314" s="293" t="s">
        <v>64</v>
      </c>
      <c r="G314" s="293"/>
      <c r="H314" s="1"/>
      <c r="I314" s="1"/>
      <c r="J314" s="2">
        <f>J90</f>
        <v>741440</v>
      </c>
      <c r="K314" s="2">
        <f>K90</f>
        <v>741500</v>
      </c>
      <c r="L314" s="2">
        <f>L90</f>
        <v>741495</v>
      </c>
    </row>
    <row r="315" spans="1:12" hidden="1" x14ac:dyDescent="0.25">
      <c r="E315" s="87"/>
      <c r="F315" s="293" t="s">
        <v>37</v>
      </c>
      <c r="G315" s="293"/>
      <c r="H315" s="1"/>
      <c r="I315" s="1"/>
      <c r="J315" s="2">
        <f>J99+J161</f>
        <v>147928123</v>
      </c>
      <c r="K315" s="2">
        <f>K99+K161</f>
        <v>148452723</v>
      </c>
      <c r="L315" s="2">
        <f>L99+L161</f>
        <v>147566723</v>
      </c>
    </row>
    <row r="316" spans="1:12" hidden="1" x14ac:dyDescent="0.25">
      <c r="E316" s="87"/>
      <c r="F316" s="293" t="s">
        <v>86</v>
      </c>
      <c r="G316" s="293"/>
      <c r="H316" s="1"/>
      <c r="I316" s="1"/>
      <c r="J316" s="2">
        <f>J106+J262</f>
        <v>14967040</v>
      </c>
      <c r="K316" s="2">
        <f>K106+K262</f>
        <v>3158540</v>
      </c>
      <c r="L316" s="2">
        <f>L106+L262</f>
        <v>3158540</v>
      </c>
    </row>
    <row r="317" spans="1:12" hidden="1" x14ac:dyDescent="0.25">
      <c r="E317" s="87"/>
      <c r="F317" s="293" t="s">
        <v>0</v>
      </c>
      <c r="G317" s="293"/>
      <c r="H317" s="1"/>
      <c r="I317" s="1"/>
      <c r="J317" s="2">
        <f>J133+J214</f>
        <v>20684071</v>
      </c>
      <c r="K317" s="2">
        <f>K133+K214</f>
        <v>20638696</v>
      </c>
      <c r="L317" s="2">
        <f>L133+L214</f>
        <v>20632496</v>
      </c>
    </row>
    <row r="318" spans="1:12" hidden="1" x14ac:dyDescent="0.25">
      <c r="E318" s="87"/>
      <c r="F318" s="293" t="s">
        <v>39</v>
      </c>
      <c r="G318" s="293"/>
      <c r="H318" s="1"/>
      <c r="I318" s="1"/>
      <c r="J318" s="2">
        <f>J152</f>
        <v>544000</v>
      </c>
      <c r="K318" s="2">
        <f>K152</f>
        <v>260000</v>
      </c>
      <c r="L318" s="2">
        <f>L152</f>
        <v>260000</v>
      </c>
    </row>
    <row r="319" spans="1:12" hidden="1" x14ac:dyDescent="0.25">
      <c r="E319" s="87"/>
      <c r="F319" s="293" t="s">
        <v>45</v>
      </c>
      <c r="G319" s="293"/>
      <c r="H319" s="1"/>
      <c r="I319" s="1"/>
      <c r="J319" s="2"/>
      <c r="K319" s="2"/>
      <c r="L319" s="2"/>
    </row>
    <row r="320" spans="1:12" hidden="1" x14ac:dyDescent="0.25">
      <c r="E320" s="87"/>
      <c r="F320" s="293" t="s">
        <v>167</v>
      </c>
      <c r="G320" s="293"/>
      <c r="H320" s="1"/>
      <c r="I320" s="293"/>
      <c r="J320" s="2">
        <f>J268</f>
        <v>14489000</v>
      </c>
      <c r="K320" s="2">
        <f>K268</f>
        <v>18671000</v>
      </c>
      <c r="L320" s="2">
        <f>L268</f>
        <v>14721000</v>
      </c>
    </row>
    <row r="321" spans="2:12" hidden="1" x14ac:dyDescent="0.25">
      <c r="E321" s="87"/>
      <c r="F321" s="293"/>
      <c r="G321" s="293" t="s">
        <v>182</v>
      </c>
      <c r="H321" s="1"/>
      <c r="I321" s="293"/>
      <c r="J321" s="2">
        <f>J280</f>
        <v>0</v>
      </c>
      <c r="K321" s="2">
        <f>K280</f>
        <v>3647342</v>
      </c>
      <c r="L321" s="2">
        <f>L280</f>
        <v>7303147</v>
      </c>
    </row>
    <row r="322" spans="2:12" hidden="1" x14ac:dyDescent="0.25">
      <c r="E322" s="87"/>
      <c r="F322" s="293"/>
      <c r="G322" s="293"/>
      <c r="H322" s="1"/>
      <c r="I322" s="293"/>
      <c r="J322" s="2">
        <f t="shared" ref="J322:L322" si="126">SUM(J310:J321)</f>
        <v>233739733</v>
      </c>
      <c r="K322" s="2">
        <f t="shared" si="126"/>
        <v>230323080</v>
      </c>
      <c r="L322" s="2">
        <f t="shared" si="126"/>
        <v>228847873</v>
      </c>
    </row>
    <row r="323" spans="2:12" hidden="1" x14ac:dyDescent="0.25">
      <c r="E323" s="87"/>
      <c r="F323" s="88"/>
      <c r="G323" s="88"/>
      <c r="H323" s="87"/>
      <c r="I323" s="88"/>
      <c r="J323" s="10">
        <f>J306-J322</f>
        <v>506700</v>
      </c>
      <c r="K323" s="10">
        <f>K306-K322</f>
        <v>500200</v>
      </c>
      <c r="L323" s="10">
        <f>L306-L322</f>
        <v>500200</v>
      </c>
    </row>
    <row r="324" spans="2:12" hidden="1" x14ac:dyDescent="0.25">
      <c r="E324" s="87"/>
      <c r="F324" s="88" t="s">
        <v>708</v>
      </c>
      <c r="G324" s="88"/>
      <c r="H324" s="87"/>
      <c r="I324" s="88"/>
      <c r="J324" s="10">
        <f>J277</f>
        <v>0</v>
      </c>
      <c r="K324" s="10">
        <f>K277</f>
        <v>3647342</v>
      </c>
      <c r="L324" s="10">
        <f>L277</f>
        <v>7303147</v>
      </c>
    </row>
    <row r="325" spans="2:12" hidden="1" x14ac:dyDescent="0.25">
      <c r="E325" s="87"/>
      <c r="F325" s="88"/>
      <c r="G325" s="88"/>
      <c r="H325" s="87"/>
      <c r="I325" s="88"/>
      <c r="J325" s="6"/>
      <c r="K325" s="273" t="e">
        <f>K324/K337*100</f>
        <v>#DIV/0!</v>
      </c>
      <c r="L325" s="273">
        <f>L324/L337*100</f>
        <v>7.641065479777688</v>
      </c>
    </row>
    <row r="326" spans="2:12" hidden="1" x14ac:dyDescent="0.25">
      <c r="E326" s="87"/>
      <c r="F326" s="87"/>
      <c r="G326" s="87"/>
      <c r="H326" s="87"/>
      <c r="I326" s="88"/>
      <c r="J326" s="6"/>
    </row>
    <row r="327" spans="2:12" hidden="1" x14ac:dyDescent="0.25">
      <c r="E327" s="6"/>
      <c r="F327" s="6"/>
      <c r="G327" s="6"/>
      <c r="H327" s="76"/>
      <c r="J327" s="6"/>
    </row>
    <row r="328" spans="2:12" hidden="1" x14ac:dyDescent="0.25">
      <c r="E328" s="6"/>
      <c r="F328" s="6"/>
      <c r="G328" s="6"/>
      <c r="H328" s="76"/>
      <c r="K328" s="10"/>
      <c r="L328" s="10"/>
    </row>
    <row r="329" spans="2:12" s="15" customFormat="1" hidden="1" x14ac:dyDescent="0.25">
      <c r="B329" s="15" t="s">
        <v>709</v>
      </c>
      <c r="H329" s="289"/>
      <c r="J329" s="16" t="e">
        <f>J330+J331+J332</f>
        <v>#REF!</v>
      </c>
      <c r="K329" s="16" t="e">
        <f t="shared" ref="K329:L329" si="127">K330+K331+K332</f>
        <v>#REF!</v>
      </c>
      <c r="L329" s="16" t="e">
        <f t="shared" si="127"/>
        <v>#REF!</v>
      </c>
    </row>
    <row r="330" spans="2:12" hidden="1" x14ac:dyDescent="0.25">
      <c r="B330" s="359" t="s">
        <v>653</v>
      </c>
      <c r="E330" s="6"/>
      <c r="F330" s="6"/>
      <c r="G330" s="6"/>
      <c r="H330" s="76"/>
      <c r="J330" s="360">
        <f>J27+J33+J73+J82+J122+J143+J166+J169+J182+J185+J211+J216+J220+J223+J228+J232+J237+J254+J259+J265+J272+J276</f>
        <v>126127131</v>
      </c>
      <c r="K330" s="360">
        <f>K27+K33+K73+K82+K122+K143+K166+K169+K182+K185+K211+K216+K220+K223+K228+K232+K237+K254+K259+K265+K272+K276</f>
        <v>130273538</v>
      </c>
      <c r="L330" s="360">
        <f>L27+L33+L73+L82+L122+L143+L166+L169+L182+L185+L211+L216+L220+L223+L228+L232+L237+L254+L259+L265+L272+L276</f>
        <v>126286726</v>
      </c>
    </row>
    <row r="331" spans="2:12" hidden="1" x14ac:dyDescent="0.25">
      <c r="B331" s="6" t="s">
        <v>655</v>
      </c>
      <c r="E331" s="6"/>
      <c r="F331" s="6"/>
      <c r="G331" s="6"/>
      <c r="H331" s="76"/>
      <c r="J331" s="10" t="e">
        <f>J11+J14+J16+J18+J19+J20+J31+J40+J43+J46+J48+J51+J54+J66+J68+J76+J80+J87+J92+J96+J101+J108+J111+J123+J126+J130+J135+J139+J147+J154+J163+J172+J176+J179+J188+J191+J195+J199+J202+J245+J280+J284+J288+#REF!</f>
        <v>#REF!</v>
      </c>
      <c r="K331" s="10" t="e">
        <f>K11+K14+K16+K18+K19+K20+K31+K40+K43+K46+K48+K51+K54+K66+K68+K76+K80+K87+K92+K96+K101+K108+K111+K123+K126+K130+K135+K139+K147+K154+K163+K172+K176+K179+K188+K191+K195+K199+K202+K245+K280+K284+K288+#REF!</f>
        <v>#REF!</v>
      </c>
      <c r="L331" s="10" t="e">
        <f>L11+L14+L16+L18+L19+L20+L31+L40+L43+L46+L48+L51+L54+L66+L68+L76+L80+L87+L92+L96+L101+L108+L111+L123+L126+L130+L135+L139+L147+L154+L163+L172+L176+L179+L188+L191+L195+L199+L202+L245+L280+L284+L288+#REF!</f>
        <v>#REF!</v>
      </c>
    </row>
    <row r="332" spans="2:12" hidden="1" x14ac:dyDescent="0.25">
      <c r="B332" s="358" t="s">
        <v>654</v>
      </c>
      <c r="E332" s="6"/>
      <c r="F332" s="6"/>
      <c r="G332" s="6"/>
      <c r="H332" s="76"/>
      <c r="J332" s="361" t="e">
        <f>J23+J57+J114+J117+J157+#REF!</f>
        <v>#REF!</v>
      </c>
      <c r="K332" s="361" t="e">
        <f>K23+K57+K114+K117+K157+#REF!</f>
        <v>#REF!</v>
      </c>
      <c r="L332" s="361" t="e">
        <f>L23+L57+L114+L117+L157+#REF!</f>
        <v>#REF!</v>
      </c>
    </row>
    <row r="333" spans="2:12" hidden="1" x14ac:dyDescent="0.25">
      <c r="E333" s="6"/>
      <c r="F333" s="6"/>
      <c r="G333" s="6"/>
      <c r="H333" s="76"/>
      <c r="J333" s="10" t="e">
        <f>J306-J330-J331-J332</f>
        <v>#REF!</v>
      </c>
      <c r="K333" s="10" t="e">
        <f>K306-K330-K331-K332</f>
        <v>#REF!</v>
      </c>
      <c r="L333" s="10" t="e">
        <f>L306-L330-L331-L332</f>
        <v>#REF!</v>
      </c>
    </row>
    <row r="334" spans="2:12" ht="7.5" hidden="1" customHeight="1" x14ac:dyDescent="0.25">
      <c r="E334" s="6"/>
      <c r="F334" s="6"/>
      <c r="G334" s="6"/>
      <c r="H334" s="76"/>
      <c r="K334" s="10"/>
      <c r="L334" s="10"/>
    </row>
    <row r="335" spans="2:12" hidden="1" x14ac:dyDescent="0.25">
      <c r="E335" s="6"/>
      <c r="F335" s="6"/>
      <c r="G335" s="6"/>
      <c r="H335" s="76"/>
      <c r="K335" s="10"/>
      <c r="L335" s="10"/>
    </row>
    <row r="336" spans="2:12" hidden="1" x14ac:dyDescent="0.25">
      <c r="E336" s="6"/>
      <c r="F336" s="6"/>
      <c r="G336" s="6"/>
      <c r="H336" s="76"/>
      <c r="K336" s="10"/>
      <c r="L336" s="10"/>
    </row>
    <row r="337" spans="2:12" hidden="1" x14ac:dyDescent="0.25">
      <c r="B337" s="6" t="s">
        <v>674</v>
      </c>
      <c r="E337" s="6"/>
      <c r="F337" s="6"/>
      <c r="G337" s="6"/>
      <c r="H337" s="76"/>
      <c r="J337" s="10">
        <f>' Дох.15'!C7+' Дох.15'!C70</f>
        <v>95577600</v>
      </c>
      <c r="K337" s="10">
        <f>' Дох.15'!F7+' Дох.15'!F70</f>
        <v>0</v>
      </c>
      <c r="L337" s="10">
        <f>' Дох.15'!G7+' Дох.15'!G70</f>
        <v>95577600</v>
      </c>
    </row>
    <row r="338" spans="2:12" hidden="1" x14ac:dyDescent="0.25">
      <c r="B338" s="6" t="s">
        <v>673</v>
      </c>
      <c r="E338" s="6"/>
      <c r="F338" s="6"/>
      <c r="G338" s="6"/>
      <c r="H338" s="76"/>
      <c r="J338" s="10">
        <f>' Дох.15'!C114</f>
        <v>234246433</v>
      </c>
      <c r="K338" s="10">
        <f>' Дох.15'!F114</f>
        <v>4802500</v>
      </c>
      <c r="L338" s="10">
        <f>' Дох.15'!G114</f>
        <v>239048933</v>
      </c>
    </row>
    <row r="339" spans="2:12" hidden="1" x14ac:dyDescent="0.25">
      <c r="E339" s="6"/>
      <c r="F339" s="6"/>
      <c r="G339" s="6"/>
      <c r="H339" s="76"/>
      <c r="K339" s="10"/>
      <c r="L339" s="10"/>
    </row>
    <row r="340" spans="2:12" hidden="1" x14ac:dyDescent="0.25">
      <c r="B340" s="6" t="s">
        <v>746</v>
      </c>
      <c r="E340" s="6"/>
      <c r="F340" s="6"/>
      <c r="G340" s="6"/>
      <c r="H340" s="76"/>
      <c r="J340" s="10">
        <f>' Дох.15'!C84</f>
        <v>126127131</v>
      </c>
      <c r="K340" s="10">
        <f>' Дох.15'!F84</f>
        <v>0</v>
      </c>
      <c r="L340" s="10">
        <f>' Дох.15'!G84</f>
        <v>126127131</v>
      </c>
    </row>
    <row r="341" spans="2:12" hidden="1" x14ac:dyDescent="0.25">
      <c r="E341" s="6"/>
      <c r="F341" s="6"/>
      <c r="G341" s="6"/>
      <c r="H341" s="76"/>
      <c r="J341" s="10">
        <f>J330-J340</f>
        <v>0</v>
      </c>
      <c r="K341" s="10">
        <f t="shared" ref="K341:L341" si="128">K330-K340</f>
        <v>130273538</v>
      </c>
      <c r="L341" s="10">
        <f t="shared" si="128"/>
        <v>159595</v>
      </c>
    </row>
    <row r="342" spans="2:12" hidden="1" x14ac:dyDescent="0.25">
      <c r="B342" s="6" t="s">
        <v>747</v>
      </c>
      <c r="E342" s="6"/>
      <c r="F342" s="6"/>
      <c r="G342" s="6"/>
      <c r="H342" s="76"/>
      <c r="J342" s="10">
        <f>' Дох.15'!C110+' Дох.15'!C112</f>
        <v>12541702</v>
      </c>
      <c r="K342" s="10">
        <f>' Дох.15'!F110+' Дох.15'!F113</f>
        <v>0</v>
      </c>
      <c r="L342" s="10">
        <f>' Дох.15'!G110+' Дох.15'!G113</f>
        <v>12541702</v>
      </c>
    </row>
    <row r="343" spans="2:12" hidden="1" x14ac:dyDescent="0.25">
      <c r="E343" s="6"/>
      <c r="F343" s="6"/>
      <c r="G343" s="6"/>
      <c r="H343" s="76"/>
      <c r="J343" s="10" t="e">
        <f>J332-J342</f>
        <v>#REF!</v>
      </c>
      <c r="K343" s="10" t="e">
        <f t="shared" ref="K343:L343" si="129">K332-K342</f>
        <v>#REF!</v>
      </c>
      <c r="L343" s="10" t="e">
        <f t="shared" si="129"/>
        <v>#REF!</v>
      </c>
    </row>
    <row r="344" spans="2:12" hidden="1" x14ac:dyDescent="0.25">
      <c r="E344" s="6"/>
      <c r="F344" s="6"/>
      <c r="G344" s="6"/>
      <c r="H344" s="76"/>
      <c r="K344" s="10"/>
      <c r="L344" s="10"/>
    </row>
    <row r="345" spans="2:12" hidden="1" x14ac:dyDescent="0.25">
      <c r="E345" s="6"/>
      <c r="F345" s="6"/>
      <c r="G345" s="6"/>
      <c r="H345" s="76"/>
      <c r="K345" s="10"/>
      <c r="L345" s="10"/>
    </row>
    <row r="346" spans="2:12" hidden="1" x14ac:dyDescent="0.25">
      <c r="E346" s="6"/>
      <c r="F346" s="6"/>
      <c r="G346" s="6"/>
      <c r="H346" s="76"/>
      <c r="K346" s="10"/>
      <c r="L346" s="10"/>
    </row>
    <row r="347" spans="2:12" hidden="1" x14ac:dyDescent="0.25">
      <c r="E347" s="6"/>
      <c r="F347" s="6"/>
      <c r="G347" s="6"/>
      <c r="H347" s="76"/>
      <c r="K347" s="10"/>
      <c r="L347" s="10"/>
    </row>
    <row r="348" spans="2:12" hidden="1" x14ac:dyDescent="0.25">
      <c r="E348" s="6"/>
      <c r="F348" s="6"/>
      <c r="G348" s="6"/>
      <c r="H348" s="76"/>
      <c r="K348" s="10"/>
      <c r="L348" s="10"/>
    </row>
    <row r="349" spans="2:12" hidden="1" x14ac:dyDescent="0.25">
      <c r="E349" s="6"/>
      <c r="F349" s="6"/>
      <c r="G349" s="6"/>
      <c r="H349" s="76"/>
      <c r="K349" s="10"/>
      <c r="L349" s="10"/>
    </row>
    <row r="350" spans="2:12" hidden="1" x14ac:dyDescent="0.25">
      <c r="E350" s="6"/>
      <c r="F350" s="6"/>
      <c r="G350" s="6"/>
      <c r="H350" s="76"/>
      <c r="K350" s="10"/>
      <c r="L350" s="10"/>
    </row>
    <row r="351" spans="2:12" hidden="1" x14ac:dyDescent="0.25">
      <c r="E351" s="88"/>
      <c r="F351" s="245" t="s">
        <v>18</v>
      </c>
      <c r="G351" s="87"/>
      <c r="H351" s="87"/>
      <c r="I351" s="88"/>
      <c r="J351" s="10">
        <f>J7+J243+J282</f>
        <v>28926500</v>
      </c>
      <c r="K351" s="10">
        <f>K7+K243+K282</f>
        <v>28651698</v>
      </c>
      <c r="L351" s="10">
        <f>L7+L243+L282</f>
        <v>29056918</v>
      </c>
    </row>
    <row r="352" spans="2:12" hidden="1" x14ac:dyDescent="0.25">
      <c r="E352" s="88"/>
      <c r="F352" s="245" t="s">
        <v>74</v>
      </c>
      <c r="G352" s="88"/>
      <c r="H352" s="87"/>
      <c r="I352" s="88"/>
      <c r="J352" s="10">
        <f>J55+J257</f>
        <v>1229519</v>
      </c>
      <c r="K352" s="10">
        <f>K55+K257</f>
        <v>1244541</v>
      </c>
      <c r="L352" s="10">
        <f>L55+L257</f>
        <v>1189514</v>
      </c>
    </row>
    <row r="353" spans="2:12" hidden="1" x14ac:dyDescent="0.25">
      <c r="E353" s="88"/>
      <c r="F353" s="245" t="s">
        <v>4</v>
      </c>
      <c r="G353" s="87"/>
      <c r="H353" s="87"/>
      <c r="I353" s="88"/>
      <c r="J353" s="10">
        <f>J62</f>
        <v>1332400</v>
      </c>
      <c r="K353" s="10">
        <f>K62</f>
        <v>1332400</v>
      </c>
      <c r="L353" s="10">
        <f>L62</f>
        <v>1332400</v>
      </c>
    </row>
    <row r="354" spans="2:12" hidden="1" x14ac:dyDescent="0.25">
      <c r="E354" s="88"/>
      <c r="F354" s="245" t="s">
        <v>7</v>
      </c>
      <c r="G354" s="87"/>
      <c r="H354" s="87"/>
      <c r="I354" s="88"/>
      <c r="J354" s="10">
        <f>J69</f>
        <v>2897640</v>
      </c>
      <c r="K354" s="10">
        <f>K69</f>
        <v>3524640</v>
      </c>
      <c r="L354" s="10">
        <f>L69</f>
        <v>2885640</v>
      </c>
    </row>
    <row r="355" spans="2:12" hidden="1" x14ac:dyDescent="0.25">
      <c r="E355" s="88"/>
      <c r="F355" s="245" t="s">
        <v>64</v>
      </c>
      <c r="G355" s="87"/>
      <c r="H355" s="87"/>
      <c r="I355" s="88"/>
      <c r="J355" s="10">
        <f>J90</f>
        <v>741440</v>
      </c>
      <c r="K355" s="10">
        <f>K90</f>
        <v>741500</v>
      </c>
      <c r="L355" s="10">
        <f>L90</f>
        <v>741495</v>
      </c>
    </row>
    <row r="356" spans="2:12" hidden="1" x14ac:dyDescent="0.25">
      <c r="E356" s="88"/>
      <c r="F356" s="245" t="s">
        <v>37</v>
      </c>
      <c r="G356" s="87"/>
      <c r="H356" s="87"/>
      <c r="I356" s="88"/>
      <c r="J356" s="10">
        <f>J99+J161</f>
        <v>147928123</v>
      </c>
      <c r="K356" s="10">
        <f>K99+K161</f>
        <v>148452723</v>
      </c>
      <c r="L356" s="10">
        <f>L99+L161</f>
        <v>147566723</v>
      </c>
    </row>
    <row r="357" spans="2:12" hidden="1" x14ac:dyDescent="0.25">
      <c r="E357" s="88"/>
      <c r="F357" s="245" t="s">
        <v>86</v>
      </c>
      <c r="G357" s="87"/>
      <c r="H357" s="87"/>
      <c r="I357" s="88"/>
      <c r="J357" s="10">
        <f>J106+J262</f>
        <v>14967040</v>
      </c>
      <c r="K357" s="10">
        <f>K106+K262</f>
        <v>3158540</v>
      </c>
      <c r="L357" s="10">
        <f>L106+L262</f>
        <v>3158540</v>
      </c>
    </row>
    <row r="358" spans="2:12" hidden="1" x14ac:dyDescent="0.25">
      <c r="E358" s="88"/>
      <c r="F358" s="245" t="s">
        <v>0</v>
      </c>
      <c r="G358" s="87"/>
      <c r="H358" s="87"/>
      <c r="I358" s="88"/>
      <c r="J358" s="10">
        <f>J133+J214</f>
        <v>20684071</v>
      </c>
      <c r="K358" s="10">
        <f>K133+K214</f>
        <v>20638696</v>
      </c>
      <c r="L358" s="10">
        <f>L133+L214</f>
        <v>20632496</v>
      </c>
    </row>
    <row r="359" spans="2:12" hidden="1" x14ac:dyDescent="0.25">
      <c r="E359" s="88"/>
      <c r="F359" s="245" t="s">
        <v>39</v>
      </c>
      <c r="G359" s="88"/>
      <c r="H359" s="87"/>
      <c r="I359" s="88"/>
      <c r="J359" s="10">
        <f>J152</f>
        <v>544000</v>
      </c>
      <c r="K359" s="10">
        <f>K152</f>
        <v>260000</v>
      </c>
      <c r="L359" s="10">
        <f>L152</f>
        <v>260000</v>
      </c>
    </row>
    <row r="360" spans="2:12" hidden="1" x14ac:dyDescent="0.25">
      <c r="E360" s="88"/>
      <c r="F360" s="245" t="s">
        <v>167</v>
      </c>
      <c r="G360" s="87"/>
      <c r="H360" s="87"/>
      <c r="I360" s="88"/>
      <c r="J360" s="10">
        <f>J268</f>
        <v>14489000</v>
      </c>
      <c r="K360" s="10">
        <f>K268</f>
        <v>18671000</v>
      </c>
      <c r="L360" s="10">
        <f>L268</f>
        <v>14721000</v>
      </c>
    </row>
    <row r="361" spans="2:12" hidden="1" x14ac:dyDescent="0.25">
      <c r="E361" s="88"/>
      <c r="F361" s="245"/>
      <c r="G361" s="87"/>
      <c r="H361" s="87"/>
      <c r="I361" s="88"/>
      <c r="J361" s="10" t="e">
        <f>SUM(J328:J360)</f>
        <v>#REF!</v>
      </c>
      <c r="K361" s="10" t="e">
        <f>SUM(K328:K360)</f>
        <v>#REF!</v>
      </c>
      <c r="L361" s="10" t="e">
        <f>SUM(L328:L360)</f>
        <v>#REF!</v>
      </c>
    </row>
    <row r="362" spans="2:12" hidden="1" x14ac:dyDescent="0.25">
      <c r="E362" s="88"/>
      <c r="F362" s="87"/>
      <c r="G362" s="87"/>
      <c r="H362" s="87"/>
      <c r="I362" s="88"/>
      <c r="J362" s="6"/>
    </row>
    <row r="363" spans="2:12" hidden="1" x14ac:dyDescent="0.25">
      <c r="E363" s="88"/>
      <c r="F363" s="87"/>
      <c r="G363" s="87"/>
      <c r="H363" s="87"/>
      <c r="I363" s="88"/>
      <c r="J363" s="10" t="e">
        <f>J361-J306</f>
        <v>#REF!</v>
      </c>
      <c r="K363" s="10" t="e">
        <f>K361-K306</f>
        <v>#REF!</v>
      </c>
      <c r="L363" s="10" t="e">
        <f>L361-L306</f>
        <v>#REF!</v>
      </c>
    </row>
    <row r="364" spans="2:12" hidden="1" x14ac:dyDescent="0.25">
      <c r="E364" s="88"/>
      <c r="F364" s="87"/>
      <c r="G364" s="87"/>
      <c r="H364" s="87"/>
      <c r="I364" s="88"/>
      <c r="J364" s="6"/>
    </row>
    <row r="365" spans="2:12" hidden="1" x14ac:dyDescent="0.25">
      <c r="B365" s="6" t="s">
        <v>651</v>
      </c>
      <c r="E365" s="88"/>
      <c r="F365" s="87"/>
      <c r="G365" s="87"/>
      <c r="H365" s="87"/>
      <c r="I365" s="88"/>
      <c r="J365" s="6"/>
    </row>
    <row r="366" spans="2:12" hidden="1" x14ac:dyDescent="0.25">
      <c r="E366" s="88"/>
      <c r="F366" s="245" t="s">
        <v>18</v>
      </c>
      <c r="G366" s="87"/>
      <c r="H366" s="87"/>
      <c r="I366" s="88"/>
      <c r="J366" s="10">
        <f>Функц.!J6</f>
        <v>29433200</v>
      </c>
      <c r="K366" s="10">
        <f>Функц.!K6</f>
        <v>803088</v>
      </c>
      <c r="L366" s="10">
        <f>Функц.!L6</f>
        <v>30236288</v>
      </c>
    </row>
    <row r="367" spans="2:12" hidden="1" x14ac:dyDescent="0.25">
      <c r="E367" s="87"/>
      <c r="F367" s="245" t="s">
        <v>74</v>
      </c>
      <c r="G367" s="87"/>
      <c r="H367" s="88"/>
      <c r="I367" s="88"/>
      <c r="J367" s="10">
        <f>Функц.!J85</f>
        <v>1229519</v>
      </c>
      <c r="K367" s="10">
        <f>Функц.!K85</f>
        <v>0</v>
      </c>
      <c r="L367" s="10">
        <f>Функц.!L85</f>
        <v>1229519</v>
      </c>
    </row>
    <row r="368" spans="2:12" hidden="1" x14ac:dyDescent="0.25">
      <c r="E368" s="88"/>
      <c r="F368" s="245" t="s">
        <v>4</v>
      </c>
      <c r="G368" s="87"/>
      <c r="H368" s="88"/>
      <c r="I368" s="88"/>
      <c r="J368" s="10">
        <f>Функц.!J94</f>
        <v>1332400</v>
      </c>
      <c r="K368" s="10">
        <f>Функц.!K94</f>
        <v>10900</v>
      </c>
      <c r="L368" s="10">
        <f>Функц.!L94</f>
        <v>1343300</v>
      </c>
    </row>
    <row r="369" spans="2:12" hidden="1" x14ac:dyDescent="0.25">
      <c r="E369" s="88"/>
      <c r="F369" s="245" t="s">
        <v>7</v>
      </c>
      <c r="G369" s="87"/>
      <c r="H369" s="88"/>
      <c r="I369" s="88"/>
      <c r="J369" s="10">
        <f>Функц.!J101</f>
        <v>2897640</v>
      </c>
      <c r="K369" s="10">
        <f>Функц.!K101</f>
        <v>1300000</v>
      </c>
      <c r="L369" s="10">
        <f>Функц.!L101</f>
        <v>4197640</v>
      </c>
    </row>
    <row r="370" spans="2:12" hidden="1" x14ac:dyDescent="0.25">
      <c r="E370" s="6"/>
      <c r="F370" s="245" t="s">
        <v>64</v>
      </c>
      <c r="J370" s="10">
        <f>Функц.!J125</f>
        <v>741440</v>
      </c>
      <c r="K370" s="10">
        <f>Функц.!K125</f>
        <v>943038</v>
      </c>
      <c r="L370" s="10">
        <f>Функц.!L125</f>
        <v>1684478</v>
      </c>
    </row>
    <row r="371" spans="2:12" hidden="1" x14ac:dyDescent="0.25">
      <c r="E371" s="6"/>
      <c r="F371" s="245" t="s">
        <v>37</v>
      </c>
      <c r="G371" s="6"/>
      <c r="J371" s="10">
        <f>Функц.!J143</f>
        <v>147928123</v>
      </c>
      <c r="K371" s="10">
        <f>Функц.!K143</f>
        <v>4842980</v>
      </c>
      <c r="L371" s="10">
        <f>Функц.!L143</f>
        <v>152771103</v>
      </c>
    </row>
    <row r="372" spans="2:12" hidden="1" x14ac:dyDescent="0.25">
      <c r="E372" s="6"/>
      <c r="F372" s="245" t="s">
        <v>86</v>
      </c>
      <c r="G372" s="6"/>
      <c r="J372" s="10">
        <f>Функц.!J203</f>
        <v>14967040</v>
      </c>
      <c r="K372" s="10">
        <f>Функц.!K203</f>
        <v>605000</v>
      </c>
      <c r="L372" s="10">
        <f>Функц.!L203</f>
        <v>15572040</v>
      </c>
    </row>
    <row r="373" spans="2:12" hidden="1" x14ac:dyDescent="0.25">
      <c r="E373" s="6"/>
      <c r="F373" s="245" t="s">
        <v>0</v>
      </c>
      <c r="G373" s="6"/>
      <c r="J373" s="10">
        <f>Функц.!J233</f>
        <v>20684071</v>
      </c>
      <c r="K373" s="10">
        <f>Функц.!K233</f>
        <v>0</v>
      </c>
      <c r="L373" s="10">
        <f>Функц.!L233</f>
        <v>20684071</v>
      </c>
    </row>
    <row r="374" spans="2:12" hidden="1" x14ac:dyDescent="0.25">
      <c r="E374" s="6"/>
      <c r="F374" s="245" t="s">
        <v>39</v>
      </c>
      <c r="G374" s="6"/>
      <c r="J374" s="10">
        <f>Функц.!J276</f>
        <v>544000</v>
      </c>
      <c r="K374" s="10">
        <f>Функц.!K276</f>
        <v>0</v>
      </c>
      <c r="L374" s="10">
        <f>Функц.!L276</f>
        <v>544000</v>
      </c>
    </row>
    <row r="375" spans="2:12" hidden="1" x14ac:dyDescent="0.25">
      <c r="E375" s="6"/>
      <c r="F375" s="245" t="s">
        <v>167</v>
      </c>
      <c r="G375" s="6"/>
      <c r="J375" s="10">
        <f>Функц.!J284</f>
        <v>14489000</v>
      </c>
      <c r="K375" s="10">
        <f>Функц.!K284</f>
        <v>0</v>
      </c>
      <c r="L375" s="10">
        <f>Функц.!L284</f>
        <v>14489000</v>
      </c>
    </row>
    <row r="376" spans="2:12" hidden="1" x14ac:dyDescent="0.25">
      <c r="J376" s="6"/>
    </row>
    <row r="377" spans="2:12" hidden="1" x14ac:dyDescent="0.25">
      <c r="E377" s="6"/>
      <c r="F377" s="6"/>
      <c r="G377" s="6"/>
      <c r="J377" s="6"/>
    </row>
    <row r="378" spans="2:12" hidden="1" x14ac:dyDescent="0.25">
      <c r="B378" s="6" t="s">
        <v>652</v>
      </c>
      <c r="E378" s="6"/>
      <c r="F378" s="245" t="s">
        <v>18</v>
      </c>
      <c r="G378" s="6"/>
      <c r="J378" s="10">
        <f>J351-J366</f>
        <v>-506700</v>
      </c>
      <c r="K378" s="10">
        <f>K351-K366</f>
        <v>27848610</v>
      </c>
      <c r="L378" s="10">
        <f>L351-L366</f>
        <v>-1179370</v>
      </c>
    </row>
    <row r="379" spans="2:12" hidden="1" x14ac:dyDescent="0.25">
      <c r="E379" s="6"/>
      <c r="F379" s="245" t="s">
        <v>74</v>
      </c>
      <c r="G379" s="6"/>
      <c r="J379" s="10">
        <f t="shared" ref="J379:L387" si="130">J352-J367</f>
        <v>0</v>
      </c>
      <c r="K379" s="10">
        <f t="shared" si="130"/>
        <v>1244541</v>
      </c>
      <c r="L379" s="10">
        <f t="shared" si="130"/>
        <v>-40005</v>
      </c>
    </row>
    <row r="380" spans="2:12" hidden="1" x14ac:dyDescent="0.25">
      <c r="F380" s="245" t="s">
        <v>4</v>
      </c>
      <c r="J380" s="10">
        <f t="shared" si="130"/>
        <v>0</v>
      </c>
      <c r="K380" s="10">
        <f t="shared" si="130"/>
        <v>1321500</v>
      </c>
      <c r="L380" s="10">
        <f t="shared" si="130"/>
        <v>-10900</v>
      </c>
    </row>
    <row r="381" spans="2:12" hidden="1" x14ac:dyDescent="0.25">
      <c r="F381" s="245" t="s">
        <v>7</v>
      </c>
      <c r="J381" s="10">
        <f t="shared" si="130"/>
        <v>0</v>
      </c>
      <c r="K381" s="10">
        <f t="shared" si="130"/>
        <v>2224640</v>
      </c>
      <c r="L381" s="10">
        <f t="shared" si="130"/>
        <v>-1312000</v>
      </c>
    </row>
    <row r="382" spans="2:12" hidden="1" x14ac:dyDescent="0.25">
      <c r="F382" s="245" t="s">
        <v>64</v>
      </c>
      <c r="J382" s="10">
        <f t="shared" si="130"/>
        <v>0</v>
      </c>
      <c r="K382" s="10">
        <f t="shared" si="130"/>
        <v>-201538</v>
      </c>
      <c r="L382" s="10">
        <f t="shared" si="130"/>
        <v>-942983</v>
      </c>
    </row>
    <row r="383" spans="2:12" hidden="1" x14ac:dyDescent="0.25">
      <c r="F383" s="245" t="s">
        <v>37</v>
      </c>
      <c r="J383" s="10">
        <f t="shared" si="130"/>
        <v>0</v>
      </c>
      <c r="K383" s="10">
        <f t="shared" si="130"/>
        <v>143609743</v>
      </c>
      <c r="L383" s="10">
        <f t="shared" si="130"/>
        <v>-5204380</v>
      </c>
    </row>
    <row r="384" spans="2:12" hidden="1" x14ac:dyDescent="0.25">
      <c r="F384" s="245" t="s">
        <v>86</v>
      </c>
      <c r="J384" s="10">
        <f t="shared" si="130"/>
        <v>0</v>
      </c>
      <c r="K384" s="10">
        <f t="shared" si="130"/>
        <v>2553540</v>
      </c>
      <c r="L384" s="10">
        <f t="shared" si="130"/>
        <v>-12413500</v>
      </c>
    </row>
    <row r="385" spans="2:12" hidden="1" x14ac:dyDescent="0.25">
      <c r="F385" s="245" t="s">
        <v>0</v>
      </c>
      <c r="J385" s="10">
        <f t="shared" si="130"/>
        <v>0</v>
      </c>
      <c r="K385" s="10">
        <f t="shared" si="130"/>
        <v>20638696</v>
      </c>
      <c r="L385" s="10">
        <f t="shared" si="130"/>
        <v>-51575</v>
      </c>
    </row>
    <row r="386" spans="2:12" hidden="1" x14ac:dyDescent="0.25">
      <c r="F386" s="245" t="s">
        <v>39</v>
      </c>
      <c r="J386" s="10">
        <f t="shared" si="130"/>
        <v>0</v>
      </c>
      <c r="K386" s="10">
        <f t="shared" si="130"/>
        <v>260000</v>
      </c>
      <c r="L386" s="10">
        <f t="shared" si="130"/>
        <v>-284000</v>
      </c>
    </row>
    <row r="387" spans="2:12" hidden="1" x14ac:dyDescent="0.25">
      <c r="F387" s="245" t="s">
        <v>167</v>
      </c>
      <c r="J387" s="10">
        <f t="shared" si="130"/>
        <v>0</v>
      </c>
      <c r="K387" s="10">
        <f t="shared" si="130"/>
        <v>18671000</v>
      </c>
      <c r="L387" s="10">
        <f t="shared" si="130"/>
        <v>232000</v>
      </c>
    </row>
    <row r="388" spans="2:12" hidden="1" x14ac:dyDescent="0.25">
      <c r="B388" s="76">
        <v>851</v>
      </c>
      <c r="J388" s="6"/>
    </row>
    <row r="389" spans="2:12" hidden="1" x14ac:dyDescent="0.25">
      <c r="B389" s="6" t="s">
        <v>710</v>
      </c>
      <c r="J389" s="6"/>
    </row>
    <row r="390" spans="2:12" hidden="1" x14ac:dyDescent="0.25">
      <c r="J390" s="6"/>
    </row>
    <row r="391" spans="2:12" hidden="1" x14ac:dyDescent="0.25">
      <c r="J391" s="6"/>
    </row>
    <row r="392" spans="2:12" hidden="1" x14ac:dyDescent="0.25">
      <c r="J392" s="6"/>
    </row>
    <row r="393" spans="2:12" hidden="1" x14ac:dyDescent="0.25">
      <c r="J393" s="6"/>
    </row>
    <row r="394" spans="2:12" hidden="1" x14ac:dyDescent="0.25">
      <c r="J394" s="6"/>
    </row>
    <row r="395" spans="2:12" hidden="1" x14ac:dyDescent="0.25">
      <c r="J395" s="6"/>
    </row>
    <row r="396" spans="2:12" hidden="1" x14ac:dyDescent="0.25">
      <c r="J396" s="6"/>
    </row>
    <row r="397" spans="2:12" hidden="1" x14ac:dyDescent="0.25">
      <c r="H397" s="6" t="s">
        <v>577</v>
      </c>
      <c r="J397" s="10">
        <f>' Дох.15'!C114</f>
        <v>234246433</v>
      </c>
      <c r="K397" s="10">
        <f>' Дох.15'!F114</f>
        <v>4802500</v>
      </c>
      <c r="L397" s="10">
        <f>' Дох.15'!G114</f>
        <v>239048933</v>
      </c>
    </row>
    <row r="398" spans="2:12" hidden="1" x14ac:dyDescent="0.25">
      <c r="J398" s="6"/>
    </row>
    <row r="399" spans="2:12" hidden="1" x14ac:dyDescent="0.25">
      <c r="J399" s="6"/>
    </row>
    <row r="400" spans="2:12" hidden="1" x14ac:dyDescent="0.25">
      <c r="J400" s="6"/>
    </row>
    <row r="401" spans="5:10" hidden="1" x14ac:dyDescent="0.25">
      <c r="J401" s="6"/>
    </row>
    <row r="402" spans="5:10" hidden="1" x14ac:dyDescent="0.25">
      <c r="J402" s="6"/>
    </row>
    <row r="403" spans="5:10" hidden="1" x14ac:dyDescent="0.25">
      <c r="J403" s="6"/>
    </row>
    <row r="404" spans="5:10" hidden="1" x14ac:dyDescent="0.25">
      <c r="J404" s="6"/>
    </row>
    <row r="405" spans="5:10" hidden="1" x14ac:dyDescent="0.25">
      <c r="E405" s="6"/>
      <c r="F405" s="6"/>
      <c r="G405" s="6"/>
      <c r="J405" s="6"/>
    </row>
    <row r="406" spans="5:10" hidden="1" x14ac:dyDescent="0.25">
      <c r="E406" s="6"/>
      <c r="F406" s="6"/>
      <c r="G406" s="6"/>
      <c r="J406" s="6"/>
    </row>
    <row r="407" spans="5:10" hidden="1" x14ac:dyDescent="0.25">
      <c r="E407" s="6"/>
      <c r="F407" s="6"/>
      <c r="G407" s="6"/>
      <c r="J407" s="6"/>
    </row>
    <row r="408" spans="5:10" x14ac:dyDescent="0.25">
      <c r="E408" s="6"/>
      <c r="F408" s="6"/>
      <c r="G408" s="6"/>
      <c r="J408" s="6"/>
    </row>
    <row r="409" spans="5:10" x14ac:dyDescent="0.25">
      <c r="E409" s="6"/>
      <c r="F409" s="6"/>
      <c r="G409" s="6"/>
      <c r="J409" s="6"/>
    </row>
    <row r="410" spans="5:10" x14ac:dyDescent="0.25">
      <c r="E410" s="6"/>
      <c r="F410" s="6"/>
      <c r="G410" s="6"/>
      <c r="J410" s="6"/>
    </row>
    <row r="411" spans="5:10" x14ac:dyDescent="0.25">
      <c r="J411" s="6"/>
    </row>
    <row r="412" spans="5:10" x14ac:dyDescent="0.25">
      <c r="E412" s="6"/>
      <c r="F412" s="6"/>
      <c r="G412" s="6"/>
      <c r="J412" s="6"/>
    </row>
    <row r="413" spans="5:10" x14ac:dyDescent="0.25">
      <c r="E413" s="6"/>
      <c r="F413" s="6"/>
      <c r="G413" s="6"/>
      <c r="J413" s="6"/>
    </row>
    <row r="414" spans="5:10" x14ac:dyDescent="0.25">
      <c r="E414" s="6"/>
      <c r="F414" s="6"/>
      <c r="G414" s="6"/>
      <c r="J414" s="6"/>
    </row>
    <row r="415" spans="5:10" x14ac:dyDescent="0.25">
      <c r="J415" s="6"/>
    </row>
    <row r="416" spans="5:10" x14ac:dyDescent="0.25">
      <c r="J416" s="6"/>
    </row>
    <row r="417" spans="6:15" x14ac:dyDescent="0.25">
      <c r="J417" s="6"/>
    </row>
    <row r="418" spans="6:15" x14ac:dyDescent="0.25">
      <c r="J418" s="6"/>
    </row>
    <row r="419" spans="6:15" x14ac:dyDescent="0.25">
      <c r="J419" s="6"/>
    </row>
    <row r="420" spans="6:15" x14ac:dyDescent="0.25">
      <c r="J420" s="6"/>
    </row>
    <row r="421" spans="6:15" x14ac:dyDescent="0.25">
      <c r="J421" s="6"/>
    </row>
    <row r="422" spans="6:15" x14ac:dyDescent="0.25">
      <c r="J422" s="6"/>
    </row>
    <row r="423" spans="6:15" x14ac:dyDescent="0.25">
      <c r="J423" s="6"/>
    </row>
    <row r="424" spans="6:15" x14ac:dyDescent="0.25">
      <c r="J424" s="6"/>
    </row>
    <row r="425" spans="6:15" x14ac:dyDescent="0.25">
      <c r="J425" s="6"/>
    </row>
    <row r="426" spans="6:15" x14ac:dyDescent="0.25">
      <c r="J426" s="6"/>
    </row>
    <row r="427" spans="6:15" x14ac:dyDescent="0.25">
      <c r="J427" s="6"/>
    </row>
    <row r="428" spans="6:15" x14ac:dyDescent="0.25">
      <c r="J428" s="6"/>
    </row>
    <row r="429" spans="6:15" x14ac:dyDescent="0.25">
      <c r="J429" s="6"/>
    </row>
    <row r="430" spans="6:15" x14ac:dyDescent="0.25">
      <c r="J430" s="6"/>
    </row>
    <row r="431" spans="6:15" x14ac:dyDescent="0.25">
      <c r="J431" s="6"/>
    </row>
    <row r="432" spans="6:15" hidden="1" x14ac:dyDescent="0.25">
      <c r="F432" s="245" t="s">
        <v>167</v>
      </c>
      <c r="K432" s="10">
        <f t="shared" ref="K432" si="131">K405-K420</f>
        <v>0</v>
      </c>
      <c r="L432" s="10"/>
      <c r="M432" s="10"/>
      <c r="N432" s="10"/>
      <c r="O432" s="10">
        <f t="shared" ref="O432" si="132">O405-O420</f>
        <v>0</v>
      </c>
    </row>
    <row r="433" spans="2:2" hidden="1" x14ac:dyDescent="0.25">
      <c r="B433" s="76">
        <v>851</v>
      </c>
    </row>
    <row r="434" spans="2:2" hidden="1" x14ac:dyDescent="0.25">
      <c r="B434" s="6" t="s">
        <v>710</v>
      </c>
    </row>
    <row r="435" spans="2:2" hidden="1" x14ac:dyDescent="0.25"/>
    <row r="436" spans="2:2" hidden="1" x14ac:dyDescent="0.25"/>
    <row r="437" spans="2:2" hidden="1" x14ac:dyDescent="0.25"/>
    <row r="438" spans="2:2" hidden="1" x14ac:dyDescent="0.25"/>
    <row r="439" spans="2:2" hidden="1" x14ac:dyDescent="0.25"/>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5" spans="5:10" x14ac:dyDescent="0.25">
      <c r="E455" s="6"/>
      <c r="F455" s="6"/>
      <c r="G455" s="6"/>
      <c r="J455" s="6"/>
    </row>
    <row r="456" spans="5:10" x14ac:dyDescent="0.25">
      <c r="E456" s="6"/>
      <c r="F456" s="6"/>
      <c r="G456" s="6"/>
      <c r="J456" s="6"/>
    </row>
    <row r="458" spans="5:10" x14ac:dyDescent="0.25">
      <c r="E458" s="6"/>
      <c r="F458" s="6"/>
      <c r="G458" s="6"/>
      <c r="J458" s="6"/>
    </row>
    <row r="459" spans="5:10" x14ac:dyDescent="0.25">
      <c r="E459" s="6"/>
      <c r="F459" s="6"/>
      <c r="G459" s="6"/>
      <c r="J459" s="6"/>
    </row>
    <row r="460" spans="5:10" x14ac:dyDescent="0.25">
      <c r="E460" s="6"/>
      <c r="F460" s="6"/>
      <c r="G460" s="6"/>
      <c r="J460" s="6"/>
    </row>
  </sheetData>
  <mergeCells count="127">
    <mergeCell ref="A3:L3"/>
    <mergeCell ref="I2:L2"/>
    <mergeCell ref="I1:L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32:B32"/>
    <mergeCell ref="A163:B163"/>
    <mergeCell ref="A146:B146"/>
    <mergeCell ref="A153:B153"/>
    <mergeCell ref="A143:B143"/>
    <mergeCell ref="A152:B152"/>
    <mergeCell ref="A157:B157"/>
    <mergeCell ref="A161:B161"/>
    <mergeCell ref="A162:B162"/>
    <mergeCell ref="A142:B142"/>
    <mergeCell ref="A147:B147"/>
    <mergeCell ref="A154:B154"/>
    <mergeCell ref="A160:B160"/>
    <mergeCell ref="A33:B33"/>
    <mergeCell ref="A38:B38"/>
    <mergeCell ref="A52:B52"/>
    <mergeCell ref="A55:B55"/>
    <mergeCell ref="A56:B56"/>
    <mergeCell ref="A63:B63"/>
    <mergeCell ref="A188:B188"/>
    <mergeCell ref="A194:B194"/>
    <mergeCell ref="A191:B191"/>
    <mergeCell ref="A64:B64"/>
    <mergeCell ref="A70:B70"/>
    <mergeCell ref="A107:B107"/>
    <mergeCell ref="A78:B78"/>
    <mergeCell ref="A92:B92"/>
    <mergeCell ref="A106:B106"/>
    <mergeCell ref="A82:B82"/>
    <mergeCell ref="A81:B81"/>
    <mergeCell ref="A87:B87"/>
    <mergeCell ref="A91:B91"/>
    <mergeCell ref="A96:B96"/>
    <mergeCell ref="A99:B99"/>
    <mergeCell ref="A100:B100"/>
    <mergeCell ref="A101:B101"/>
    <mergeCell ref="A108:B108"/>
    <mergeCell ref="A195:B195"/>
    <mergeCell ref="A198:B198"/>
    <mergeCell ref="A199:B199"/>
    <mergeCell ref="A202:B202"/>
    <mergeCell ref="A166:B166"/>
    <mergeCell ref="A179:B179"/>
    <mergeCell ref="A169:B169"/>
    <mergeCell ref="A172:B172"/>
    <mergeCell ref="A175:B175"/>
    <mergeCell ref="A176:B176"/>
    <mergeCell ref="A182:B182"/>
    <mergeCell ref="A185:B185"/>
    <mergeCell ref="A214:B214"/>
    <mergeCell ref="A237:B237"/>
    <mergeCell ref="A278:B278"/>
    <mergeCell ref="A220:B220"/>
    <mergeCell ref="A223:B223"/>
    <mergeCell ref="A232:B232"/>
    <mergeCell ref="A211:B211"/>
    <mergeCell ref="A215:B215"/>
    <mergeCell ref="A216:B216"/>
    <mergeCell ref="A219:B219"/>
    <mergeCell ref="A228:B228"/>
    <mergeCell ref="A231:B231"/>
    <mergeCell ref="A242:B242"/>
    <mergeCell ref="A243:B243"/>
    <mergeCell ref="A244:B244"/>
    <mergeCell ref="A245:B245"/>
    <mergeCell ref="A253:B253"/>
    <mergeCell ref="A263:B263"/>
    <mergeCell ref="A273:B273"/>
    <mergeCell ref="A277:B277"/>
    <mergeCell ref="A297:B297"/>
    <mergeCell ref="A303:B303"/>
    <mergeCell ref="A284:B284"/>
    <mergeCell ref="A254:B254"/>
    <mergeCell ref="A259:B259"/>
    <mergeCell ref="A264:B264"/>
    <mergeCell ref="A269:B269"/>
    <mergeCell ref="A283:B283"/>
    <mergeCell ref="A265:B265"/>
    <mergeCell ref="A268:B268"/>
    <mergeCell ref="A270:B270"/>
    <mergeCell ref="A274:B274"/>
    <mergeCell ref="A298:B298"/>
    <mergeCell ref="A257:B257"/>
    <mergeCell ref="A258:B258"/>
    <mergeCell ref="A262:B262"/>
    <mergeCell ref="A281:B281"/>
    <mergeCell ref="A282:B282"/>
    <mergeCell ref="A287:B287"/>
    <mergeCell ref="A288:B288"/>
    <mergeCell ref="A295:B295"/>
    <mergeCell ref="A296:B296"/>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s>
  <pageMargins left="0.62992125984251968" right="0.51181102362204722" top="0.19685039370078741"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6</vt:i4>
      </vt:variant>
    </vt:vector>
  </HeadingPairs>
  <TitlesOfParts>
    <vt:vector size="29" baseType="lpstr">
      <vt:lpstr> Дох.15</vt:lpstr>
      <vt:lpstr>1 Норм</vt:lpstr>
      <vt:lpstr>2 Адм.дох</vt:lpstr>
      <vt:lpstr>3 Ист.дох</vt:lpstr>
      <vt:lpstr>4 Адм.ОГВ</vt:lpstr>
      <vt:lpstr>5.Адм.ист.</vt:lpstr>
      <vt:lpstr>Функц.</vt:lpstr>
      <vt:lpstr>6 Вед15</vt:lpstr>
      <vt:lpstr>7 Вед.15-16</vt:lpstr>
      <vt:lpstr>8 МП15</vt:lpstr>
      <vt:lpstr>9 МП15-16</vt:lpstr>
      <vt:lpstr>10.1 Выр.15</vt:lpstr>
      <vt:lpstr>10.2 Сб 15</vt:lpstr>
      <vt:lpstr>10.3 Ком.15</vt:lpstr>
      <vt:lpstr>10.4 В.уч15</vt:lpstr>
      <vt:lpstr>10.5 Прот.15</vt:lpstr>
      <vt:lpstr>11.1 Выр.16-17</vt:lpstr>
      <vt:lpstr>11.2 СБ.16-17</vt:lpstr>
      <vt:lpstr>11.3 Ком.16-17</vt:lpstr>
      <vt:lpstr>11.4 В.уч.16-17</vt:lpstr>
      <vt:lpstr>11.5 Прот.16-17</vt:lpstr>
      <vt:lpstr>12 Ист.15</vt:lpstr>
      <vt:lpstr>13 Ист.15-16</vt:lpstr>
      <vt:lpstr>' Дох.15'!Заголовки_для_печати</vt:lpstr>
      <vt:lpstr>'6 Вед15'!Заголовки_для_печати</vt:lpstr>
      <vt:lpstr>'7 Вед.15-16'!Заголовки_для_печати</vt:lpstr>
      <vt:lpstr>'8 МП15'!Заголовки_для_печати</vt:lpstr>
      <vt:lpstr>'9 МП15-16'!Заголовки_для_печати</vt:lpstr>
      <vt:lpstr>Функц.!Заголовки_для_печати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2015-02-20T12:48:44Z</dcterms:modified>
</cp:coreProperties>
</file>