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Ожид 2016" sheetId="1" r:id="rId1"/>
    <sheet name="Лист1" sheetId="2" state="hidden" r:id="rId2"/>
    <sheet name="Лист2" sheetId="3" state="hidden" r:id="rId3"/>
  </sheets>
  <externalReferences>
    <externalReference r:id="rId4"/>
    <externalReference r:id="rId5"/>
  </externalReferences>
  <definedNames>
    <definedName name="_xlnm.Print_Titles" localSheetId="1">Лист1!$5:$5</definedName>
    <definedName name="_xlnm.Print_Titles" localSheetId="0">'Ожид 2016'!$3:$4</definedName>
  </definedNames>
  <calcPr calcId="145621"/>
</workbook>
</file>

<file path=xl/calcChain.xml><?xml version="1.0" encoding="utf-8"?>
<calcChain xmlns="http://schemas.openxmlformats.org/spreadsheetml/2006/main">
  <c r="C150" i="1" l="1"/>
  <c r="C158" i="1"/>
  <c r="C160" i="1"/>
  <c r="C162" i="1"/>
  <c r="C167" i="1"/>
  <c r="C170" i="1"/>
  <c r="C175" i="1"/>
  <c r="C178" i="1"/>
  <c r="C183" i="1"/>
  <c r="C186" i="1"/>
  <c r="L493" i="2"/>
  <c r="M493" i="2"/>
  <c r="N493" i="2"/>
  <c r="O493" i="2"/>
  <c r="L496" i="2"/>
  <c r="M496" i="2"/>
  <c r="N496" i="2"/>
  <c r="O496" i="2"/>
  <c r="L507" i="2"/>
  <c r="M507" i="2"/>
  <c r="N507" i="2"/>
  <c r="O507" i="2"/>
  <c r="L515" i="2"/>
  <c r="M515" i="2"/>
  <c r="N515" i="2"/>
  <c r="O515" i="2"/>
  <c r="L524" i="2"/>
  <c r="M524" i="2"/>
  <c r="N524" i="2"/>
  <c r="O524" i="2"/>
  <c r="O526" i="2"/>
  <c r="L529" i="2"/>
  <c r="M529" i="2"/>
  <c r="N529" i="2"/>
  <c r="O529" i="2"/>
  <c r="L530" i="2"/>
  <c r="M530" i="2"/>
  <c r="N530" i="2"/>
  <c r="O530" i="2"/>
  <c r="K530" i="2"/>
  <c r="K529" i="2"/>
  <c r="K526" i="2"/>
  <c r="K524" i="2"/>
  <c r="K515" i="2"/>
  <c r="K507" i="2"/>
  <c r="K496" i="2"/>
  <c r="K493" i="2"/>
  <c r="C144" i="1"/>
  <c r="C107" i="1"/>
  <c r="Q249" i="3" l="1"/>
  <c r="Q248" i="3" s="1"/>
  <c r="Q247" i="3" s="1"/>
  <c r="P249" i="3"/>
  <c r="P248" i="3" s="1"/>
  <c r="P247" i="3" s="1"/>
  <c r="O249" i="3"/>
  <c r="O248" i="3" s="1"/>
  <c r="O247" i="3" s="1"/>
  <c r="N249" i="3"/>
  <c r="M249" i="3"/>
  <c r="M248" i="3" s="1"/>
  <c r="M247" i="3" s="1"/>
  <c r="L249" i="3"/>
  <c r="L248" i="3" s="1"/>
  <c r="L247" i="3" s="1"/>
  <c r="K249" i="3"/>
  <c r="K248" i="3" s="1"/>
  <c r="K247" i="3" s="1"/>
  <c r="N248" i="3"/>
  <c r="N247" i="3" s="1"/>
  <c r="Q246" i="3"/>
  <c r="Q245" i="3" s="1"/>
  <c r="Q244" i="3" s="1"/>
  <c r="P246" i="3"/>
  <c r="P245" i="3" s="1"/>
  <c r="P244" i="3" s="1"/>
  <c r="O246" i="3"/>
  <c r="O245" i="3" s="1"/>
  <c r="O244" i="3" s="1"/>
  <c r="N246" i="3"/>
  <c r="N245" i="3" s="1"/>
  <c r="N244" i="3" s="1"/>
  <c r="N243" i="3" s="1"/>
  <c r="M246" i="3"/>
  <c r="M245" i="3" s="1"/>
  <c r="M244" i="3" s="1"/>
  <c r="L246" i="3"/>
  <c r="L245" i="3" s="1"/>
  <c r="L244" i="3" s="1"/>
  <c r="K246" i="3"/>
  <c r="K245" i="3" s="1"/>
  <c r="K244" i="3" s="1"/>
  <c r="Q240" i="3"/>
  <c r="Q239" i="3" s="1"/>
  <c r="Q238" i="3" s="1"/>
  <c r="P240" i="3"/>
  <c r="P239" i="3" s="1"/>
  <c r="P238" i="3" s="1"/>
  <c r="O240" i="3"/>
  <c r="O239" i="3" s="1"/>
  <c r="O238" i="3" s="1"/>
  <c r="N240" i="3"/>
  <c r="N239" i="3" s="1"/>
  <c r="N238" i="3" s="1"/>
  <c r="M240" i="3"/>
  <c r="M239" i="3" s="1"/>
  <c r="M238" i="3" s="1"/>
  <c r="L240" i="3"/>
  <c r="L239" i="3" s="1"/>
  <c r="K240" i="3"/>
  <c r="K239" i="3" s="1"/>
  <c r="K238" i="3" s="1"/>
  <c r="L238" i="3"/>
  <c r="Q237" i="3"/>
  <c r="Q236" i="3" s="1"/>
  <c r="Q235" i="3" s="1"/>
  <c r="P237" i="3"/>
  <c r="P236" i="3" s="1"/>
  <c r="P235" i="3" s="1"/>
  <c r="O237" i="3"/>
  <c r="O236" i="3" s="1"/>
  <c r="O235" i="3" s="1"/>
  <c r="N237" i="3"/>
  <c r="M237" i="3"/>
  <c r="M236" i="3" s="1"/>
  <c r="M235" i="3" s="1"/>
  <c r="L237" i="3"/>
  <c r="K237" i="3"/>
  <c r="K236" i="3" s="1"/>
  <c r="K235" i="3" s="1"/>
  <c r="N236" i="3"/>
  <c r="N235" i="3" s="1"/>
  <c r="L236" i="3"/>
  <c r="L235" i="3" s="1"/>
  <c r="L234" i="3" s="1"/>
  <c r="L233" i="3" s="1"/>
  <c r="Q232" i="3"/>
  <c r="Q231" i="3" s="1"/>
  <c r="P232" i="3"/>
  <c r="P231" i="3" s="1"/>
  <c r="O232" i="3"/>
  <c r="O231" i="3" s="1"/>
  <c r="N232" i="3"/>
  <c r="N231" i="3" s="1"/>
  <c r="M232" i="3"/>
  <c r="L232" i="3"/>
  <c r="L231" i="3" s="1"/>
  <c r="K232" i="3"/>
  <c r="K231" i="3" s="1"/>
  <c r="M231" i="3"/>
  <c r="Q230" i="3"/>
  <c r="P230" i="3"/>
  <c r="P229" i="3" s="1"/>
  <c r="O230" i="3"/>
  <c r="O229" i="3" s="1"/>
  <c r="N230" i="3"/>
  <c r="N229" i="3" s="1"/>
  <c r="M230" i="3"/>
  <c r="L230" i="3"/>
  <c r="K230" i="3"/>
  <c r="K229" i="3" s="1"/>
  <c r="Q229" i="3"/>
  <c r="M229" i="3"/>
  <c r="L229" i="3"/>
  <c r="Q227" i="3"/>
  <c r="Q226" i="3" s="1"/>
  <c r="Q225" i="3" s="1"/>
  <c r="P227" i="3"/>
  <c r="P226" i="3" s="1"/>
  <c r="P225" i="3" s="1"/>
  <c r="O227" i="3"/>
  <c r="O226" i="3" s="1"/>
  <c r="N227" i="3"/>
  <c r="M227" i="3"/>
  <c r="M226" i="3" s="1"/>
  <c r="M225" i="3" s="1"/>
  <c r="L227" i="3"/>
  <c r="L226" i="3" s="1"/>
  <c r="L225" i="3" s="1"/>
  <c r="K227" i="3"/>
  <c r="K226" i="3" s="1"/>
  <c r="K225" i="3" s="1"/>
  <c r="N226" i="3"/>
  <c r="N225" i="3" s="1"/>
  <c r="O225" i="3"/>
  <c r="Q221" i="3"/>
  <c r="Q220" i="3" s="1"/>
  <c r="P221" i="3"/>
  <c r="P220" i="3" s="1"/>
  <c r="P219" i="3" s="1"/>
  <c r="O221" i="3"/>
  <c r="O220" i="3" s="1"/>
  <c r="O219" i="3" s="1"/>
  <c r="N221" i="3"/>
  <c r="N220" i="3" s="1"/>
  <c r="N219" i="3" s="1"/>
  <c r="M221" i="3"/>
  <c r="M220" i="3" s="1"/>
  <c r="M219" i="3" s="1"/>
  <c r="L221" i="3"/>
  <c r="L220" i="3" s="1"/>
  <c r="L219" i="3" s="1"/>
  <c r="K221" i="3"/>
  <c r="K220" i="3" s="1"/>
  <c r="K219" i="3" s="1"/>
  <c r="Q219" i="3"/>
  <c r="O218" i="3"/>
  <c r="O217" i="3" s="1"/>
  <c r="O216" i="3" s="1"/>
  <c r="N218" i="3"/>
  <c r="N217" i="3" s="1"/>
  <c r="N216" i="3" s="1"/>
  <c r="M218" i="3"/>
  <c r="M217" i="3" s="1"/>
  <c r="M216" i="3" s="1"/>
  <c r="L218" i="3"/>
  <c r="L217" i="3" s="1"/>
  <c r="L216" i="3" s="1"/>
  <c r="K218" i="3"/>
  <c r="K217" i="3" s="1"/>
  <c r="K216" i="3" s="1"/>
  <c r="Q217" i="3"/>
  <c r="Q216" i="3" s="1"/>
  <c r="P217" i="3"/>
  <c r="P216" i="3" s="1"/>
  <c r="N215" i="3"/>
  <c r="N214" i="3" s="1"/>
  <c r="N213" i="3" s="1"/>
  <c r="M215" i="3"/>
  <c r="M214" i="3" s="1"/>
  <c r="M213" i="3" s="1"/>
  <c r="L215" i="3"/>
  <c r="L214" i="3" s="1"/>
  <c r="L213" i="3" s="1"/>
  <c r="K215" i="3"/>
  <c r="Q214" i="3"/>
  <c r="Q213" i="3" s="1"/>
  <c r="P214" i="3"/>
  <c r="O214" i="3"/>
  <c r="O213" i="3" s="1"/>
  <c r="K214" i="3"/>
  <c r="K213" i="3" s="1"/>
  <c r="P213" i="3"/>
  <c r="Q212" i="3"/>
  <c r="Q211" i="3" s="1"/>
  <c r="Q210" i="3" s="1"/>
  <c r="P212" i="3"/>
  <c r="O212" i="3"/>
  <c r="O211" i="3" s="1"/>
  <c r="O210" i="3" s="1"/>
  <c r="N212" i="3"/>
  <c r="N211" i="3" s="1"/>
  <c r="N210" i="3" s="1"/>
  <c r="M212" i="3"/>
  <c r="M211" i="3" s="1"/>
  <c r="M210" i="3" s="1"/>
  <c r="L212" i="3"/>
  <c r="K212" i="3"/>
  <c r="K211" i="3" s="1"/>
  <c r="K210" i="3" s="1"/>
  <c r="P211" i="3"/>
  <c r="P210" i="3" s="1"/>
  <c r="L211" i="3"/>
  <c r="L210" i="3" s="1"/>
  <c r="Q209" i="3"/>
  <c r="Q208" i="3" s="1"/>
  <c r="Q207" i="3" s="1"/>
  <c r="P209" i="3"/>
  <c r="P208" i="3" s="1"/>
  <c r="P207" i="3" s="1"/>
  <c r="O209" i="3"/>
  <c r="O208" i="3" s="1"/>
  <c r="O207" i="3" s="1"/>
  <c r="N209" i="3"/>
  <c r="N208" i="3" s="1"/>
  <c r="N207" i="3" s="1"/>
  <c r="M209" i="3"/>
  <c r="L209" i="3"/>
  <c r="L208" i="3" s="1"/>
  <c r="L207" i="3" s="1"/>
  <c r="K209" i="3"/>
  <c r="K208" i="3" s="1"/>
  <c r="K207" i="3" s="1"/>
  <c r="M208" i="3"/>
  <c r="M207" i="3" s="1"/>
  <c r="Q206" i="3"/>
  <c r="Q205" i="3" s="1"/>
  <c r="P206" i="3"/>
  <c r="P205" i="3" s="1"/>
  <c r="O206" i="3"/>
  <c r="O205" i="3" s="1"/>
  <c r="N206" i="3"/>
  <c r="N205" i="3" s="1"/>
  <c r="M206" i="3"/>
  <c r="M205" i="3" s="1"/>
  <c r="L206" i="3"/>
  <c r="L205" i="3" s="1"/>
  <c r="K206" i="3"/>
  <c r="K205" i="3" s="1"/>
  <c r="Q204" i="3"/>
  <c r="Q203" i="3" s="1"/>
  <c r="P204" i="3"/>
  <c r="P203" i="3" s="1"/>
  <c r="P202" i="3" s="1"/>
  <c r="O204" i="3"/>
  <c r="O203" i="3" s="1"/>
  <c r="N204" i="3"/>
  <c r="N203" i="3" s="1"/>
  <c r="M204" i="3"/>
  <c r="M203" i="3" s="1"/>
  <c r="L204" i="3"/>
  <c r="L203" i="3" s="1"/>
  <c r="K204" i="3"/>
  <c r="K203" i="3" s="1"/>
  <c r="Q198" i="3"/>
  <c r="Q197" i="3" s="1"/>
  <c r="Q196" i="3" s="1"/>
  <c r="Q195" i="3" s="1"/>
  <c r="P198" i="3"/>
  <c r="P197" i="3" s="1"/>
  <c r="P196" i="3" s="1"/>
  <c r="P195" i="3" s="1"/>
  <c r="P193" i="3" s="1"/>
  <c r="O198" i="3"/>
  <c r="O197" i="3" s="1"/>
  <c r="O196" i="3" s="1"/>
  <c r="O195" i="3" s="1"/>
  <c r="N198" i="3"/>
  <c r="M198" i="3"/>
  <c r="M197" i="3" s="1"/>
  <c r="M196" i="3" s="1"/>
  <c r="M195" i="3" s="1"/>
  <c r="L198" i="3"/>
  <c r="L197" i="3" s="1"/>
  <c r="L196" i="3" s="1"/>
  <c r="L195" i="3" s="1"/>
  <c r="K198" i="3"/>
  <c r="K197" i="3" s="1"/>
  <c r="K196" i="3" s="1"/>
  <c r="K195" i="3" s="1"/>
  <c r="K193" i="3" s="1"/>
  <c r="N197" i="3"/>
  <c r="N196" i="3" s="1"/>
  <c r="N195" i="3" s="1"/>
  <c r="O192" i="3"/>
  <c r="O191" i="3" s="1"/>
  <c r="O190" i="3" s="1"/>
  <c r="N192" i="3"/>
  <c r="N191" i="3" s="1"/>
  <c r="N190" i="3" s="1"/>
  <c r="M192" i="3"/>
  <c r="M191" i="3" s="1"/>
  <c r="M190" i="3" s="1"/>
  <c r="L192" i="3"/>
  <c r="L191" i="3" s="1"/>
  <c r="L190" i="3" s="1"/>
  <c r="K192" i="3"/>
  <c r="K191" i="3" s="1"/>
  <c r="K190" i="3" s="1"/>
  <c r="Q191" i="3"/>
  <c r="Q190" i="3" s="1"/>
  <c r="P191" i="3"/>
  <c r="P190" i="3" s="1"/>
  <c r="Q189" i="3"/>
  <c r="Q188" i="3" s="1"/>
  <c r="P189" i="3"/>
  <c r="P188" i="3" s="1"/>
  <c r="O189" i="3"/>
  <c r="O188" i="3" s="1"/>
  <c r="N189" i="3"/>
  <c r="N188" i="3" s="1"/>
  <c r="M189" i="3"/>
  <c r="M188" i="3" s="1"/>
  <c r="L189" i="3"/>
  <c r="K189" i="3"/>
  <c r="K188" i="3" s="1"/>
  <c r="L188" i="3"/>
  <c r="Q187" i="3"/>
  <c r="P187" i="3"/>
  <c r="P186" i="3" s="1"/>
  <c r="O187" i="3"/>
  <c r="O186" i="3" s="1"/>
  <c r="N187" i="3"/>
  <c r="N186" i="3" s="1"/>
  <c r="N185" i="3" s="1"/>
  <c r="M187" i="3"/>
  <c r="L187" i="3"/>
  <c r="L186" i="3" s="1"/>
  <c r="K187" i="3"/>
  <c r="K186" i="3" s="1"/>
  <c r="Q186" i="3"/>
  <c r="M186" i="3"/>
  <c r="Q184" i="3"/>
  <c r="Q183" i="3" s="1"/>
  <c r="Q182" i="3" s="1"/>
  <c r="P184" i="3"/>
  <c r="P183" i="3" s="1"/>
  <c r="P182" i="3" s="1"/>
  <c r="O184" i="3"/>
  <c r="O183" i="3" s="1"/>
  <c r="O182" i="3" s="1"/>
  <c r="N184" i="3"/>
  <c r="M184" i="3"/>
  <c r="M183" i="3" s="1"/>
  <c r="M182" i="3" s="1"/>
  <c r="L184" i="3"/>
  <c r="L183" i="3" s="1"/>
  <c r="L182" i="3" s="1"/>
  <c r="K184" i="3"/>
  <c r="K183" i="3" s="1"/>
  <c r="K182" i="3" s="1"/>
  <c r="N183" i="3"/>
  <c r="N182" i="3" s="1"/>
  <c r="Q181" i="3"/>
  <c r="Q180" i="3" s="1"/>
  <c r="Q179" i="3" s="1"/>
  <c r="P181" i="3"/>
  <c r="P180" i="3" s="1"/>
  <c r="P179" i="3" s="1"/>
  <c r="O181" i="3"/>
  <c r="O180" i="3" s="1"/>
  <c r="O179" i="3" s="1"/>
  <c r="N181" i="3"/>
  <c r="M181" i="3"/>
  <c r="L181" i="3"/>
  <c r="L180" i="3" s="1"/>
  <c r="L179" i="3" s="1"/>
  <c r="K181" i="3"/>
  <c r="K180" i="3" s="1"/>
  <c r="K179" i="3" s="1"/>
  <c r="N180" i="3"/>
  <c r="N179" i="3" s="1"/>
  <c r="M180" i="3"/>
  <c r="M179" i="3" s="1"/>
  <c r="Q177" i="3"/>
  <c r="P177" i="3"/>
  <c r="O177" i="3"/>
  <c r="N177" i="3"/>
  <c r="M177" i="3"/>
  <c r="L177" i="3"/>
  <c r="K177" i="3"/>
  <c r="Q176" i="3"/>
  <c r="Q175" i="3" s="1"/>
  <c r="Q174" i="3" s="1"/>
  <c r="P176" i="3"/>
  <c r="P175" i="3" s="1"/>
  <c r="P174" i="3" s="1"/>
  <c r="O176" i="3"/>
  <c r="O175" i="3" s="1"/>
  <c r="N176" i="3"/>
  <c r="N175" i="3" s="1"/>
  <c r="N174" i="3" s="1"/>
  <c r="M176" i="3"/>
  <c r="M175" i="3" s="1"/>
  <c r="M174" i="3" s="1"/>
  <c r="L176" i="3"/>
  <c r="L175" i="3" s="1"/>
  <c r="L174" i="3" s="1"/>
  <c r="K176" i="3"/>
  <c r="K175" i="3" s="1"/>
  <c r="Q173" i="3"/>
  <c r="Q172" i="3" s="1"/>
  <c r="P173" i="3"/>
  <c r="P172" i="3" s="1"/>
  <c r="P171" i="3" s="1"/>
  <c r="O173" i="3"/>
  <c r="O172" i="3" s="1"/>
  <c r="O171" i="3" s="1"/>
  <c r="N173" i="3"/>
  <c r="M173" i="3"/>
  <c r="M172" i="3" s="1"/>
  <c r="L173" i="3"/>
  <c r="L172" i="3" s="1"/>
  <c r="L171" i="3" s="1"/>
  <c r="K173" i="3"/>
  <c r="K172" i="3" s="1"/>
  <c r="K171" i="3" s="1"/>
  <c r="N172" i="3"/>
  <c r="N171" i="3" s="1"/>
  <c r="Q171" i="3"/>
  <c r="M171" i="3"/>
  <c r="Q170" i="3"/>
  <c r="Q169" i="3" s="1"/>
  <c r="Q168" i="3" s="1"/>
  <c r="P170" i="3"/>
  <c r="P169" i="3" s="1"/>
  <c r="P168" i="3" s="1"/>
  <c r="O170" i="3"/>
  <c r="N170" i="3"/>
  <c r="N169" i="3" s="1"/>
  <c r="N168" i="3" s="1"/>
  <c r="M170" i="3"/>
  <c r="M169" i="3" s="1"/>
  <c r="M168" i="3" s="1"/>
  <c r="L170" i="3"/>
  <c r="L169" i="3" s="1"/>
  <c r="L168" i="3" s="1"/>
  <c r="K170" i="3"/>
  <c r="K169" i="3" s="1"/>
  <c r="K168" i="3" s="1"/>
  <c r="O169" i="3"/>
  <c r="O168" i="3" s="1"/>
  <c r="Q167" i="3"/>
  <c r="P167" i="3"/>
  <c r="P166" i="3" s="1"/>
  <c r="P165" i="3" s="1"/>
  <c r="O167" i="3"/>
  <c r="O166" i="3" s="1"/>
  <c r="O165" i="3" s="1"/>
  <c r="N167" i="3"/>
  <c r="N166" i="3" s="1"/>
  <c r="N165" i="3" s="1"/>
  <c r="M167" i="3"/>
  <c r="M166" i="3" s="1"/>
  <c r="M165" i="3" s="1"/>
  <c r="L167" i="3"/>
  <c r="K167" i="3"/>
  <c r="K166" i="3" s="1"/>
  <c r="K165" i="3" s="1"/>
  <c r="Q166" i="3"/>
  <c r="Q165" i="3" s="1"/>
  <c r="L166" i="3"/>
  <c r="L165" i="3" s="1"/>
  <c r="Q164" i="3"/>
  <c r="P164" i="3"/>
  <c r="P163" i="3" s="1"/>
  <c r="P162" i="3" s="1"/>
  <c r="O164" i="3"/>
  <c r="O163" i="3" s="1"/>
  <c r="O162" i="3" s="1"/>
  <c r="N164" i="3"/>
  <c r="N163" i="3" s="1"/>
  <c r="N162" i="3" s="1"/>
  <c r="M164" i="3"/>
  <c r="L164" i="3"/>
  <c r="L163" i="3" s="1"/>
  <c r="L162" i="3" s="1"/>
  <c r="K164" i="3"/>
  <c r="K163" i="3" s="1"/>
  <c r="K162" i="3" s="1"/>
  <c r="Q163" i="3"/>
  <c r="Q162" i="3" s="1"/>
  <c r="M163" i="3"/>
  <c r="M162" i="3"/>
  <c r="Q161" i="3"/>
  <c r="Q160" i="3" s="1"/>
  <c r="P161" i="3"/>
  <c r="P160" i="3" s="1"/>
  <c r="P159" i="3" s="1"/>
  <c r="O161" i="3"/>
  <c r="O160" i="3" s="1"/>
  <c r="O159" i="3" s="1"/>
  <c r="N161" i="3"/>
  <c r="M161" i="3"/>
  <c r="M160" i="3" s="1"/>
  <c r="M159" i="3" s="1"/>
  <c r="L161" i="3"/>
  <c r="L160" i="3" s="1"/>
  <c r="L159" i="3" s="1"/>
  <c r="K161" i="3"/>
  <c r="K160" i="3" s="1"/>
  <c r="K159" i="3" s="1"/>
  <c r="N160" i="3"/>
  <c r="N159" i="3" s="1"/>
  <c r="Q159" i="3"/>
  <c r="Q155" i="3"/>
  <c r="P155" i="3"/>
  <c r="O155" i="3"/>
  <c r="O154" i="3" s="1"/>
  <c r="O153" i="3" s="1"/>
  <c r="N155" i="3"/>
  <c r="N154" i="3" s="1"/>
  <c r="N153" i="3" s="1"/>
  <c r="M155" i="3"/>
  <c r="M154" i="3" s="1"/>
  <c r="M153" i="3" s="1"/>
  <c r="L155" i="3"/>
  <c r="L154" i="3" s="1"/>
  <c r="L153" i="3" s="1"/>
  <c r="K155" i="3"/>
  <c r="K154" i="3" s="1"/>
  <c r="K153" i="3" s="1"/>
  <c r="Q154" i="3"/>
  <c r="Q153" i="3" s="1"/>
  <c r="P154" i="3"/>
  <c r="P153" i="3" s="1"/>
  <c r="Q152" i="3"/>
  <c r="Q151" i="3" s="1"/>
  <c r="Q150" i="3" s="1"/>
  <c r="Q149" i="3" s="1"/>
  <c r="P152" i="3"/>
  <c r="P151" i="3" s="1"/>
  <c r="O152" i="3"/>
  <c r="O151" i="3" s="1"/>
  <c r="O150" i="3" s="1"/>
  <c r="N152" i="3"/>
  <c r="M152" i="3"/>
  <c r="L152" i="3"/>
  <c r="L151" i="3" s="1"/>
  <c r="L150" i="3" s="1"/>
  <c r="K152" i="3"/>
  <c r="K151" i="3" s="1"/>
  <c r="K150" i="3" s="1"/>
  <c r="N151" i="3"/>
  <c r="N150" i="3" s="1"/>
  <c r="M151" i="3"/>
  <c r="M150" i="3" s="1"/>
  <c r="P150" i="3"/>
  <c r="Q146" i="3"/>
  <c r="Q145" i="3" s="1"/>
  <c r="Q144" i="3" s="1"/>
  <c r="Q143" i="3" s="1"/>
  <c r="Q142" i="3" s="1"/>
  <c r="P146" i="3"/>
  <c r="P145" i="3" s="1"/>
  <c r="P144" i="3" s="1"/>
  <c r="P143" i="3" s="1"/>
  <c r="P142" i="3" s="1"/>
  <c r="O146" i="3"/>
  <c r="O145" i="3" s="1"/>
  <c r="O144" i="3" s="1"/>
  <c r="O143" i="3" s="1"/>
  <c r="O142" i="3" s="1"/>
  <c r="N146" i="3"/>
  <c r="N145" i="3" s="1"/>
  <c r="M146" i="3"/>
  <c r="M145" i="3" s="1"/>
  <c r="M144" i="3" s="1"/>
  <c r="M143" i="3" s="1"/>
  <c r="M142" i="3" s="1"/>
  <c r="L146" i="3"/>
  <c r="L145" i="3" s="1"/>
  <c r="L144" i="3" s="1"/>
  <c r="L143" i="3" s="1"/>
  <c r="L142" i="3" s="1"/>
  <c r="K146" i="3"/>
  <c r="K145" i="3" s="1"/>
  <c r="K144" i="3" s="1"/>
  <c r="K143" i="3" s="1"/>
  <c r="K142" i="3" s="1"/>
  <c r="N144" i="3"/>
  <c r="N143" i="3" s="1"/>
  <c r="N142" i="3" s="1"/>
  <c r="Q141" i="3"/>
  <c r="Q140" i="3" s="1"/>
  <c r="Q139" i="3" s="1"/>
  <c r="P141" i="3"/>
  <c r="P140" i="3" s="1"/>
  <c r="P139" i="3" s="1"/>
  <c r="O141" i="3"/>
  <c r="O140" i="3" s="1"/>
  <c r="O139" i="3" s="1"/>
  <c r="N141" i="3"/>
  <c r="N140" i="3" s="1"/>
  <c r="N139" i="3" s="1"/>
  <c r="M141" i="3"/>
  <c r="M140" i="3" s="1"/>
  <c r="L141" i="3"/>
  <c r="K141" i="3"/>
  <c r="K140" i="3" s="1"/>
  <c r="K139" i="3" s="1"/>
  <c r="L140" i="3"/>
  <c r="L139" i="3" s="1"/>
  <c r="M139" i="3"/>
  <c r="Q138" i="3"/>
  <c r="Q137" i="3" s="1"/>
  <c r="Q136" i="3" s="1"/>
  <c r="P138" i="3"/>
  <c r="P137" i="3" s="1"/>
  <c r="P136" i="3" s="1"/>
  <c r="O138" i="3"/>
  <c r="N138" i="3"/>
  <c r="N137" i="3" s="1"/>
  <c r="N136" i="3" s="1"/>
  <c r="M138" i="3"/>
  <c r="M137" i="3" s="1"/>
  <c r="M136" i="3" s="1"/>
  <c r="L138" i="3"/>
  <c r="L137" i="3" s="1"/>
  <c r="L136" i="3" s="1"/>
  <c r="K138" i="3"/>
  <c r="K137" i="3" s="1"/>
  <c r="K136" i="3" s="1"/>
  <c r="O137" i="3"/>
  <c r="O136" i="3" s="1"/>
  <c r="Q135" i="3"/>
  <c r="Q134" i="3" s="1"/>
  <c r="Q133" i="3" s="1"/>
  <c r="P135" i="3"/>
  <c r="P134" i="3" s="1"/>
  <c r="P133" i="3" s="1"/>
  <c r="O135" i="3"/>
  <c r="O134" i="3" s="1"/>
  <c r="O133" i="3" s="1"/>
  <c r="N135" i="3"/>
  <c r="M135" i="3"/>
  <c r="M134" i="3" s="1"/>
  <c r="M133" i="3" s="1"/>
  <c r="L135" i="3"/>
  <c r="K135" i="3"/>
  <c r="K134" i="3" s="1"/>
  <c r="N134" i="3"/>
  <c r="N133" i="3" s="1"/>
  <c r="L134" i="3"/>
  <c r="L133" i="3" s="1"/>
  <c r="K133" i="3"/>
  <c r="Q129" i="3"/>
  <c r="Q128" i="3" s="1"/>
  <c r="Q127" i="3" s="1"/>
  <c r="Q126" i="3" s="1"/>
  <c r="Q125" i="3" s="1"/>
  <c r="P129" i="3"/>
  <c r="P128" i="3" s="1"/>
  <c r="P127" i="3" s="1"/>
  <c r="P126" i="3" s="1"/>
  <c r="P125" i="3" s="1"/>
  <c r="O129" i="3"/>
  <c r="N129" i="3"/>
  <c r="N128" i="3" s="1"/>
  <c r="N127" i="3" s="1"/>
  <c r="N126" i="3" s="1"/>
  <c r="N125" i="3" s="1"/>
  <c r="M129" i="3"/>
  <c r="M128" i="3" s="1"/>
  <c r="M127" i="3" s="1"/>
  <c r="M126" i="3" s="1"/>
  <c r="M125" i="3" s="1"/>
  <c r="L129" i="3"/>
  <c r="L128" i="3" s="1"/>
  <c r="L127" i="3" s="1"/>
  <c r="L126" i="3" s="1"/>
  <c r="L125" i="3" s="1"/>
  <c r="K129" i="3"/>
  <c r="K128" i="3" s="1"/>
  <c r="K127" i="3" s="1"/>
  <c r="K126" i="3" s="1"/>
  <c r="K125" i="3" s="1"/>
  <c r="O128" i="3"/>
  <c r="O127" i="3" s="1"/>
  <c r="O126" i="3" s="1"/>
  <c r="O125" i="3" s="1"/>
  <c r="Q124" i="3"/>
  <c r="Q123" i="3" s="1"/>
  <c r="Q122" i="3" s="1"/>
  <c r="P124" i="3"/>
  <c r="P123" i="3" s="1"/>
  <c r="P122" i="3" s="1"/>
  <c r="O124" i="3"/>
  <c r="N124" i="3"/>
  <c r="N123" i="3" s="1"/>
  <c r="N122" i="3" s="1"/>
  <c r="M124" i="3"/>
  <c r="M123" i="3" s="1"/>
  <c r="M122" i="3" s="1"/>
  <c r="L124" i="3"/>
  <c r="L123" i="3" s="1"/>
  <c r="L122" i="3" s="1"/>
  <c r="K124" i="3"/>
  <c r="K123" i="3" s="1"/>
  <c r="K122" i="3" s="1"/>
  <c r="O123" i="3"/>
  <c r="O122" i="3" s="1"/>
  <c r="Q121" i="3"/>
  <c r="Q120" i="3" s="1"/>
  <c r="Q119" i="3" s="1"/>
  <c r="P121" i="3"/>
  <c r="O121" i="3"/>
  <c r="O120" i="3" s="1"/>
  <c r="O119" i="3" s="1"/>
  <c r="N121" i="3"/>
  <c r="N120" i="3" s="1"/>
  <c r="N119" i="3" s="1"/>
  <c r="M121" i="3"/>
  <c r="M120" i="3" s="1"/>
  <c r="M119" i="3" s="1"/>
  <c r="L121" i="3"/>
  <c r="L120" i="3" s="1"/>
  <c r="L119" i="3" s="1"/>
  <c r="K121" i="3"/>
  <c r="P120" i="3"/>
  <c r="P119" i="3" s="1"/>
  <c r="K120" i="3"/>
  <c r="K119" i="3" s="1"/>
  <c r="Q118" i="3"/>
  <c r="Q117" i="3" s="1"/>
  <c r="Q116" i="3" s="1"/>
  <c r="P118" i="3"/>
  <c r="P117" i="3" s="1"/>
  <c r="P116" i="3" s="1"/>
  <c r="O118" i="3"/>
  <c r="O117" i="3" s="1"/>
  <c r="O116" i="3" s="1"/>
  <c r="N118" i="3"/>
  <c r="M118" i="3"/>
  <c r="L118" i="3"/>
  <c r="L117" i="3" s="1"/>
  <c r="L116" i="3" s="1"/>
  <c r="K118" i="3"/>
  <c r="K117" i="3" s="1"/>
  <c r="N117" i="3"/>
  <c r="N116" i="3" s="1"/>
  <c r="M117" i="3"/>
  <c r="M116" i="3" s="1"/>
  <c r="K116" i="3"/>
  <c r="Q115" i="3"/>
  <c r="P115" i="3"/>
  <c r="P114" i="3" s="1"/>
  <c r="O115" i="3"/>
  <c r="O113" i="3" s="1"/>
  <c r="N115" i="3"/>
  <c r="N113" i="3" s="1"/>
  <c r="M115" i="3"/>
  <c r="L115" i="3"/>
  <c r="L114" i="3" s="1"/>
  <c r="K115" i="3"/>
  <c r="K113" i="3" s="1"/>
  <c r="Q114" i="3"/>
  <c r="M114" i="3"/>
  <c r="Q113" i="3"/>
  <c r="P113" i="3"/>
  <c r="M113" i="3"/>
  <c r="L113" i="3"/>
  <c r="Q112" i="3"/>
  <c r="Q111" i="3" s="1"/>
  <c r="P112" i="3"/>
  <c r="P111" i="3" s="1"/>
  <c r="P110" i="3" s="1"/>
  <c r="O112" i="3"/>
  <c r="O111" i="3" s="1"/>
  <c r="O110" i="3" s="1"/>
  <c r="N112" i="3"/>
  <c r="N111" i="3" s="1"/>
  <c r="N110" i="3" s="1"/>
  <c r="M112" i="3"/>
  <c r="M111" i="3" s="1"/>
  <c r="M110" i="3" s="1"/>
  <c r="L112" i="3"/>
  <c r="L111" i="3" s="1"/>
  <c r="L110" i="3" s="1"/>
  <c r="K112" i="3"/>
  <c r="K111" i="3" s="1"/>
  <c r="K110" i="3" s="1"/>
  <c r="Q110" i="3"/>
  <c r="Q109" i="3"/>
  <c r="Q108" i="3" s="1"/>
  <c r="Q107" i="3" s="1"/>
  <c r="P109" i="3"/>
  <c r="P108" i="3" s="1"/>
  <c r="P107" i="3" s="1"/>
  <c r="O109" i="3"/>
  <c r="O108" i="3" s="1"/>
  <c r="O107" i="3" s="1"/>
  <c r="N109" i="3"/>
  <c r="N108" i="3" s="1"/>
  <c r="N107" i="3" s="1"/>
  <c r="M109" i="3"/>
  <c r="M108" i="3" s="1"/>
  <c r="M107" i="3" s="1"/>
  <c r="L109" i="3"/>
  <c r="L108" i="3" s="1"/>
  <c r="L107" i="3" s="1"/>
  <c r="K109" i="3"/>
  <c r="K108" i="3" s="1"/>
  <c r="K107" i="3" s="1"/>
  <c r="K106" i="3" s="1"/>
  <c r="K105" i="3" s="1"/>
  <c r="Q104" i="3"/>
  <c r="Q103" i="3" s="1"/>
  <c r="P104" i="3"/>
  <c r="P103" i="3" s="1"/>
  <c r="P102" i="3" s="1"/>
  <c r="P101" i="3" s="1"/>
  <c r="P100" i="3" s="1"/>
  <c r="O104" i="3"/>
  <c r="O103" i="3" s="1"/>
  <c r="O102" i="3" s="1"/>
  <c r="O101" i="3" s="1"/>
  <c r="O100" i="3" s="1"/>
  <c r="N104" i="3"/>
  <c r="M104" i="3"/>
  <c r="M103" i="3" s="1"/>
  <c r="M102" i="3" s="1"/>
  <c r="M101" i="3" s="1"/>
  <c r="M100" i="3" s="1"/>
  <c r="L104" i="3"/>
  <c r="L103" i="3" s="1"/>
  <c r="L102" i="3" s="1"/>
  <c r="L101" i="3" s="1"/>
  <c r="L100" i="3" s="1"/>
  <c r="K104" i="3"/>
  <c r="K103" i="3" s="1"/>
  <c r="K102" i="3" s="1"/>
  <c r="K101" i="3" s="1"/>
  <c r="K100" i="3" s="1"/>
  <c r="N103" i="3"/>
  <c r="N102" i="3" s="1"/>
  <c r="N101" i="3" s="1"/>
  <c r="N100" i="3" s="1"/>
  <c r="Q102" i="3"/>
  <c r="Q101" i="3"/>
  <c r="Q100" i="3" s="1"/>
  <c r="Q99" i="3"/>
  <c r="Q98" i="3" s="1"/>
  <c r="P99" i="3"/>
  <c r="P98" i="3" s="1"/>
  <c r="O99" i="3"/>
  <c r="O98" i="3" s="1"/>
  <c r="N99" i="3"/>
  <c r="M99" i="3"/>
  <c r="M98" i="3" s="1"/>
  <c r="L99" i="3"/>
  <c r="L98" i="3" s="1"/>
  <c r="K99" i="3"/>
  <c r="K98" i="3" s="1"/>
  <c r="N98" i="3"/>
  <c r="Q97" i="3"/>
  <c r="Q96" i="3" s="1"/>
  <c r="P97" i="3"/>
  <c r="P96" i="3" s="1"/>
  <c r="P95" i="3" s="1"/>
  <c r="P94" i="3" s="1"/>
  <c r="P93" i="3" s="1"/>
  <c r="O97" i="3"/>
  <c r="O96" i="3" s="1"/>
  <c r="O95" i="3" s="1"/>
  <c r="O94" i="3" s="1"/>
  <c r="O93" i="3" s="1"/>
  <c r="N97" i="3"/>
  <c r="N96" i="3" s="1"/>
  <c r="M97" i="3"/>
  <c r="M96" i="3" s="1"/>
  <c r="L97" i="3"/>
  <c r="L96" i="3" s="1"/>
  <c r="L95" i="3" s="1"/>
  <c r="L94" i="3" s="1"/>
  <c r="L93" i="3" s="1"/>
  <c r="K97" i="3"/>
  <c r="K96" i="3" s="1"/>
  <c r="Q92" i="3"/>
  <c r="Q91" i="3" s="1"/>
  <c r="P92" i="3"/>
  <c r="P91" i="3" s="1"/>
  <c r="P90" i="3" s="1"/>
  <c r="O92" i="3"/>
  <c r="O91" i="3" s="1"/>
  <c r="O90" i="3" s="1"/>
  <c r="N92" i="3"/>
  <c r="M92" i="3"/>
  <c r="M91" i="3" s="1"/>
  <c r="M90" i="3" s="1"/>
  <c r="L92" i="3"/>
  <c r="L91" i="3" s="1"/>
  <c r="L90" i="3" s="1"/>
  <c r="K92" i="3"/>
  <c r="K91" i="3" s="1"/>
  <c r="K90" i="3" s="1"/>
  <c r="N91" i="3"/>
  <c r="N90" i="3" s="1"/>
  <c r="Q90" i="3"/>
  <c r="Q89" i="3"/>
  <c r="Q88" i="3" s="1"/>
  <c r="Q87" i="3" s="1"/>
  <c r="P89" i="3"/>
  <c r="P88" i="3" s="1"/>
  <c r="P87" i="3" s="1"/>
  <c r="O89" i="3"/>
  <c r="O88" i="3" s="1"/>
  <c r="O87" i="3" s="1"/>
  <c r="N89" i="3"/>
  <c r="N88" i="3" s="1"/>
  <c r="M89" i="3"/>
  <c r="M88" i="3" s="1"/>
  <c r="M87" i="3" s="1"/>
  <c r="L89" i="3"/>
  <c r="L88" i="3" s="1"/>
  <c r="L87" i="3" s="1"/>
  <c r="K89" i="3"/>
  <c r="K88" i="3" s="1"/>
  <c r="K87" i="3" s="1"/>
  <c r="N87" i="3"/>
  <c r="Q86" i="3"/>
  <c r="P86" i="3"/>
  <c r="P85" i="3" s="1"/>
  <c r="O86" i="3"/>
  <c r="O85" i="3" s="1"/>
  <c r="N86" i="3"/>
  <c r="N85" i="3" s="1"/>
  <c r="M86" i="3"/>
  <c r="L86" i="3"/>
  <c r="L85" i="3" s="1"/>
  <c r="K86" i="3"/>
  <c r="K85" i="3" s="1"/>
  <c r="K80" i="3" s="1"/>
  <c r="Q85" i="3"/>
  <c r="Q80" i="3" s="1"/>
  <c r="Q79" i="3" s="1"/>
  <c r="Q78" i="3" s="1"/>
  <c r="M85" i="3"/>
  <c r="M80" i="3" s="1"/>
  <c r="Q83" i="3"/>
  <c r="P83" i="3"/>
  <c r="O83" i="3"/>
  <c r="N83" i="3"/>
  <c r="M83" i="3"/>
  <c r="L83" i="3"/>
  <c r="K83" i="3"/>
  <c r="Q81" i="3"/>
  <c r="P81" i="3"/>
  <c r="O81" i="3"/>
  <c r="N81" i="3"/>
  <c r="M81" i="3"/>
  <c r="L81" i="3"/>
  <c r="K81" i="3"/>
  <c r="Q77" i="3"/>
  <c r="Q76" i="3" s="1"/>
  <c r="Q75" i="3" s="1"/>
  <c r="P77" i="3"/>
  <c r="P76" i="3" s="1"/>
  <c r="P75" i="3" s="1"/>
  <c r="O77" i="3"/>
  <c r="O76" i="3" s="1"/>
  <c r="O75" i="3" s="1"/>
  <c r="N77" i="3"/>
  <c r="N76" i="3" s="1"/>
  <c r="N75" i="3" s="1"/>
  <c r="M77" i="3"/>
  <c r="M76" i="3" s="1"/>
  <c r="M75" i="3" s="1"/>
  <c r="L77" i="3"/>
  <c r="K77" i="3"/>
  <c r="L76" i="3"/>
  <c r="L75" i="3" s="1"/>
  <c r="K76" i="3"/>
  <c r="K75" i="3" s="1"/>
  <c r="Q74" i="3"/>
  <c r="Q73" i="3" s="1"/>
  <c r="Q72" i="3" s="1"/>
  <c r="P74" i="3"/>
  <c r="P73" i="3" s="1"/>
  <c r="P72" i="3" s="1"/>
  <c r="O74" i="3"/>
  <c r="O73" i="3" s="1"/>
  <c r="O72" i="3" s="1"/>
  <c r="N74" i="3"/>
  <c r="N73" i="3" s="1"/>
  <c r="N72" i="3" s="1"/>
  <c r="M74" i="3"/>
  <c r="M73" i="3" s="1"/>
  <c r="M72" i="3" s="1"/>
  <c r="L74" i="3"/>
  <c r="L73" i="3" s="1"/>
  <c r="L72" i="3" s="1"/>
  <c r="K74" i="3"/>
  <c r="K73" i="3" s="1"/>
  <c r="K72" i="3" s="1"/>
  <c r="Q71" i="3"/>
  <c r="Q70" i="3" s="1"/>
  <c r="Q69" i="3" s="1"/>
  <c r="P71" i="3"/>
  <c r="P70" i="3" s="1"/>
  <c r="P69" i="3" s="1"/>
  <c r="O71" i="3"/>
  <c r="O70" i="3" s="1"/>
  <c r="O69" i="3" s="1"/>
  <c r="N71" i="3"/>
  <c r="M71" i="3"/>
  <c r="L71" i="3"/>
  <c r="L70" i="3" s="1"/>
  <c r="L69" i="3" s="1"/>
  <c r="K71" i="3"/>
  <c r="K70" i="3" s="1"/>
  <c r="K69" i="3" s="1"/>
  <c r="N70" i="3"/>
  <c r="N69" i="3" s="1"/>
  <c r="M70" i="3"/>
  <c r="M69" i="3" s="1"/>
  <c r="Q68" i="3"/>
  <c r="Q67" i="3" s="1"/>
  <c r="Q66" i="3" s="1"/>
  <c r="P68" i="3"/>
  <c r="P67" i="3" s="1"/>
  <c r="P66" i="3" s="1"/>
  <c r="O68" i="3"/>
  <c r="O67" i="3" s="1"/>
  <c r="O66" i="3" s="1"/>
  <c r="N68" i="3"/>
  <c r="M68" i="3"/>
  <c r="M67" i="3" s="1"/>
  <c r="M66" i="3" s="1"/>
  <c r="L68" i="3"/>
  <c r="L67" i="3" s="1"/>
  <c r="L66" i="3" s="1"/>
  <c r="K68" i="3"/>
  <c r="K67" i="3" s="1"/>
  <c r="K66" i="3" s="1"/>
  <c r="N67" i="3"/>
  <c r="N66" i="3" s="1"/>
  <c r="Q65" i="3"/>
  <c r="Q64" i="3" s="1"/>
  <c r="Q63" i="3" s="1"/>
  <c r="P65" i="3"/>
  <c r="P64" i="3" s="1"/>
  <c r="P63" i="3" s="1"/>
  <c r="O65" i="3"/>
  <c r="O64" i="3" s="1"/>
  <c r="O63" i="3" s="1"/>
  <c r="N65" i="3"/>
  <c r="N64" i="3" s="1"/>
  <c r="N63" i="3" s="1"/>
  <c r="M65" i="3"/>
  <c r="M64" i="3" s="1"/>
  <c r="M63" i="3" s="1"/>
  <c r="L65" i="3"/>
  <c r="L64" i="3" s="1"/>
  <c r="L63" i="3" s="1"/>
  <c r="K65" i="3"/>
  <c r="K64" i="3" s="1"/>
  <c r="K63" i="3" s="1"/>
  <c r="Q61" i="3"/>
  <c r="P61" i="3"/>
  <c r="O61" i="3"/>
  <c r="O60" i="3" s="1"/>
  <c r="N61" i="3"/>
  <c r="N60" i="3" s="1"/>
  <c r="M61" i="3"/>
  <c r="L61" i="3"/>
  <c r="K61" i="3"/>
  <c r="K60" i="3" s="1"/>
  <c r="Q60" i="3"/>
  <c r="P60" i="3"/>
  <c r="M60" i="3"/>
  <c r="L60" i="3"/>
  <c r="Q58" i="3"/>
  <c r="Q57" i="3" s="1"/>
  <c r="P58" i="3"/>
  <c r="P57" i="3" s="1"/>
  <c r="O58" i="3"/>
  <c r="N58" i="3"/>
  <c r="M58" i="3"/>
  <c r="M57" i="3" s="1"/>
  <c r="L58" i="3"/>
  <c r="L57" i="3" s="1"/>
  <c r="K58" i="3"/>
  <c r="O57" i="3"/>
  <c r="N57" i="3"/>
  <c r="K57" i="3"/>
  <c r="Q54" i="3"/>
  <c r="Q53" i="3" s="1"/>
  <c r="P54" i="3"/>
  <c r="P53" i="3" s="1"/>
  <c r="O54" i="3"/>
  <c r="O53" i="3" s="1"/>
  <c r="N54" i="3"/>
  <c r="N53" i="3" s="1"/>
  <c r="M54" i="3"/>
  <c r="M53" i="3" s="1"/>
  <c r="L54" i="3"/>
  <c r="L53" i="3" s="1"/>
  <c r="K54" i="3"/>
  <c r="K53" i="3" s="1"/>
  <c r="Q52" i="3"/>
  <c r="Q51" i="3" s="1"/>
  <c r="P52" i="3"/>
  <c r="P51" i="3" s="1"/>
  <c r="O52" i="3"/>
  <c r="O51" i="3" s="1"/>
  <c r="N52" i="3"/>
  <c r="N51" i="3" s="1"/>
  <c r="M52" i="3"/>
  <c r="L52" i="3"/>
  <c r="K52" i="3"/>
  <c r="K51" i="3" s="1"/>
  <c r="M51" i="3"/>
  <c r="L51" i="3"/>
  <c r="Q50" i="3"/>
  <c r="Q49" i="3" s="1"/>
  <c r="P50" i="3"/>
  <c r="P49" i="3" s="1"/>
  <c r="O50" i="3"/>
  <c r="O49" i="3" s="1"/>
  <c r="N50" i="3"/>
  <c r="N49" i="3" s="1"/>
  <c r="N48" i="3" s="1"/>
  <c r="N47" i="3" s="1"/>
  <c r="N46" i="3" s="1"/>
  <c r="M50" i="3"/>
  <c r="M49" i="3" s="1"/>
  <c r="L50" i="3"/>
  <c r="L49" i="3" s="1"/>
  <c r="K50" i="3"/>
  <c r="K49" i="3" s="1"/>
  <c r="Q45" i="3"/>
  <c r="Q44" i="3" s="1"/>
  <c r="Q43" i="3" s="1"/>
  <c r="P45" i="3"/>
  <c r="P44" i="3" s="1"/>
  <c r="P43" i="3" s="1"/>
  <c r="O45" i="3"/>
  <c r="O44" i="3" s="1"/>
  <c r="O43" i="3" s="1"/>
  <c r="N45" i="3"/>
  <c r="N44" i="3" s="1"/>
  <c r="N43" i="3" s="1"/>
  <c r="M45" i="3"/>
  <c r="M44" i="3" s="1"/>
  <c r="M43" i="3" s="1"/>
  <c r="L45" i="3"/>
  <c r="L44" i="3" s="1"/>
  <c r="L43" i="3" s="1"/>
  <c r="K45" i="3"/>
  <c r="K44" i="3" s="1"/>
  <c r="K43" i="3" s="1"/>
  <c r="Q42" i="3"/>
  <c r="Q41" i="3" s="1"/>
  <c r="P42" i="3"/>
  <c r="P41" i="3" s="1"/>
  <c r="O42" i="3"/>
  <c r="N42" i="3"/>
  <c r="N41" i="3" s="1"/>
  <c r="M42" i="3"/>
  <c r="M41" i="3" s="1"/>
  <c r="L42" i="3"/>
  <c r="L41" i="3" s="1"/>
  <c r="K42" i="3"/>
  <c r="K41" i="3" s="1"/>
  <c r="O41" i="3"/>
  <c r="Q40" i="3"/>
  <c r="P40" i="3"/>
  <c r="O40" i="3"/>
  <c r="N40" i="3"/>
  <c r="M40" i="3"/>
  <c r="L40" i="3"/>
  <c r="K40" i="3"/>
  <c r="Q39" i="3"/>
  <c r="Q38" i="3" s="1"/>
  <c r="Q37" i="3" s="1"/>
  <c r="P39" i="3"/>
  <c r="P38" i="3" s="1"/>
  <c r="P37" i="3" s="1"/>
  <c r="O39" i="3"/>
  <c r="O38" i="3" s="1"/>
  <c r="O37" i="3" s="1"/>
  <c r="N39" i="3"/>
  <c r="N38" i="3" s="1"/>
  <c r="N37" i="3" s="1"/>
  <c r="M39" i="3"/>
  <c r="M38" i="3" s="1"/>
  <c r="M37" i="3" s="1"/>
  <c r="L39" i="3"/>
  <c r="L38" i="3" s="1"/>
  <c r="L37" i="3" s="1"/>
  <c r="K39" i="3"/>
  <c r="K38" i="3"/>
  <c r="K37" i="3" s="1"/>
  <c r="Q36" i="3"/>
  <c r="Q35" i="3" s="1"/>
  <c r="P36" i="3"/>
  <c r="P35" i="3" s="1"/>
  <c r="O36" i="3"/>
  <c r="O35" i="3" s="1"/>
  <c r="N36" i="3"/>
  <c r="N35" i="3" s="1"/>
  <c r="M36" i="3"/>
  <c r="M35" i="3" s="1"/>
  <c r="L36" i="3"/>
  <c r="K36" i="3"/>
  <c r="K35" i="3" s="1"/>
  <c r="L35" i="3"/>
  <c r="Q34" i="3"/>
  <c r="Q33" i="3" s="1"/>
  <c r="P34" i="3"/>
  <c r="P33" i="3" s="1"/>
  <c r="O34" i="3"/>
  <c r="O33" i="3" s="1"/>
  <c r="N34" i="3"/>
  <c r="M34" i="3"/>
  <c r="M33" i="3" s="1"/>
  <c r="L34" i="3"/>
  <c r="L33" i="3" s="1"/>
  <c r="K34" i="3"/>
  <c r="K33" i="3" s="1"/>
  <c r="N33" i="3"/>
  <c r="Q31" i="3"/>
  <c r="Q30" i="3" s="1"/>
  <c r="P31" i="3"/>
  <c r="P30" i="3" s="1"/>
  <c r="O31" i="3"/>
  <c r="O30" i="3" s="1"/>
  <c r="N31" i="3"/>
  <c r="N30" i="3" s="1"/>
  <c r="M31" i="3"/>
  <c r="M30" i="3" s="1"/>
  <c r="L31" i="3"/>
  <c r="L30" i="3" s="1"/>
  <c r="K31" i="3"/>
  <c r="K30" i="3" s="1"/>
  <c r="Q29" i="3"/>
  <c r="Q28" i="3" s="1"/>
  <c r="P29" i="3"/>
  <c r="P28" i="3" s="1"/>
  <c r="O29" i="3"/>
  <c r="O28" i="3" s="1"/>
  <c r="N29" i="3"/>
  <c r="N28" i="3" s="1"/>
  <c r="M29" i="3"/>
  <c r="L29" i="3"/>
  <c r="L28" i="3" s="1"/>
  <c r="K29" i="3"/>
  <c r="K28" i="3" s="1"/>
  <c r="M28" i="3"/>
  <c r="Q27" i="3"/>
  <c r="P27" i="3"/>
  <c r="O27" i="3"/>
  <c r="N27" i="3"/>
  <c r="M27" i="3"/>
  <c r="L27" i="3"/>
  <c r="K27" i="3"/>
  <c r="Q26" i="3"/>
  <c r="Q25" i="3" s="1"/>
  <c r="Q24" i="3" s="1"/>
  <c r="P26" i="3"/>
  <c r="P25" i="3" s="1"/>
  <c r="P24" i="3" s="1"/>
  <c r="O26" i="3"/>
  <c r="O25" i="3" s="1"/>
  <c r="O24" i="3" s="1"/>
  <c r="N26" i="3"/>
  <c r="M26" i="3"/>
  <c r="M25" i="3" s="1"/>
  <c r="L26" i="3"/>
  <c r="L25" i="3" s="1"/>
  <c r="L24" i="3" s="1"/>
  <c r="K26" i="3"/>
  <c r="K25" i="3" s="1"/>
  <c r="K24" i="3" s="1"/>
  <c r="N25" i="3"/>
  <c r="N24" i="3" s="1"/>
  <c r="M24" i="3"/>
  <c r="Q23" i="3"/>
  <c r="Q22" i="3" s="1"/>
  <c r="P23" i="3"/>
  <c r="P22" i="3" s="1"/>
  <c r="O23" i="3"/>
  <c r="O22" i="3" s="1"/>
  <c r="N23" i="3"/>
  <c r="N22" i="3" s="1"/>
  <c r="M23" i="3"/>
  <c r="M22" i="3" s="1"/>
  <c r="L23" i="3"/>
  <c r="L22" i="3" s="1"/>
  <c r="K23" i="3"/>
  <c r="K22" i="3"/>
  <c r="Q21" i="3"/>
  <c r="Q20" i="3" s="1"/>
  <c r="Q19" i="3" s="1"/>
  <c r="P21" i="3"/>
  <c r="P20" i="3" s="1"/>
  <c r="O21" i="3"/>
  <c r="O20" i="3" s="1"/>
  <c r="N21" i="3"/>
  <c r="M21" i="3"/>
  <c r="M20" i="3" s="1"/>
  <c r="M19" i="3" s="1"/>
  <c r="L21" i="3"/>
  <c r="L20" i="3" s="1"/>
  <c r="K21" i="3"/>
  <c r="K20" i="3" s="1"/>
  <c r="N20" i="3"/>
  <c r="N19" i="3" s="1"/>
  <c r="Q18" i="3"/>
  <c r="Q17" i="3" s="1"/>
  <c r="P18" i="3"/>
  <c r="P17" i="3" s="1"/>
  <c r="P16" i="3" s="1"/>
  <c r="O18" i="3"/>
  <c r="O17" i="3" s="1"/>
  <c r="O16" i="3" s="1"/>
  <c r="N18" i="3"/>
  <c r="N17" i="3" s="1"/>
  <c r="N16" i="3" s="1"/>
  <c r="M18" i="3"/>
  <c r="M17" i="3" s="1"/>
  <c r="L18" i="3"/>
  <c r="L17" i="3" s="1"/>
  <c r="L16" i="3" s="1"/>
  <c r="K18" i="3"/>
  <c r="K17" i="3" s="1"/>
  <c r="K16" i="3" s="1"/>
  <c r="Q16" i="3"/>
  <c r="M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Q12" i="3"/>
  <c r="Q11" i="3" s="1"/>
  <c r="P12" i="3"/>
  <c r="P11" i="3" s="1"/>
  <c r="O12" i="3"/>
  <c r="O11" i="3" s="1"/>
  <c r="N12" i="3"/>
  <c r="N11" i="3" s="1"/>
  <c r="M12" i="3"/>
  <c r="M11" i="3" s="1"/>
  <c r="L12" i="3"/>
  <c r="L11" i="3" s="1"/>
  <c r="K12" i="3"/>
  <c r="K11" i="3" s="1"/>
  <c r="Q10" i="3"/>
  <c r="Q9" i="3" s="1"/>
  <c r="P10" i="3"/>
  <c r="P9" i="3" s="1"/>
  <c r="O10" i="3"/>
  <c r="O9" i="3" s="1"/>
  <c r="N10" i="3"/>
  <c r="M10" i="3"/>
  <c r="M9" i="3" s="1"/>
  <c r="L10" i="3"/>
  <c r="L9" i="3" s="1"/>
  <c r="K10" i="3"/>
  <c r="K9" i="3" s="1"/>
  <c r="N9" i="3"/>
  <c r="Q7" i="3"/>
  <c r="Q6" i="3" s="1"/>
  <c r="Q5" i="3" s="1"/>
  <c r="P7" i="3"/>
  <c r="P6" i="3" s="1"/>
  <c r="P5" i="3" s="1"/>
  <c r="O7" i="3"/>
  <c r="O6" i="3" s="1"/>
  <c r="O5" i="3" s="1"/>
  <c r="N7" i="3"/>
  <c r="N6" i="3" s="1"/>
  <c r="N5" i="3" s="1"/>
  <c r="M7" i="3"/>
  <c r="M6" i="3" s="1"/>
  <c r="M5" i="3" s="1"/>
  <c r="L7" i="3"/>
  <c r="L6" i="3" s="1"/>
  <c r="L5" i="3" s="1"/>
  <c r="K7" i="3"/>
  <c r="K6" i="3" s="1"/>
  <c r="K5" i="3" s="1"/>
  <c r="O1" i="3"/>
  <c r="N13" i="3" l="1"/>
  <c r="N8" i="3" s="1"/>
  <c r="N4" i="3" s="1"/>
  <c r="N3" i="3" s="1"/>
  <c r="P185" i="3"/>
  <c r="K243" i="3"/>
  <c r="K242" i="3" s="1"/>
  <c r="O243" i="3"/>
  <c r="K13" i="3"/>
  <c r="K8" i="3" s="1"/>
  <c r="O13" i="3"/>
  <c r="O8" i="3" s="1"/>
  <c r="L19" i="3"/>
  <c r="L131" i="3"/>
  <c r="L130" i="3" s="1"/>
  <c r="K149" i="3"/>
  <c r="K148" i="3" s="1"/>
  <c r="O149" i="3"/>
  <c r="Q234" i="3"/>
  <c r="Q233" i="3" s="1"/>
  <c r="M243" i="3"/>
  <c r="M241" i="3" s="1"/>
  <c r="O48" i="3"/>
  <c r="O47" i="3" s="1"/>
  <c r="O46" i="3" s="1"/>
  <c r="O80" i="3"/>
  <c r="M79" i="3"/>
  <c r="M78" i="3" s="1"/>
  <c r="K114" i="3"/>
  <c r="M202" i="3"/>
  <c r="Q202" i="3"/>
  <c r="L228" i="3"/>
  <c r="P228" i="3"/>
  <c r="P224" i="3" s="1"/>
  <c r="P223" i="3" s="1"/>
  <c r="K234" i="3"/>
  <c r="K233" i="3" s="1"/>
  <c r="O234" i="3"/>
  <c r="O233" i="3" s="1"/>
  <c r="P243" i="3"/>
  <c r="P241" i="3" s="1"/>
  <c r="L13" i="3"/>
  <c r="L8" i="3" s="1"/>
  <c r="P13" i="3"/>
  <c r="N32" i="3"/>
  <c r="P131" i="3"/>
  <c r="P130" i="3" s="1"/>
  <c r="L149" i="3"/>
  <c r="L147" i="3" s="1"/>
  <c r="M185" i="3"/>
  <c r="N202" i="3"/>
  <c r="N201" i="3" s="1"/>
  <c r="K202" i="3"/>
  <c r="L202" i="3"/>
  <c r="L201" i="3" s="1"/>
  <c r="M228" i="3"/>
  <c r="M224" i="3" s="1"/>
  <c r="M223" i="3" s="1"/>
  <c r="P234" i="3"/>
  <c r="P233" i="3" s="1"/>
  <c r="N95" i="3"/>
  <c r="N94" i="3" s="1"/>
  <c r="N93" i="3" s="1"/>
  <c r="N131" i="3"/>
  <c r="N130" i="3" s="1"/>
  <c r="L224" i="3"/>
  <c r="L223" i="3" s="1"/>
  <c r="L222" i="3" s="1"/>
  <c r="N228" i="3"/>
  <c r="N224" i="3" s="1"/>
  <c r="N223" i="3" s="1"/>
  <c r="K241" i="3"/>
  <c r="O106" i="3"/>
  <c r="O105" i="3" s="1"/>
  <c r="L194" i="3"/>
  <c r="L193" i="3"/>
  <c r="M13" i="3"/>
  <c r="M8" i="3" s="1"/>
  <c r="Q13" i="3"/>
  <c r="Q8" i="3" s="1"/>
  <c r="Q48" i="3"/>
  <c r="Q47" i="3" s="1"/>
  <c r="Q46" i="3" s="1"/>
  <c r="M131" i="3"/>
  <c r="M130" i="3" s="1"/>
  <c r="Q131" i="3"/>
  <c r="Q130" i="3" s="1"/>
  <c r="P149" i="3"/>
  <c r="P148" i="3" s="1"/>
  <c r="K228" i="3"/>
  <c r="K224" i="3" s="1"/>
  <c r="K223" i="3" s="1"/>
  <c r="K222" i="3" s="1"/>
  <c r="O228" i="3"/>
  <c r="O224" i="3" s="1"/>
  <c r="O223" i="3" s="1"/>
  <c r="M234" i="3"/>
  <c r="M233" i="3" s="1"/>
  <c r="Q243" i="3"/>
  <c r="Q241" i="3" s="1"/>
  <c r="K32" i="3"/>
  <c r="O32" i="3"/>
  <c r="M32" i="3"/>
  <c r="Q32" i="3"/>
  <c r="K48" i="3"/>
  <c r="K47" i="3" s="1"/>
  <c r="K46" i="3" s="1"/>
  <c r="M48" i="3"/>
  <c r="M47" i="3" s="1"/>
  <c r="M46" i="3" s="1"/>
  <c r="K56" i="3"/>
  <c r="K55" i="3" s="1"/>
  <c r="L56" i="3"/>
  <c r="L55" i="3" s="1"/>
  <c r="P56" i="3"/>
  <c r="P55" i="3" s="1"/>
  <c r="N80" i="3"/>
  <c r="N79" i="3" s="1"/>
  <c r="N78" i="3" s="1"/>
  <c r="O79" i="3"/>
  <c r="O78" i="3" s="1"/>
  <c r="M95" i="3"/>
  <c r="M94" i="3" s="1"/>
  <c r="M93" i="3" s="1"/>
  <c r="Q95" i="3"/>
  <c r="Q94" i="3" s="1"/>
  <c r="Q93" i="3" s="1"/>
  <c r="K95" i="3"/>
  <c r="K94" i="3" s="1"/>
  <c r="K93" i="3" s="1"/>
  <c r="Q106" i="3"/>
  <c r="Q105" i="3" s="1"/>
  <c r="O114" i="3"/>
  <c r="M149" i="3"/>
  <c r="M148" i="3" s="1"/>
  <c r="O202" i="3"/>
  <c r="N234" i="3"/>
  <c r="N233" i="3" s="1"/>
  <c r="P19" i="3"/>
  <c r="L32" i="3"/>
  <c r="P32" i="3"/>
  <c r="P48" i="3"/>
  <c r="P47" i="3" s="1"/>
  <c r="P46" i="3" s="1"/>
  <c r="N56" i="3"/>
  <c r="N55" i="3" s="1"/>
  <c r="Q185" i="3"/>
  <c r="Q158" i="3" s="1"/>
  <c r="M201" i="3"/>
  <c r="M199" i="3" s="1"/>
  <c r="Q201" i="3"/>
  <c r="Q200" i="3" s="1"/>
  <c r="Q228" i="3"/>
  <c r="Q224" i="3" s="1"/>
  <c r="Q223" i="3" s="1"/>
  <c r="Q222" i="3" s="1"/>
  <c r="K185" i="3"/>
  <c r="O185" i="3"/>
  <c r="P201" i="3"/>
  <c r="P199" i="3" s="1"/>
  <c r="P8" i="3"/>
  <c r="M56" i="3"/>
  <c r="M55" i="3" s="1"/>
  <c r="O56" i="3"/>
  <c r="O55" i="3" s="1"/>
  <c r="N106" i="3"/>
  <c r="N105" i="3" s="1"/>
  <c r="K19" i="3"/>
  <c r="O19" i="3"/>
  <c r="L106" i="3"/>
  <c r="L105" i="3" s="1"/>
  <c r="P106" i="3"/>
  <c r="P105" i="3" s="1"/>
  <c r="K131" i="3"/>
  <c r="K130" i="3" s="1"/>
  <c r="P147" i="3"/>
  <c r="N149" i="3"/>
  <c r="P158" i="3"/>
  <c r="Q148" i="3"/>
  <c r="Q147" i="3"/>
  <c r="O148" i="3"/>
  <c r="O147" i="3"/>
  <c r="M147" i="3"/>
  <c r="Q56" i="3"/>
  <c r="Q55" i="3" s="1"/>
  <c r="M106" i="3"/>
  <c r="M105" i="3" s="1"/>
  <c r="L148" i="3"/>
  <c r="K147" i="3"/>
  <c r="L48" i="3"/>
  <c r="L47" i="3" s="1"/>
  <c r="L46" i="3" s="1"/>
  <c r="O131" i="3"/>
  <c r="O130" i="3" s="1"/>
  <c r="M158" i="3"/>
  <c r="L80" i="3"/>
  <c r="L79" i="3" s="1"/>
  <c r="L78" i="3" s="1"/>
  <c r="P80" i="3"/>
  <c r="P79" i="3" s="1"/>
  <c r="P78" i="3" s="1"/>
  <c r="N114" i="3"/>
  <c r="K174" i="3"/>
  <c r="K158" i="3" s="1"/>
  <c r="O174" i="3"/>
  <c r="O158" i="3" s="1"/>
  <c r="L185" i="3"/>
  <c r="L158" i="3" s="1"/>
  <c r="K194" i="3"/>
  <c r="K201" i="3"/>
  <c r="O222" i="3"/>
  <c r="N158" i="3"/>
  <c r="P194" i="3"/>
  <c r="Q193" i="3"/>
  <c r="Q194" i="3"/>
  <c r="O194" i="3"/>
  <c r="O193" i="3"/>
  <c r="O201" i="3"/>
  <c r="O242" i="3"/>
  <c r="O241" i="3"/>
  <c r="K79" i="3"/>
  <c r="K78" i="3" s="1"/>
  <c r="N194" i="3"/>
  <c r="N193" i="3"/>
  <c r="M200" i="3"/>
  <c r="N242" i="3"/>
  <c r="N241" i="3"/>
  <c r="M193" i="3"/>
  <c r="M194" i="3"/>
  <c r="Q199" i="3"/>
  <c r="P200" i="3"/>
  <c r="N222" i="3"/>
  <c r="P242" i="3"/>
  <c r="L243" i="3"/>
  <c r="M242" i="3"/>
  <c r="O365" i="2"/>
  <c r="O361" i="2"/>
  <c r="O367" i="2"/>
  <c r="O278" i="2" s="1"/>
  <c r="O305" i="2"/>
  <c r="O304" i="2" s="1"/>
  <c r="O306" i="2"/>
  <c r="L342" i="2"/>
  <c r="L341" i="2" s="1"/>
  <c r="L340" i="2" s="1"/>
  <c r="M342" i="2"/>
  <c r="M341" i="2" s="1"/>
  <c r="M340" i="2" s="1"/>
  <c r="N342" i="2"/>
  <c r="O342" i="2"/>
  <c r="K342" i="2"/>
  <c r="O318" i="2"/>
  <c r="O317" i="2" s="1"/>
  <c r="O316" i="2" s="1"/>
  <c r="K318" i="2"/>
  <c r="N488" i="2"/>
  <c r="N487" i="2" s="1"/>
  <c r="N486" i="2" s="1"/>
  <c r="O487" i="2"/>
  <c r="O486" i="2" s="1"/>
  <c r="M487" i="2"/>
  <c r="M486" i="2" s="1"/>
  <c r="L487" i="2"/>
  <c r="L486" i="2" s="1"/>
  <c r="K487" i="2"/>
  <c r="K486" i="2" s="1"/>
  <c r="M485" i="2"/>
  <c r="M484" i="2" s="1"/>
  <c r="O484" i="2"/>
  <c r="N484" i="2"/>
  <c r="L484" i="2"/>
  <c r="K484" i="2"/>
  <c r="M483" i="2"/>
  <c r="M482" i="2" s="1"/>
  <c r="O482" i="2"/>
  <c r="N482" i="2"/>
  <c r="L482" i="2"/>
  <c r="K482" i="2"/>
  <c r="M477" i="2"/>
  <c r="M476" i="2" s="1"/>
  <c r="O476" i="2"/>
  <c r="N476" i="2"/>
  <c r="L476" i="2"/>
  <c r="K476" i="2"/>
  <c r="M475" i="2"/>
  <c r="M474" i="2" s="1"/>
  <c r="N474" i="2"/>
  <c r="L474" i="2"/>
  <c r="K474" i="2"/>
  <c r="M473" i="2"/>
  <c r="M472" i="2" s="1"/>
  <c r="O472" i="2"/>
  <c r="N472" i="2"/>
  <c r="L472" i="2"/>
  <c r="K472" i="2"/>
  <c r="M467" i="2"/>
  <c r="M466" i="2" s="1"/>
  <c r="M465" i="2" s="1"/>
  <c r="O466" i="2"/>
  <c r="N466" i="2"/>
  <c r="L466" i="2"/>
  <c r="L465" i="2" s="1"/>
  <c r="K466" i="2"/>
  <c r="K465" i="2" s="1"/>
  <c r="O465" i="2"/>
  <c r="N465" i="2"/>
  <c r="O464" i="2"/>
  <c r="O463" i="2" s="1"/>
  <c r="O462" i="2" s="1"/>
  <c r="K464" i="2"/>
  <c r="L464" i="2" s="1"/>
  <c r="N463" i="2"/>
  <c r="N462" i="2" s="1"/>
  <c r="M463" i="2"/>
  <c r="M462" i="2" s="1"/>
  <c r="L460" i="2"/>
  <c r="O459" i="2"/>
  <c r="O458" i="2" s="1"/>
  <c r="O457" i="2" s="1"/>
  <c r="N459" i="2"/>
  <c r="M459" i="2"/>
  <c r="M458" i="2" s="1"/>
  <c r="M457" i="2" s="1"/>
  <c r="L459" i="2"/>
  <c r="L458" i="2" s="1"/>
  <c r="L457" i="2" s="1"/>
  <c r="K459" i="2"/>
  <c r="K458" i="2" s="1"/>
  <c r="K457" i="2" s="1"/>
  <c r="N458" i="2"/>
  <c r="N457" i="2" s="1"/>
  <c r="L455" i="2"/>
  <c r="O454" i="2"/>
  <c r="O453" i="2" s="1"/>
  <c r="O452" i="2" s="1"/>
  <c r="O451" i="2" s="1"/>
  <c r="N454" i="2"/>
  <c r="N453" i="2" s="1"/>
  <c r="M454" i="2"/>
  <c r="L454" i="2"/>
  <c r="L453" i="2" s="1"/>
  <c r="L452" i="2" s="1"/>
  <c r="L451" i="2" s="1"/>
  <c r="K454" i="2"/>
  <c r="K453" i="2" s="1"/>
  <c r="K452" i="2" s="1"/>
  <c r="K451" i="2" s="1"/>
  <c r="M453" i="2"/>
  <c r="N452" i="2"/>
  <c r="N451" i="2" s="1"/>
  <c r="M452" i="2"/>
  <c r="M451" i="2" s="1"/>
  <c r="M450" i="2"/>
  <c r="M449" i="2" s="1"/>
  <c r="M448" i="2" s="1"/>
  <c r="M447" i="2" s="1"/>
  <c r="O449" i="2"/>
  <c r="O448" i="2" s="1"/>
  <c r="O447" i="2" s="1"/>
  <c r="N449" i="2"/>
  <c r="N448" i="2" s="1"/>
  <c r="N447" i="2" s="1"/>
  <c r="L449" i="2"/>
  <c r="L448" i="2" s="1"/>
  <c r="L447" i="2" s="1"/>
  <c r="K449" i="2"/>
  <c r="K448" i="2" s="1"/>
  <c r="K447" i="2" s="1"/>
  <c r="M446" i="2"/>
  <c r="M445" i="2" s="1"/>
  <c r="M444" i="2" s="1"/>
  <c r="M443" i="2" s="1"/>
  <c r="O445" i="2"/>
  <c r="O444" i="2" s="1"/>
  <c r="N445" i="2"/>
  <c r="N444" i="2" s="1"/>
  <c r="N443" i="2" s="1"/>
  <c r="L445" i="2"/>
  <c r="L444" i="2" s="1"/>
  <c r="L443" i="2" s="1"/>
  <c r="K445" i="2"/>
  <c r="K444" i="2" s="1"/>
  <c r="K443" i="2" s="1"/>
  <c r="O443" i="2"/>
  <c r="M441" i="2"/>
  <c r="M440" i="2" s="1"/>
  <c r="M439" i="2" s="1"/>
  <c r="M438" i="2" s="1"/>
  <c r="M437" i="2" s="1"/>
  <c r="O440" i="2"/>
  <c r="N440" i="2"/>
  <c r="N439" i="2" s="1"/>
  <c r="N438" i="2" s="1"/>
  <c r="N437" i="2" s="1"/>
  <c r="L440" i="2"/>
  <c r="L439" i="2" s="1"/>
  <c r="L438" i="2" s="1"/>
  <c r="L437" i="2" s="1"/>
  <c r="K440" i="2"/>
  <c r="K439" i="2" s="1"/>
  <c r="K438" i="2" s="1"/>
  <c r="K437" i="2" s="1"/>
  <c r="O439" i="2"/>
  <c r="O438" i="2" s="1"/>
  <c r="O437" i="2" s="1"/>
  <c r="L436" i="2"/>
  <c r="O435" i="2"/>
  <c r="O434" i="2" s="1"/>
  <c r="O433" i="2" s="1"/>
  <c r="O432" i="2" s="1"/>
  <c r="N435" i="2"/>
  <c r="N434" i="2" s="1"/>
  <c r="N433" i="2" s="1"/>
  <c r="N432" i="2" s="1"/>
  <c r="M435" i="2"/>
  <c r="M434" i="2" s="1"/>
  <c r="M433" i="2" s="1"/>
  <c r="M432" i="2" s="1"/>
  <c r="L435" i="2"/>
  <c r="L434" i="2" s="1"/>
  <c r="L433" i="2" s="1"/>
  <c r="L432" i="2" s="1"/>
  <c r="K435" i="2"/>
  <c r="K434" i="2" s="1"/>
  <c r="K433" i="2" s="1"/>
  <c r="K432" i="2" s="1"/>
  <c r="L431" i="2"/>
  <c r="O430" i="2"/>
  <c r="O429" i="2" s="1"/>
  <c r="O428" i="2" s="1"/>
  <c r="N430" i="2"/>
  <c r="M430" i="2"/>
  <c r="L430" i="2"/>
  <c r="L429" i="2" s="1"/>
  <c r="L428" i="2" s="1"/>
  <c r="K430" i="2"/>
  <c r="K429" i="2" s="1"/>
  <c r="K428" i="2" s="1"/>
  <c r="N429" i="2"/>
  <c r="N428" i="2" s="1"/>
  <c r="M429" i="2"/>
  <c r="M428" i="2" s="1"/>
  <c r="M427" i="2"/>
  <c r="M426" i="2" s="1"/>
  <c r="O426" i="2"/>
  <c r="N426" i="2"/>
  <c r="L426" i="2"/>
  <c r="K426" i="2"/>
  <c r="M425" i="2"/>
  <c r="M406" i="2" s="1"/>
  <c r="O424" i="2"/>
  <c r="N424" i="2"/>
  <c r="L424" i="2"/>
  <c r="K424" i="2"/>
  <c r="M423" i="2"/>
  <c r="M422" i="2" s="1"/>
  <c r="O422" i="2"/>
  <c r="N422" i="2"/>
  <c r="L422" i="2"/>
  <c r="K422" i="2"/>
  <c r="O418" i="2"/>
  <c r="N418" i="2"/>
  <c r="M418" i="2"/>
  <c r="L418" i="2"/>
  <c r="K418" i="2"/>
  <c r="O416" i="2"/>
  <c r="N416" i="2"/>
  <c r="L416" i="2"/>
  <c r="K416" i="2"/>
  <c r="O412" i="2"/>
  <c r="N412" i="2"/>
  <c r="L412" i="2"/>
  <c r="K412" i="2"/>
  <c r="O411" i="2"/>
  <c r="N411" i="2"/>
  <c r="M411" i="2"/>
  <c r="K411" i="2"/>
  <c r="N410" i="2"/>
  <c r="O406" i="2"/>
  <c r="N406" i="2"/>
  <c r="L406" i="2"/>
  <c r="K406" i="2"/>
  <c r="O405" i="2"/>
  <c r="N405" i="2"/>
  <c r="L405" i="2"/>
  <c r="K405" i="2"/>
  <c r="L399" i="2"/>
  <c r="O398" i="2"/>
  <c r="N398" i="2"/>
  <c r="M398" i="2"/>
  <c r="L398" i="2"/>
  <c r="K398" i="2"/>
  <c r="L397" i="2"/>
  <c r="O396" i="2"/>
  <c r="N396" i="2"/>
  <c r="M396" i="2"/>
  <c r="L396" i="2"/>
  <c r="K396" i="2"/>
  <c r="K395" i="2"/>
  <c r="L394" i="2"/>
  <c r="O393" i="2"/>
  <c r="N393" i="2"/>
  <c r="M393" i="2"/>
  <c r="L393" i="2"/>
  <c r="K393" i="2"/>
  <c r="L392" i="2"/>
  <c r="O391" i="2"/>
  <c r="N391" i="2"/>
  <c r="M391" i="2"/>
  <c r="L391" i="2"/>
  <c r="K391" i="2"/>
  <c r="L388" i="2"/>
  <c r="O387" i="2"/>
  <c r="O386" i="2" s="1"/>
  <c r="N387" i="2"/>
  <c r="N386" i="2" s="1"/>
  <c r="M387" i="2"/>
  <c r="M386" i="2" s="1"/>
  <c r="L387" i="2"/>
  <c r="L386" i="2" s="1"/>
  <c r="K387" i="2"/>
  <c r="K386" i="2" s="1"/>
  <c r="L385" i="2"/>
  <c r="L384" i="2"/>
  <c r="L269" i="2" s="1"/>
  <c r="O383" i="2"/>
  <c r="N383" i="2"/>
  <c r="M383" i="2"/>
  <c r="K383" i="2"/>
  <c r="O381" i="2"/>
  <c r="O380" i="2" s="1"/>
  <c r="N381" i="2"/>
  <c r="N380" i="2" s="1"/>
  <c r="M381" i="2"/>
  <c r="M380" i="2" s="1"/>
  <c r="L381" i="2"/>
  <c r="K381" i="2"/>
  <c r="L379" i="2"/>
  <c r="L378" i="2" s="1"/>
  <c r="L377" i="2" s="1"/>
  <c r="O378" i="2"/>
  <c r="O377" i="2" s="1"/>
  <c r="N378" i="2"/>
  <c r="N377" i="2" s="1"/>
  <c r="M378" i="2"/>
  <c r="M377" i="2" s="1"/>
  <c r="K378" i="2"/>
  <c r="K377" i="2" s="1"/>
  <c r="L375" i="2"/>
  <c r="O374" i="2"/>
  <c r="O373" i="2" s="1"/>
  <c r="O372" i="2" s="1"/>
  <c r="N374" i="2"/>
  <c r="N373" i="2" s="1"/>
  <c r="N372" i="2" s="1"/>
  <c r="M374" i="2"/>
  <c r="M373" i="2" s="1"/>
  <c r="M372" i="2" s="1"/>
  <c r="L374" i="2"/>
  <c r="K374" i="2"/>
  <c r="K373" i="2" s="1"/>
  <c r="K372" i="2" s="1"/>
  <c r="L373" i="2"/>
  <c r="L372" i="2" s="1"/>
  <c r="L370" i="2"/>
  <c r="O369" i="2"/>
  <c r="O368" i="2" s="1"/>
  <c r="N369" i="2"/>
  <c r="N368" i="2" s="1"/>
  <c r="M369" i="2"/>
  <c r="M368" i="2" s="1"/>
  <c r="L369" i="2"/>
  <c r="L368" i="2" s="1"/>
  <c r="K369" i="2"/>
  <c r="K368" i="2" s="1"/>
  <c r="M367" i="2"/>
  <c r="O366" i="2"/>
  <c r="N366" i="2"/>
  <c r="M366" i="2"/>
  <c r="L366" i="2"/>
  <c r="K366" i="2"/>
  <c r="M365" i="2"/>
  <c r="M364" i="2" s="1"/>
  <c r="O364" i="2"/>
  <c r="N364" i="2"/>
  <c r="L364" i="2"/>
  <c r="K364" i="2"/>
  <c r="M363" i="2"/>
  <c r="M362" i="2" s="1"/>
  <c r="O362" i="2"/>
  <c r="N362" i="2"/>
  <c r="L362" i="2"/>
  <c r="K362" i="2"/>
  <c r="M361" i="2"/>
  <c r="M360" i="2" s="1"/>
  <c r="O360" i="2"/>
  <c r="N360" i="2"/>
  <c r="L360" i="2"/>
  <c r="K360" i="2"/>
  <c r="M358" i="2"/>
  <c r="M357" i="2" s="1"/>
  <c r="M356" i="2" s="1"/>
  <c r="O357" i="2"/>
  <c r="O356" i="2" s="1"/>
  <c r="N357" i="2"/>
  <c r="N356" i="2" s="1"/>
  <c r="L357" i="2"/>
  <c r="L356" i="2" s="1"/>
  <c r="K357" i="2"/>
  <c r="K356" i="2" s="1"/>
  <c r="M354" i="2"/>
  <c r="M353" i="2" s="1"/>
  <c r="O353" i="2"/>
  <c r="N353" i="2"/>
  <c r="L353" i="2"/>
  <c r="K353" i="2"/>
  <c r="O351" i="2"/>
  <c r="O350" i="2" s="1"/>
  <c r="O349" i="2" s="1"/>
  <c r="N351" i="2"/>
  <c r="M351" i="2"/>
  <c r="L351" i="2"/>
  <c r="K351" i="2"/>
  <c r="N350" i="2"/>
  <c r="N349" i="2" s="1"/>
  <c r="M348" i="2"/>
  <c r="M347" i="2" s="1"/>
  <c r="M346" i="2" s="1"/>
  <c r="O347" i="2"/>
  <c r="O346" i="2" s="1"/>
  <c r="N347" i="2"/>
  <c r="N346" i="2" s="1"/>
  <c r="L347" i="2"/>
  <c r="L346" i="2" s="1"/>
  <c r="K347" i="2"/>
  <c r="K346" i="2" s="1"/>
  <c r="L345" i="2"/>
  <c r="O344" i="2"/>
  <c r="O343" i="2" s="1"/>
  <c r="N344" i="2"/>
  <c r="N343" i="2" s="1"/>
  <c r="M344" i="2"/>
  <c r="M343" i="2" s="1"/>
  <c r="L344" i="2"/>
  <c r="L343" i="2" s="1"/>
  <c r="K344" i="2"/>
  <c r="K343" i="2" s="1"/>
  <c r="O341" i="2"/>
  <c r="O340" i="2" s="1"/>
  <c r="N341" i="2"/>
  <c r="N340" i="2" s="1"/>
  <c r="K341" i="2"/>
  <c r="K340" i="2" s="1"/>
  <c r="L339" i="2"/>
  <c r="L338" i="2" s="1"/>
  <c r="L337" i="2" s="1"/>
  <c r="O338" i="2"/>
  <c r="O337" i="2" s="1"/>
  <c r="N338" i="2"/>
  <c r="N337" i="2" s="1"/>
  <c r="M338" i="2"/>
  <c r="M337" i="2" s="1"/>
  <c r="K338" i="2"/>
  <c r="K337" i="2" s="1"/>
  <c r="L336" i="2"/>
  <c r="O335" i="2"/>
  <c r="O334" i="2" s="1"/>
  <c r="N335" i="2"/>
  <c r="N334" i="2" s="1"/>
  <c r="M335" i="2"/>
  <c r="M334" i="2" s="1"/>
  <c r="L335" i="2"/>
  <c r="L334" i="2" s="1"/>
  <c r="K335" i="2"/>
  <c r="K334" i="2" s="1"/>
  <c r="M333" i="2"/>
  <c r="M332" i="2" s="1"/>
  <c r="M331" i="2" s="1"/>
  <c r="O332" i="2"/>
  <c r="O331" i="2" s="1"/>
  <c r="N332" i="2"/>
  <c r="N331" i="2" s="1"/>
  <c r="L332" i="2"/>
  <c r="L331" i="2" s="1"/>
  <c r="K332" i="2"/>
  <c r="K331" i="2" s="1"/>
  <c r="M330" i="2"/>
  <c r="M329" i="2" s="1"/>
  <c r="M328" i="2" s="1"/>
  <c r="O329" i="2"/>
  <c r="O328" i="2" s="1"/>
  <c r="N329" i="2"/>
  <c r="N328" i="2" s="1"/>
  <c r="L329" i="2"/>
  <c r="L328" i="2" s="1"/>
  <c r="K329" i="2"/>
  <c r="K328" i="2" s="1"/>
  <c r="L327" i="2"/>
  <c r="O326" i="2"/>
  <c r="O325" i="2" s="1"/>
  <c r="N326" i="2"/>
  <c r="N325" i="2" s="1"/>
  <c r="M326" i="2"/>
  <c r="M325" i="2" s="1"/>
  <c r="L326" i="2"/>
  <c r="L325" i="2" s="1"/>
  <c r="K326" i="2"/>
  <c r="K325" i="2" s="1"/>
  <c r="L324" i="2"/>
  <c r="L323" i="2" s="1"/>
  <c r="L322" i="2" s="1"/>
  <c r="O323" i="2"/>
  <c r="O322" i="2" s="1"/>
  <c r="N323" i="2"/>
  <c r="N322" i="2" s="1"/>
  <c r="M323" i="2"/>
  <c r="M322" i="2" s="1"/>
  <c r="K323" i="2"/>
  <c r="K322" i="2" s="1"/>
  <c r="M321" i="2"/>
  <c r="M320" i="2" s="1"/>
  <c r="M319" i="2" s="1"/>
  <c r="O320" i="2"/>
  <c r="O319" i="2" s="1"/>
  <c r="N320" i="2"/>
  <c r="N319" i="2" s="1"/>
  <c r="L320" i="2"/>
  <c r="L319" i="2" s="1"/>
  <c r="K320" i="2"/>
  <c r="K319" i="2" s="1"/>
  <c r="M318" i="2"/>
  <c r="M317" i="2" s="1"/>
  <c r="M316" i="2" s="1"/>
  <c r="N317" i="2"/>
  <c r="N316" i="2" s="1"/>
  <c r="L317" i="2"/>
  <c r="L316" i="2" s="1"/>
  <c r="K317" i="2"/>
  <c r="K316" i="2" s="1"/>
  <c r="L315" i="2"/>
  <c r="O314" i="2"/>
  <c r="O313" i="2" s="1"/>
  <c r="N314" i="2"/>
  <c r="N313" i="2" s="1"/>
  <c r="M314" i="2"/>
  <c r="M313" i="2" s="1"/>
  <c r="L314" i="2"/>
  <c r="L313" i="2" s="1"/>
  <c r="K314" i="2"/>
  <c r="K313" i="2" s="1"/>
  <c r="L312" i="2"/>
  <c r="O311" i="2"/>
  <c r="O310" i="2" s="1"/>
  <c r="N311" i="2"/>
  <c r="N310" i="2" s="1"/>
  <c r="M311" i="2"/>
  <c r="M310" i="2" s="1"/>
  <c r="L311" i="2"/>
  <c r="L310" i="2" s="1"/>
  <c r="K311" i="2"/>
  <c r="K310" i="2" s="1"/>
  <c r="M309" i="2"/>
  <c r="M308" i="2" s="1"/>
  <c r="M307" i="2" s="1"/>
  <c r="O308" i="2"/>
  <c r="O307" i="2" s="1"/>
  <c r="N308" i="2"/>
  <c r="N307" i="2" s="1"/>
  <c r="L308" i="2"/>
  <c r="L307" i="2" s="1"/>
  <c r="K308" i="2"/>
  <c r="K307" i="2" s="1"/>
  <c r="M303" i="2"/>
  <c r="M302" i="2" s="1"/>
  <c r="M301" i="2" s="1"/>
  <c r="M300" i="2" s="1"/>
  <c r="O302" i="2"/>
  <c r="O301" i="2" s="1"/>
  <c r="N302" i="2"/>
  <c r="N301" i="2" s="1"/>
  <c r="L302" i="2"/>
  <c r="L301" i="2" s="1"/>
  <c r="L300" i="2" s="1"/>
  <c r="K302" i="2"/>
  <c r="K301" i="2" s="1"/>
  <c r="L299" i="2"/>
  <c r="O298" i="2"/>
  <c r="O297" i="2" s="1"/>
  <c r="N298" i="2"/>
  <c r="M298" i="2"/>
  <c r="L298" i="2"/>
  <c r="K298" i="2"/>
  <c r="K297" i="2" s="1"/>
  <c r="N297" i="2"/>
  <c r="M297" i="2"/>
  <c r="L297" i="2"/>
  <c r="M296" i="2"/>
  <c r="M295" i="2" s="1"/>
  <c r="M294" i="2" s="1"/>
  <c r="O295" i="2"/>
  <c r="N295" i="2"/>
  <c r="N294" i="2" s="1"/>
  <c r="L295" i="2"/>
  <c r="L294" i="2" s="1"/>
  <c r="K295" i="2"/>
  <c r="K294" i="2" s="1"/>
  <c r="O294" i="2"/>
  <c r="M293" i="2"/>
  <c r="M292" i="2" s="1"/>
  <c r="M291" i="2" s="1"/>
  <c r="O292" i="2"/>
  <c r="O291" i="2" s="1"/>
  <c r="N292" i="2"/>
  <c r="N291" i="2" s="1"/>
  <c r="L292" i="2"/>
  <c r="L291" i="2" s="1"/>
  <c r="K292" i="2"/>
  <c r="K291" i="2" s="1"/>
  <c r="L290" i="2"/>
  <c r="O289" i="2"/>
  <c r="O288" i="2" s="1"/>
  <c r="N289" i="2"/>
  <c r="N288" i="2" s="1"/>
  <c r="M289" i="2"/>
  <c r="M288" i="2" s="1"/>
  <c r="L289" i="2"/>
  <c r="L288" i="2" s="1"/>
  <c r="K289" i="2"/>
  <c r="K288" i="2" s="1"/>
  <c r="M287" i="2"/>
  <c r="M286" i="2" s="1"/>
  <c r="M285" i="2" s="1"/>
  <c r="O286" i="2"/>
  <c r="O285" i="2" s="1"/>
  <c r="N286" i="2"/>
  <c r="N285" i="2" s="1"/>
  <c r="L286" i="2"/>
  <c r="L285" i="2" s="1"/>
  <c r="K286" i="2"/>
  <c r="K285" i="2" s="1"/>
  <c r="M284" i="2"/>
  <c r="M283" i="2" s="1"/>
  <c r="M282" i="2" s="1"/>
  <c r="O283" i="2"/>
  <c r="N283" i="2"/>
  <c r="N282" i="2" s="1"/>
  <c r="L283" i="2"/>
  <c r="L282" i="2" s="1"/>
  <c r="K283" i="2"/>
  <c r="K282" i="2" s="1"/>
  <c r="O282" i="2"/>
  <c r="N278" i="2"/>
  <c r="M278" i="2"/>
  <c r="L278" i="2"/>
  <c r="K278" i="2"/>
  <c r="O275" i="2"/>
  <c r="N275" i="2"/>
  <c r="K275" i="2"/>
  <c r="O270" i="2"/>
  <c r="N270" i="2"/>
  <c r="M270" i="2"/>
  <c r="K270" i="2"/>
  <c r="O269" i="2"/>
  <c r="N269" i="2"/>
  <c r="M269" i="2"/>
  <c r="K269" i="2"/>
  <c r="O268" i="2"/>
  <c r="N268" i="2"/>
  <c r="K268" i="2"/>
  <c r="O267" i="2"/>
  <c r="N267" i="2"/>
  <c r="L267" i="2"/>
  <c r="K267" i="2"/>
  <c r="O266" i="2"/>
  <c r="N266" i="2"/>
  <c r="M266" i="2"/>
  <c r="L266" i="2"/>
  <c r="K266" i="2"/>
  <c r="M259" i="2"/>
  <c r="M258" i="2" s="1"/>
  <c r="M257" i="2" s="1"/>
  <c r="O258" i="2"/>
  <c r="O257" i="2" s="1"/>
  <c r="N258" i="2"/>
  <c r="N257" i="2" s="1"/>
  <c r="L258" i="2"/>
  <c r="L257" i="2" s="1"/>
  <c r="K258" i="2"/>
  <c r="K257" i="2" s="1"/>
  <c r="L256" i="2"/>
  <c r="O255" i="2"/>
  <c r="O254" i="2" s="1"/>
  <c r="N255" i="2"/>
  <c r="N254" i="2" s="1"/>
  <c r="M255" i="2"/>
  <c r="M254" i="2" s="1"/>
  <c r="L255" i="2"/>
  <c r="L254" i="2" s="1"/>
  <c r="K255" i="2"/>
  <c r="K254" i="2" s="1"/>
  <c r="M253" i="2"/>
  <c r="M252" i="2" s="1"/>
  <c r="M251" i="2" s="1"/>
  <c r="O252" i="2"/>
  <c r="O251" i="2" s="1"/>
  <c r="N252" i="2"/>
  <c r="N251" i="2" s="1"/>
  <c r="L252" i="2"/>
  <c r="L251" i="2" s="1"/>
  <c r="K252" i="2"/>
  <c r="K251" i="2" s="1"/>
  <c r="N250" i="2"/>
  <c r="N249" i="2" s="1"/>
  <c r="N248" i="2" s="1"/>
  <c r="O249" i="2"/>
  <c r="M249" i="2"/>
  <c r="L249" i="2"/>
  <c r="K249" i="2"/>
  <c r="O248" i="2"/>
  <c r="M248" i="2"/>
  <c r="L248" i="2"/>
  <c r="K248" i="2"/>
  <c r="M247" i="2"/>
  <c r="M246" i="2" s="1"/>
  <c r="O246" i="2"/>
  <c r="N246" i="2"/>
  <c r="L246" i="2"/>
  <c r="K246" i="2"/>
  <c r="M245" i="2"/>
  <c r="M244" i="2" s="1"/>
  <c r="O244" i="2"/>
  <c r="N244" i="2"/>
  <c r="N243" i="2" s="1"/>
  <c r="L244" i="2"/>
  <c r="K244" i="2"/>
  <c r="L241" i="2"/>
  <c r="O240" i="2"/>
  <c r="O239" i="2" s="1"/>
  <c r="N240" i="2"/>
  <c r="M240" i="2"/>
  <c r="L240" i="2"/>
  <c r="K240" i="2"/>
  <c r="K239" i="2" s="1"/>
  <c r="K238" i="2" s="1"/>
  <c r="N239" i="2"/>
  <c r="M239" i="2"/>
  <c r="M238" i="2" s="1"/>
  <c r="M526" i="2" s="1"/>
  <c r="L239" i="2"/>
  <c r="L238" i="2" s="1"/>
  <c r="L526" i="2" s="1"/>
  <c r="O238" i="2"/>
  <c r="N238" i="2"/>
  <c r="N526" i="2" s="1"/>
  <c r="M236" i="2"/>
  <c r="M235" i="2" s="1"/>
  <c r="O235" i="2"/>
  <c r="N235" i="2"/>
  <c r="L235" i="2"/>
  <c r="K235" i="2"/>
  <c r="M234" i="2"/>
  <c r="M233" i="2" s="1"/>
  <c r="O233" i="2"/>
  <c r="N233" i="2"/>
  <c r="L233" i="2"/>
  <c r="K233" i="2"/>
  <c r="L230" i="2"/>
  <c r="O229" i="2"/>
  <c r="O228" i="2" s="1"/>
  <c r="N229" i="2"/>
  <c r="N228" i="2" s="1"/>
  <c r="M229" i="2"/>
  <c r="M228" i="2" s="1"/>
  <c r="L229" i="2"/>
  <c r="L228" i="2" s="1"/>
  <c r="K229" i="2"/>
  <c r="K228" i="2" s="1"/>
  <c r="L227" i="2"/>
  <c r="O226" i="2"/>
  <c r="O225" i="2" s="1"/>
  <c r="N226" i="2"/>
  <c r="N225" i="2" s="1"/>
  <c r="M226" i="2"/>
  <c r="M225" i="2" s="1"/>
  <c r="L226" i="2"/>
  <c r="L225" i="2" s="1"/>
  <c r="K226" i="2"/>
  <c r="K225" i="2" s="1"/>
  <c r="M223" i="2"/>
  <c r="M222" i="2" s="1"/>
  <c r="M221" i="2" s="1"/>
  <c r="O222" i="2"/>
  <c r="O221" i="2" s="1"/>
  <c r="N222" i="2"/>
  <c r="N221" i="2" s="1"/>
  <c r="L222" i="2"/>
  <c r="L221" i="2" s="1"/>
  <c r="K222" i="2"/>
  <c r="K221" i="2" s="1"/>
  <c r="M220" i="2"/>
  <c r="M219" i="2" s="1"/>
  <c r="M218" i="2" s="1"/>
  <c r="O219" i="2"/>
  <c r="N219" i="2"/>
  <c r="N218" i="2" s="1"/>
  <c r="L219" i="2"/>
  <c r="L218" i="2" s="1"/>
  <c r="K219" i="2"/>
  <c r="K218" i="2" s="1"/>
  <c r="O218" i="2"/>
  <c r="L217" i="2"/>
  <c r="O216" i="2"/>
  <c r="O215" i="2" s="1"/>
  <c r="N216" i="2"/>
  <c r="M216" i="2"/>
  <c r="L216" i="2"/>
  <c r="K216" i="2"/>
  <c r="K215" i="2" s="1"/>
  <c r="N215" i="2"/>
  <c r="M215" i="2"/>
  <c r="L215" i="2"/>
  <c r="M213" i="2"/>
  <c r="M212" i="2" s="1"/>
  <c r="M211" i="2" s="1"/>
  <c r="M210" i="2" s="1"/>
  <c r="M521" i="2" s="1"/>
  <c r="O212" i="2"/>
  <c r="O211" i="2" s="1"/>
  <c r="O210" i="2" s="1"/>
  <c r="O521" i="2" s="1"/>
  <c r="N212" i="2"/>
  <c r="L212" i="2"/>
  <c r="L211" i="2" s="1"/>
  <c r="L210" i="2" s="1"/>
  <c r="L521" i="2" s="1"/>
  <c r="K212" i="2"/>
  <c r="K211" i="2" s="1"/>
  <c r="K210" i="2" s="1"/>
  <c r="K521" i="2" s="1"/>
  <c r="N211" i="2"/>
  <c r="N210" i="2" s="1"/>
  <c r="N521" i="2" s="1"/>
  <c r="M208" i="2"/>
  <c r="M207" i="2" s="1"/>
  <c r="M206" i="2" s="1"/>
  <c r="M205" i="2" s="1"/>
  <c r="M519" i="2" s="1"/>
  <c r="O207" i="2"/>
  <c r="N207" i="2"/>
  <c r="N206" i="2" s="1"/>
  <c r="N205" i="2" s="1"/>
  <c r="N519" i="2" s="1"/>
  <c r="L207" i="2"/>
  <c r="L206" i="2" s="1"/>
  <c r="L205" i="2" s="1"/>
  <c r="L519" i="2" s="1"/>
  <c r="K207" i="2"/>
  <c r="K206" i="2" s="1"/>
  <c r="K205" i="2" s="1"/>
  <c r="K519" i="2" s="1"/>
  <c r="O206" i="2"/>
  <c r="O205" i="2" s="1"/>
  <c r="O519" i="2" s="1"/>
  <c r="L204" i="2"/>
  <c r="O203" i="2"/>
  <c r="O202" i="2" s="1"/>
  <c r="N203" i="2"/>
  <c r="N202" i="2" s="1"/>
  <c r="M203" i="2"/>
  <c r="M202" i="2" s="1"/>
  <c r="L203" i="2"/>
  <c r="L202" i="2" s="1"/>
  <c r="K203" i="2"/>
  <c r="K202" i="2" s="1"/>
  <c r="N201" i="2"/>
  <c r="N200" i="2" s="1"/>
  <c r="O200" i="2"/>
  <c r="M200" i="2"/>
  <c r="L200" i="2"/>
  <c r="K200" i="2"/>
  <c r="N199" i="2"/>
  <c r="N198" i="2" s="1"/>
  <c r="O198" i="2"/>
  <c r="M198" i="2"/>
  <c r="L198" i="2"/>
  <c r="K198" i="2"/>
  <c r="M196" i="2"/>
  <c r="M195" i="2" s="1"/>
  <c r="M194" i="2" s="1"/>
  <c r="O195" i="2"/>
  <c r="N195" i="2"/>
  <c r="N194" i="2" s="1"/>
  <c r="L195" i="2"/>
  <c r="L194" i="2" s="1"/>
  <c r="K195" i="2"/>
  <c r="K194" i="2" s="1"/>
  <c r="O194" i="2"/>
  <c r="N193" i="2"/>
  <c r="N192" i="2" s="1"/>
  <c r="N191" i="2" s="1"/>
  <c r="O192" i="2"/>
  <c r="O191" i="2" s="1"/>
  <c r="M192" i="2"/>
  <c r="M191" i="2" s="1"/>
  <c r="L192" i="2"/>
  <c r="L191" i="2" s="1"/>
  <c r="K192" i="2"/>
  <c r="K191" i="2" s="1"/>
  <c r="M190" i="2"/>
  <c r="M189" i="2" s="1"/>
  <c r="M188" i="2" s="1"/>
  <c r="O189" i="2"/>
  <c r="N189" i="2"/>
  <c r="N188" i="2" s="1"/>
  <c r="L189" i="2"/>
  <c r="L188" i="2" s="1"/>
  <c r="K189" i="2"/>
  <c r="K188" i="2" s="1"/>
  <c r="O188" i="2"/>
  <c r="O186" i="2"/>
  <c r="O185" i="2" s="1"/>
  <c r="N186" i="2"/>
  <c r="N185" i="2" s="1"/>
  <c r="M186" i="2"/>
  <c r="M185" i="2" s="1"/>
  <c r="L186" i="2"/>
  <c r="L185" i="2" s="1"/>
  <c r="K186" i="2"/>
  <c r="K185" i="2" s="1"/>
  <c r="N184" i="2"/>
  <c r="N183" i="2" s="1"/>
  <c r="N182" i="2" s="1"/>
  <c r="O183" i="2"/>
  <c r="O182" i="2" s="1"/>
  <c r="M183" i="2"/>
  <c r="M182" i="2" s="1"/>
  <c r="L183" i="2"/>
  <c r="L182" i="2" s="1"/>
  <c r="K183" i="2"/>
  <c r="K182" i="2" s="1"/>
  <c r="N181" i="2"/>
  <c r="N180" i="2" s="1"/>
  <c r="N179" i="2" s="1"/>
  <c r="O180" i="2"/>
  <c r="O179" i="2" s="1"/>
  <c r="M180" i="2"/>
  <c r="M179" i="2" s="1"/>
  <c r="L180" i="2"/>
  <c r="L179" i="2" s="1"/>
  <c r="K180" i="2"/>
  <c r="K179" i="2" s="1"/>
  <c r="M178" i="2"/>
  <c r="M177" i="2" s="1"/>
  <c r="M176" i="2" s="1"/>
  <c r="O177" i="2"/>
  <c r="O176" i="2" s="1"/>
  <c r="N177" i="2"/>
  <c r="N176" i="2" s="1"/>
  <c r="L177" i="2"/>
  <c r="L176" i="2" s="1"/>
  <c r="K177" i="2"/>
  <c r="K176" i="2" s="1"/>
  <c r="M175" i="2"/>
  <c r="M174" i="2" s="1"/>
  <c r="M173" i="2" s="1"/>
  <c r="O174" i="2"/>
  <c r="N174" i="2"/>
  <c r="N173" i="2" s="1"/>
  <c r="L174" i="2"/>
  <c r="L173" i="2" s="1"/>
  <c r="K174" i="2"/>
  <c r="K173" i="2" s="1"/>
  <c r="O173" i="2"/>
  <c r="M172" i="2"/>
  <c r="M171" i="2" s="1"/>
  <c r="M170" i="2" s="1"/>
  <c r="O171" i="2"/>
  <c r="O170" i="2" s="1"/>
  <c r="N171" i="2"/>
  <c r="L171" i="2"/>
  <c r="L170" i="2" s="1"/>
  <c r="K171" i="2"/>
  <c r="K170" i="2" s="1"/>
  <c r="N170" i="2"/>
  <c r="L167" i="2"/>
  <c r="L166" i="2" s="1"/>
  <c r="L165" i="2" s="1"/>
  <c r="O166" i="2"/>
  <c r="O165" i="2" s="1"/>
  <c r="N166" i="2"/>
  <c r="N165" i="2" s="1"/>
  <c r="M166" i="2"/>
  <c r="M165" i="2" s="1"/>
  <c r="K166" i="2"/>
  <c r="K165" i="2" s="1"/>
  <c r="M164" i="2"/>
  <c r="M163" i="2" s="1"/>
  <c r="M162" i="2" s="1"/>
  <c r="O163" i="2"/>
  <c r="O162" i="2" s="1"/>
  <c r="N163" i="2"/>
  <c r="N162" i="2" s="1"/>
  <c r="L163" i="2"/>
  <c r="L162" i="2" s="1"/>
  <c r="K163" i="2"/>
  <c r="K162" i="2" s="1"/>
  <c r="L161" i="2"/>
  <c r="O160" i="2"/>
  <c r="O159" i="2" s="1"/>
  <c r="N160" i="2"/>
  <c r="N159" i="2" s="1"/>
  <c r="M160" i="2"/>
  <c r="M159" i="2" s="1"/>
  <c r="L160" i="2"/>
  <c r="L159" i="2" s="1"/>
  <c r="K160" i="2"/>
  <c r="K159" i="2" s="1"/>
  <c r="M158" i="2"/>
  <c r="M157" i="2" s="1"/>
  <c r="M156" i="2" s="1"/>
  <c r="O157" i="2"/>
  <c r="O156" i="2" s="1"/>
  <c r="N157" i="2"/>
  <c r="N156" i="2" s="1"/>
  <c r="L157" i="2"/>
  <c r="L156" i="2" s="1"/>
  <c r="K157" i="2"/>
  <c r="K156" i="2" s="1"/>
  <c r="M154" i="2"/>
  <c r="M153" i="2" s="1"/>
  <c r="M152" i="2" s="1"/>
  <c r="M151" i="2" s="1"/>
  <c r="O153" i="2"/>
  <c r="O152" i="2" s="1"/>
  <c r="O151" i="2" s="1"/>
  <c r="N153" i="2"/>
  <c r="N152" i="2" s="1"/>
  <c r="N151" i="2" s="1"/>
  <c r="L153" i="2"/>
  <c r="L152" i="2" s="1"/>
  <c r="L151" i="2" s="1"/>
  <c r="K153" i="2"/>
  <c r="K152" i="2" s="1"/>
  <c r="K151" i="2" s="1"/>
  <c r="M149" i="2"/>
  <c r="M148" i="2" s="1"/>
  <c r="M147" i="2" s="1"/>
  <c r="O148" i="2"/>
  <c r="N148" i="2"/>
  <c r="N147" i="2" s="1"/>
  <c r="L148" i="2"/>
  <c r="L147" i="2" s="1"/>
  <c r="K148" i="2"/>
  <c r="K147" i="2" s="1"/>
  <c r="O147" i="2"/>
  <c r="M146" i="2"/>
  <c r="M145" i="2" s="1"/>
  <c r="M144" i="2" s="1"/>
  <c r="N145" i="2"/>
  <c r="N144" i="2" s="1"/>
  <c r="L145" i="2"/>
  <c r="L144" i="2" s="1"/>
  <c r="M143" i="2"/>
  <c r="M142" i="2" s="1"/>
  <c r="M141" i="2" s="1"/>
  <c r="O142" i="2"/>
  <c r="N142" i="2"/>
  <c r="N141" i="2" s="1"/>
  <c r="L142" i="2"/>
  <c r="L141" i="2" s="1"/>
  <c r="K142" i="2"/>
  <c r="K141" i="2" s="1"/>
  <c r="O141" i="2"/>
  <c r="M140" i="2"/>
  <c r="M139" i="2" s="1"/>
  <c r="M138" i="2" s="1"/>
  <c r="O139" i="2"/>
  <c r="O138" i="2" s="1"/>
  <c r="N139" i="2"/>
  <c r="N138" i="2" s="1"/>
  <c r="L139" i="2"/>
  <c r="L138" i="2" s="1"/>
  <c r="K139" i="2"/>
  <c r="K138" i="2" s="1"/>
  <c r="M137" i="2"/>
  <c r="M136" i="2" s="1"/>
  <c r="M135" i="2" s="1"/>
  <c r="O136" i="2"/>
  <c r="N136" i="2"/>
  <c r="N135" i="2" s="1"/>
  <c r="L136" i="2"/>
  <c r="L135" i="2" s="1"/>
  <c r="K136" i="2"/>
  <c r="K135" i="2" s="1"/>
  <c r="O135" i="2"/>
  <c r="M133" i="2"/>
  <c r="M132" i="2" s="1"/>
  <c r="M131" i="2" s="1"/>
  <c r="M130" i="2" s="1"/>
  <c r="M510" i="2" s="1"/>
  <c r="O132" i="2"/>
  <c r="N132" i="2"/>
  <c r="N131" i="2" s="1"/>
  <c r="N130" i="2" s="1"/>
  <c r="N510" i="2" s="1"/>
  <c r="L132" i="2"/>
  <c r="L131" i="2" s="1"/>
  <c r="L130" i="2" s="1"/>
  <c r="L510" i="2" s="1"/>
  <c r="K132" i="2"/>
  <c r="K131" i="2" s="1"/>
  <c r="K130" i="2" s="1"/>
  <c r="K510" i="2" s="1"/>
  <c r="O131" i="2"/>
  <c r="O130" i="2" s="1"/>
  <c r="O510" i="2" s="1"/>
  <c r="M128" i="2"/>
  <c r="M127" i="2" s="1"/>
  <c r="M126" i="2" s="1"/>
  <c r="O127" i="2"/>
  <c r="O126" i="2" s="1"/>
  <c r="N127" i="2"/>
  <c r="N126" i="2" s="1"/>
  <c r="L127" i="2"/>
  <c r="L126" i="2" s="1"/>
  <c r="K127" i="2"/>
  <c r="K126" i="2" s="1"/>
  <c r="L125" i="2"/>
  <c r="O124" i="2"/>
  <c r="N124" i="2"/>
  <c r="M124" i="2"/>
  <c r="L124" i="2"/>
  <c r="K124" i="2"/>
  <c r="L123" i="2"/>
  <c r="O122" i="2"/>
  <c r="N122" i="2"/>
  <c r="M122" i="2"/>
  <c r="L122" i="2"/>
  <c r="K122" i="2"/>
  <c r="K121" i="2" s="1"/>
  <c r="O119" i="2"/>
  <c r="O118" i="2" s="1"/>
  <c r="O117" i="2" s="1"/>
  <c r="O116" i="2" s="1"/>
  <c r="K119" i="2"/>
  <c r="M119" i="2" s="1"/>
  <c r="M118" i="2" s="1"/>
  <c r="M117" i="2" s="1"/>
  <c r="M116" i="2" s="1"/>
  <c r="N118" i="2"/>
  <c r="N117" i="2" s="1"/>
  <c r="N116" i="2" s="1"/>
  <c r="L118" i="2"/>
  <c r="L117" i="2" s="1"/>
  <c r="L116" i="2" s="1"/>
  <c r="M115" i="2"/>
  <c r="M114" i="2" s="1"/>
  <c r="M113" i="2" s="1"/>
  <c r="O114" i="2"/>
  <c r="N114" i="2"/>
  <c r="N113" i="2" s="1"/>
  <c r="L114" i="2"/>
  <c r="L113" i="2" s="1"/>
  <c r="K114" i="2"/>
  <c r="K113" i="2" s="1"/>
  <c r="O113" i="2"/>
  <c r="M112" i="2"/>
  <c r="M111" i="2" s="1"/>
  <c r="M110" i="2" s="1"/>
  <c r="O111" i="2"/>
  <c r="O110" i="2" s="1"/>
  <c r="N111" i="2"/>
  <c r="N110" i="2" s="1"/>
  <c r="L111" i="2"/>
  <c r="L110" i="2" s="1"/>
  <c r="K111" i="2"/>
  <c r="K110" i="2" s="1"/>
  <c r="L109" i="2"/>
  <c r="L19" i="2" s="1"/>
  <c r="O108" i="2"/>
  <c r="O107" i="2" s="1"/>
  <c r="N108" i="2"/>
  <c r="N107" i="2" s="1"/>
  <c r="M108" i="2"/>
  <c r="M107" i="2" s="1"/>
  <c r="L108" i="2"/>
  <c r="L107" i="2" s="1"/>
  <c r="K108" i="2"/>
  <c r="K107" i="2" s="1"/>
  <c r="M105" i="2"/>
  <c r="M104" i="2" s="1"/>
  <c r="M103" i="2" s="1"/>
  <c r="O104" i="2"/>
  <c r="N104" i="2"/>
  <c r="N103" i="2" s="1"/>
  <c r="L104" i="2"/>
  <c r="L103" i="2" s="1"/>
  <c r="K104" i="2"/>
  <c r="K103" i="2" s="1"/>
  <c r="O103" i="2"/>
  <c r="M102" i="2"/>
  <c r="M101" i="2" s="1"/>
  <c r="M100" i="2" s="1"/>
  <c r="O101" i="2"/>
  <c r="O100" i="2" s="1"/>
  <c r="N101" i="2"/>
  <c r="N100" i="2" s="1"/>
  <c r="L101" i="2"/>
  <c r="L100" i="2" s="1"/>
  <c r="K101" i="2"/>
  <c r="K100" i="2" s="1"/>
  <c r="L99" i="2"/>
  <c r="O98" i="2"/>
  <c r="O97" i="2" s="1"/>
  <c r="N98" i="2"/>
  <c r="N97" i="2" s="1"/>
  <c r="M98" i="2"/>
  <c r="M97" i="2" s="1"/>
  <c r="L98" i="2"/>
  <c r="L97" i="2" s="1"/>
  <c r="K98" i="2"/>
  <c r="K97" i="2" s="1"/>
  <c r="M94" i="2"/>
  <c r="M93" i="2" s="1"/>
  <c r="O93" i="2"/>
  <c r="N93" i="2"/>
  <c r="L93" i="2"/>
  <c r="K93" i="2"/>
  <c r="M92" i="2"/>
  <c r="M91" i="2" s="1"/>
  <c r="O91" i="2"/>
  <c r="N91" i="2"/>
  <c r="L91" i="2"/>
  <c r="K91" i="2"/>
  <c r="M90" i="2"/>
  <c r="M89" i="2" s="1"/>
  <c r="O89" i="2"/>
  <c r="N89" i="2"/>
  <c r="N88" i="2" s="1"/>
  <c r="N87" i="2" s="1"/>
  <c r="L89" i="2"/>
  <c r="K89" i="2"/>
  <c r="N85" i="2"/>
  <c r="N84" i="2" s="1"/>
  <c r="O84" i="2"/>
  <c r="M84" i="2"/>
  <c r="L84" i="2"/>
  <c r="K84" i="2"/>
  <c r="N83" i="2"/>
  <c r="N82" i="2" s="1"/>
  <c r="O82" i="2"/>
  <c r="M82" i="2"/>
  <c r="L82" i="2"/>
  <c r="L81" i="2" s="1"/>
  <c r="L80" i="2" s="1"/>
  <c r="L79" i="2" s="1"/>
  <c r="L501" i="2" s="1"/>
  <c r="K82" i="2"/>
  <c r="K81" i="2" s="1"/>
  <c r="K80" i="2" s="1"/>
  <c r="K79" i="2" s="1"/>
  <c r="K501" i="2" s="1"/>
  <c r="O81" i="2"/>
  <c r="O80" i="2" s="1"/>
  <c r="O79" i="2" s="1"/>
  <c r="O501" i="2" s="1"/>
  <c r="M81" i="2"/>
  <c r="M80" i="2" s="1"/>
  <c r="M79" i="2" s="1"/>
  <c r="M501" i="2" s="1"/>
  <c r="M78" i="2"/>
  <c r="M77" i="2" s="1"/>
  <c r="M76" i="2" s="1"/>
  <c r="O77" i="2"/>
  <c r="O76" i="2" s="1"/>
  <c r="N77" i="2"/>
  <c r="N76" i="2" s="1"/>
  <c r="L77" i="2"/>
  <c r="L76" i="2" s="1"/>
  <c r="K77" i="2"/>
  <c r="K76" i="2" s="1"/>
  <c r="L75" i="2"/>
  <c r="O74" i="2"/>
  <c r="O73" i="2" s="1"/>
  <c r="N74" i="2"/>
  <c r="N73" i="2" s="1"/>
  <c r="M74" i="2"/>
  <c r="M73" i="2" s="1"/>
  <c r="L74" i="2"/>
  <c r="L73" i="2" s="1"/>
  <c r="K74" i="2"/>
  <c r="K73" i="2" s="1"/>
  <c r="M72" i="2"/>
  <c r="M71" i="2" s="1"/>
  <c r="M70" i="2" s="1"/>
  <c r="O71" i="2"/>
  <c r="O70" i="2" s="1"/>
  <c r="N71" i="2"/>
  <c r="N70" i="2" s="1"/>
  <c r="L71" i="2"/>
  <c r="K71" i="2"/>
  <c r="K70" i="2" s="1"/>
  <c r="L70" i="2"/>
  <c r="L69" i="2"/>
  <c r="O68" i="2"/>
  <c r="O67" i="2" s="1"/>
  <c r="N68" i="2"/>
  <c r="N67" i="2" s="1"/>
  <c r="M68" i="2"/>
  <c r="M67" i="2" s="1"/>
  <c r="L68" i="2"/>
  <c r="L67" i="2" s="1"/>
  <c r="K68" i="2"/>
  <c r="K67" i="2" s="1"/>
  <c r="M66" i="2"/>
  <c r="M65" i="2" s="1"/>
  <c r="M64" i="2" s="1"/>
  <c r="O65" i="2"/>
  <c r="O64" i="2" s="1"/>
  <c r="N65" i="2"/>
  <c r="L65" i="2"/>
  <c r="L64" i="2" s="1"/>
  <c r="K65" i="2"/>
  <c r="K64" i="2" s="1"/>
  <c r="N64" i="2"/>
  <c r="M63" i="2"/>
  <c r="M62" i="2" s="1"/>
  <c r="M61" i="2" s="1"/>
  <c r="O62" i="2"/>
  <c r="O61" i="2" s="1"/>
  <c r="N62" i="2"/>
  <c r="N61" i="2" s="1"/>
  <c r="L62" i="2"/>
  <c r="L61" i="2" s="1"/>
  <c r="K62" i="2"/>
  <c r="K61" i="2" s="1"/>
  <c r="M60" i="2"/>
  <c r="M59" i="2" s="1"/>
  <c r="O59" i="2"/>
  <c r="N59" i="2"/>
  <c r="L59" i="2"/>
  <c r="K59" i="2"/>
  <c r="M58" i="2"/>
  <c r="M57" i="2" s="1"/>
  <c r="O57" i="2"/>
  <c r="N57" i="2"/>
  <c r="L57" i="2"/>
  <c r="K57" i="2"/>
  <c r="M55" i="2"/>
  <c r="M54" i="2" s="1"/>
  <c r="M53" i="2" s="1"/>
  <c r="O54" i="2"/>
  <c r="N54" i="2"/>
  <c r="L54" i="2"/>
  <c r="L53" i="2" s="1"/>
  <c r="K54" i="2"/>
  <c r="K53" i="2" s="1"/>
  <c r="O53" i="2"/>
  <c r="N53" i="2"/>
  <c r="L52" i="2"/>
  <c r="O51" i="2"/>
  <c r="N51" i="2"/>
  <c r="M51" i="2"/>
  <c r="L51" i="2"/>
  <c r="K51" i="2"/>
  <c r="L50" i="2"/>
  <c r="L49" i="2" s="1"/>
  <c r="L48" i="2" s="1"/>
  <c r="O49" i="2"/>
  <c r="N49" i="2"/>
  <c r="M49" i="2"/>
  <c r="K49" i="2"/>
  <c r="M46" i="2"/>
  <c r="M22" i="2" s="1"/>
  <c r="O45" i="2"/>
  <c r="O44" i="2" s="1"/>
  <c r="O43" i="2" s="1"/>
  <c r="O498" i="2" s="1"/>
  <c r="N45" i="2"/>
  <c r="N44" i="2" s="1"/>
  <c r="N43" i="2" s="1"/>
  <c r="N498" i="2" s="1"/>
  <c r="L45" i="2"/>
  <c r="L44" i="2" s="1"/>
  <c r="L43" i="2" s="1"/>
  <c r="L498" i="2" s="1"/>
  <c r="K45" i="2"/>
  <c r="K44" i="2" s="1"/>
  <c r="K43" i="2" s="1"/>
  <c r="K498" i="2" s="1"/>
  <c r="L42" i="2"/>
  <c r="O41" i="2"/>
  <c r="O40" i="2" s="1"/>
  <c r="O39" i="2" s="1"/>
  <c r="O495" i="2" s="1"/>
  <c r="N41" i="2"/>
  <c r="N40" i="2" s="1"/>
  <c r="N39" i="2" s="1"/>
  <c r="N495" i="2" s="1"/>
  <c r="M41" i="2"/>
  <c r="M40" i="2" s="1"/>
  <c r="M39" i="2" s="1"/>
  <c r="M495" i="2" s="1"/>
  <c r="L41" i="2"/>
  <c r="L40" i="2" s="1"/>
  <c r="L39" i="2" s="1"/>
  <c r="L495" i="2" s="1"/>
  <c r="K41" i="2"/>
  <c r="K40" i="2" s="1"/>
  <c r="K39" i="2" s="1"/>
  <c r="K495" i="2" s="1"/>
  <c r="N38" i="2"/>
  <c r="N37" i="2" s="1"/>
  <c r="N36" i="2" s="1"/>
  <c r="O37" i="2"/>
  <c r="O36" i="2" s="1"/>
  <c r="M37" i="2"/>
  <c r="M36" i="2" s="1"/>
  <c r="L37" i="2"/>
  <c r="L36" i="2" s="1"/>
  <c r="K37" i="2"/>
  <c r="K36" i="2" s="1"/>
  <c r="M35" i="2"/>
  <c r="M34" i="2"/>
  <c r="M33" i="2" s="1"/>
  <c r="O33" i="2"/>
  <c r="N33" i="2"/>
  <c r="L33" i="2"/>
  <c r="K33" i="2"/>
  <c r="M32" i="2"/>
  <c r="O31" i="2"/>
  <c r="N31" i="2"/>
  <c r="L31" i="2"/>
  <c r="K31" i="2"/>
  <c r="M30" i="2"/>
  <c r="M29" i="2" s="1"/>
  <c r="O29" i="2"/>
  <c r="N29" i="2"/>
  <c r="L29" i="2"/>
  <c r="K29" i="2"/>
  <c r="M27" i="2"/>
  <c r="M26" i="2" s="1"/>
  <c r="M25" i="2" s="1"/>
  <c r="O26" i="2"/>
  <c r="O25" i="2" s="1"/>
  <c r="N26" i="2"/>
  <c r="N25" i="2" s="1"/>
  <c r="L26" i="2"/>
  <c r="L25" i="2" s="1"/>
  <c r="K26" i="2"/>
  <c r="K25" i="2" s="1"/>
  <c r="O22" i="2"/>
  <c r="N22" i="2"/>
  <c r="L22" i="2"/>
  <c r="K22" i="2"/>
  <c r="O21" i="2"/>
  <c r="N21" i="2"/>
  <c r="M21" i="2"/>
  <c r="L21" i="2"/>
  <c r="K21" i="2"/>
  <c r="O20" i="2"/>
  <c r="N20" i="2"/>
  <c r="L20" i="2"/>
  <c r="K20" i="2"/>
  <c r="O19" i="2"/>
  <c r="N19" i="2"/>
  <c r="K19" i="2"/>
  <c r="O18" i="2"/>
  <c r="N18" i="2"/>
  <c r="L18" i="2"/>
  <c r="K18" i="2"/>
  <c r="O14" i="2"/>
  <c r="N14" i="2"/>
  <c r="K14" i="2"/>
  <c r="O13" i="2"/>
  <c r="N13" i="2"/>
  <c r="L13" i="2"/>
  <c r="K13" i="2"/>
  <c r="O12" i="2"/>
  <c r="N12" i="2"/>
  <c r="M12" i="2"/>
  <c r="L12" i="2"/>
  <c r="K12" i="2"/>
  <c r="O11" i="2"/>
  <c r="K11" i="2"/>
  <c r="O10" i="2"/>
  <c r="K10" i="2"/>
  <c r="O9" i="2"/>
  <c r="N9" i="2"/>
  <c r="L9" i="2"/>
  <c r="K9" i="2"/>
  <c r="P222" i="3" l="1"/>
  <c r="Q242" i="3"/>
  <c r="M222" i="3"/>
  <c r="N300" i="2"/>
  <c r="O300" i="2"/>
  <c r="N86" i="2"/>
  <c r="N503" i="2"/>
  <c r="N199" i="3"/>
  <c r="N200" i="3"/>
  <c r="L4" i="3"/>
  <c r="L3" i="3" s="1"/>
  <c r="Q4" i="3"/>
  <c r="Q3" i="3" s="1"/>
  <c r="P4" i="3"/>
  <c r="P3" i="3" s="1"/>
  <c r="M4" i="3"/>
  <c r="M3" i="3" s="1"/>
  <c r="K4" i="3"/>
  <c r="K3" i="3" s="1"/>
  <c r="O4" i="3"/>
  <c r="O3" i="3" s="1"/>
  <c r="O156" i="3"/>
  <c r="O157" i="3"/>
  <c r="Q157" i="3"/>
  <c r="Q156" i="3"/>
  <c r="Q2" i="3" s="1"/>
  <c r="L156" i="3"/>
  <c r="L157" i="3"/>
  <c r="O199" i="3"/>
  <c r="O200" i="3"/>
  <c r="K199" i="3"/>
  <c r="K200" i="3"/>
  <c r="M157" i="3"/>
  <c r="M156" i="3"/>
  <c r="N148" i="3"/>
  <c r="N147" i="3"/>
  <c r="L241" i="3"/>
  <c r="L242" i="3"/>
  <c r="L200" i="3"/>
  <c r="L199" i="3"/>
  <c r="N157" i="3"/>
  <c r="N156" i="3"/>
  <c r="K156" i="3"/>
  <c r="K157" i="3"/>
  <c r="P156" i="3"/>
  <c r="P2" i="3" s="1"/>
  <c r="P157" i="3"/>
  <c r="K300" i="2"/>
  <c r="L268" i="2"/>
  <c r="M14" i="2"/>
  <c r="M121" i="2"/>
  <c r="O410" i="2"/>
  <c r="K197" i="2"/>
  <c r="K232" i="2"/>
  <c r="K231" i="2" s="1"/>
  <c r="M410" i="2"/>
  <c r="L411" i="2"/>
  <c r="O471" i="2"/>
  <c r="O470" i="2" s="1"/>
  <c r="O469" i="2" s="1"/>
  <c r="O468" i="2" s="1"/>
  <c r="M416" i="2"/>
  <c r="K421" i="2"/>
  <c r="K420" i="2" s="1"/>
  <c r="K419" i="2" s="1"/>
  <c r="M18" i="2"/>
  <c r="O28" i="2"/>
  <c r="O24" i="2" s="1"/>
  <c r="O494" i="2" s="1"/>
  <c r="L243" i="2"/>
  <c r="L242" i="2" s="1"/>
  <c r="L527" i="2" s="1"/>
  <c r="L270" i="2"/>
  <c r="O403" i="2"/>
  <c r="K481" i="2"/>
  <c r="K480" i="2" s="1"/>
  <c r="K479" i="2" s="1"/>
  <c r="K478" i="2" s="1"/>
  <c r="M481" i="2"/>
  <c r="M480" i="2" s="1"/>
  <c r="M479" i="2" s="1"/>
  <c r="M478" i="2" s="1"/>
  <c r="O481" i="2"/>
  <c r="O480" i="2" s="1"/>
  <c r="O479" i="2" s="1"/>
  <c r="O478" i="2" s="1"/>
  <c r="L395" i="2"/>
  <c r="L389" i="2" s="1"/>
  <c r="N395" i="2"/>
  <c r="K410" i="2"/>
  <c r="M9" i="2"/>
  <c r="M11" i="2"/>
  <c r="M197" i="2"/>
  <c r="M405" i="2"/>
  <c r="N481" i="2"/>
  <c r="N480" i="2" s="1"/>
  <c r="N479" i="2" s="1"/>
  <c r="N478" i="2" s="1"/>
  <c r="K28" i="2"/>
  <c r="K24" i="2" s="1"/>
  <c r="K494" i="2" s="1"/>
  <c r="M20" i="2"/>
  <c r="N48" i="2"/>
  <c r="O96" i="2"/>
  <c r="O505" i="2" s="1"/>
  <c r="K224" i="2"/>
  <c r="K523" i="2" s="1"/>
  <c r="M267" i="2"/>
  <c r="M350" i="2"/>
  <c r="M349" i="2" s="1"/>
  <c r="M395" i="2"/>
  <c r="M412" i="2"/>
  <c r="O421" i="2"/>
  <c r="O420" i="2" s="1"/>
  <c r="O419" i="2" s="1"/>
  <c r="M424" i="2"/>
  <c r="M421" i="2" s="1"/>
  <c r="M420" i="2" s="1"/>
  <c r="M419" i="2" s="1"/>
  <c r="L88" i="2"/>
  <c r="L87" i="2" s="1"/>
  <c r="L237" i="2"/>
  <c r="K390" i="2"/>
  <c r="K389" i="2" s="1"/>
  <c r="O390" i="2"/>
  <c r="N421" i="2"/>
  <c r="N420" i="2" s="1"/>
  <c r="N419" i="2" s="1"/>
  <c r="M45" i="2"/>
  <c r="M44" i="2" s="1"/>
  <c r="M43" i="2" s="1"/>
  <c r="M498" i="2" s="1"/>
  <c r="O232" i="2"/>
  <c r="O231" i="2" s="1"/>
  <c r="N376" i="2"/>
  <c r="K380" i="2"/>
  <c r="K376" i="2" s="1"/>
  <c r="N403" i="2"/>
  <c r="L471" i="2"/>
  <c r="L470" i="2" s="1"/>
  <c r="L469" i="2" s="1"/>
  <c r="L468" i="2" s="1"/>
  <c r="L481" i="2"/>
  <c r="L480" i="2" s="1"/>
  <c r="L479" i="2" s="1"/>
  <c r="L478" i="2" s="1"/>
  <c r="N96" i="2"/>
  <c r="N505" i="2" s="1"/>
  <c r="M359" i="2"/>
  <c r="M355" i="2" s="1"/>
  <c r="M516" i="2" s="1"/>
  <c r="L463" i="2"/>
  <c r="L462" i="2" s="1"/>
  <c r="L461" i="2" s="1"/>
  <c r="L456" i="2" s="1"/>
  <c r="L410" i="2"/>
  <c r="N11" i="2"/>
  <c r="L28" i="2"/>
  <c r="L24" i="2" s="1"/>
  <c r="L494" i="2" s="1"/>
  <c r="N56" i="2"/>
  <c r="N47" i="2" s="1"/>
  <c r="N499" i="2" s="1"/>
  <c r="N106" i="2"/>
  <c r="N506" i="2" s="1"/>
  <c r="O121" i="2"/>
  <c r="O120" i="2" s="1"/>
  <c r="O508" i="2" s="1"/>
  <c r="L197" i="2"/>
  <c r="L169" i="2" s="1"/>
  <c r="N232" i="2"/>
  <c r="N231" i="2" s="1"/>
  <c r="L232" i="2"/>
  <c r="L231" i="2" s="1"/>
  <c r="O243" i="2"/>
  <c r="O242" i="2" s="1"/>
  <c r="L275" i="2"/>
  <c r="L383" i="2"/>
  <c r="L380" i="2" s="1"/>
  <c r="L376" i="2" s="1"/>
  <c r="O395" i="2"/>
  <c r="L442" i="2"/>
  <c r="O461" i="2"/>
  <c r="O456" i="2" s="1"/>
  <c r="O48" i="2"/>
  <c r="K56" i="2"/>
  <c r="N81" i="2"/>
  <c r="N80" i="2" s="1"/>
  <c r="N79" i="2" s="1"/>
  <c r="N501" i="2" s="1"/>
  <c r="K106" i="2"/>
  <c r="K506" i="2" s="1"/>
  <c r="L121" i="2"/>
  <c r="L120" i="2" s="1"/>
  <c r="L508" i="2" s="1"/>
  <c r="O197" i="2"/>
  <c r="K243" i="2"/>
  <c r="K242" i="2" s="1"/>
  <c r="K265" i="2"/>
  <c r="M275" i="2"/>
  <c r="K471" i="2"/>
  <c r="K470" i="2" s="1"/>
  <c r="K469" i="2" s="1"/>
  <c r="K468" i="2" s="1"/>
  <c r="K214" i="2"/>
  <c r="K522" i="2" s="1"/>
  <c r="K155" i="2"/>
  <c r="N197" i="2"/>
  <c r="N169" i="2" s="1"/>
  <c r="L224" i="2"/>
  <c r="L359" i="2"/>
  <c r="L355" i="2" s="1"/>
  <c r="L516" i="2" s="1"/>
  <c r="N359" i="2"/>
  <c r="N355" i="2" s="1"/>
  <c r="N516" i="2" s="1"/>
  <c r="L390" i="2"/>
  <c r="L421" i="2"/>
  <c r="L420" i="2" s="1"/>
  <c r="L419" i="2" s="1"/>
  <c r="K463" i="2"/>
  <c r="K462" i="2" s="1"/>
  <c r="K461" i="2" s="1"/>
  <c r="N442" i="2"/>
  <c r="M48" i="2"/>
  <c r="K48" i="2"/>
  <c r="O56" i="2"/>
  <c r="N121" i="2"/>
  <c r="N120" i="2" s="1"/>
  <c r="N508" i="2" s="1"/>
  <c r="M224" i="2"/>
  <c r="M523" i="2" s="1"/>
  <c r="M232" i="2"/>
  <c r="M231" i="2" s="1"/>
  <c r="N242" i="2"/>
  <c r="N265" i="2"/>
  <c r="O376" i="2"/>
  <c r="K442" i="2"/>
  <c r="M88" i="2"/>
  <c r="M87" i="2" s="1"/>
  <c r="M390" i="2"/>
  <c r="O442" i="2"/>
  <c r="L11" i="2"/>
  <c r="L10" i="2"/>
  <c r="K350" i="2"/>
  <c r="K359" i="2"/>
  <c r="K355" i="2" s="1"/>
  <c r="K516" i="2" s="1"/>
  <c r="O359" i="2"/>
  <c r="N390" i="2"/>
  <c r="N389" i="2" s="1"/>
  <c r="N28" i="2"/>
  <c r="N24" i="2" s="1"/>
  <c r="N494" i="2" s="1"/>
  <c r="L56" i="2"/>
  <c r="L47" i="2" s="1"/>
  <c r="L499" i="2" s="1"/>
  <c r="L14" i="2"/>
  <c r="M214" i="2"/>
  <c r="M522" i="2" s="1"/>
  <c r="M243" i="2"/>
  <c r="M242" i="2" s="1"/>
  <c r="L350" i="2"/>
  <c r="L349" i="2" s="1"/>
  <c r="M471" i="2"/>
  <c r="M470" i="2" s="1"/>
  <c r="M469" i="2" s="1"/>
  <c r="M468" i="2" s="1"/>
  <c r="O224" i="2"/>
  <c r="M96" i="2"/>
  <c r="M505" i="2" s="1"/>
  <c r="O214" i="2"/>
  <c r="O522" i="2" s="1"/>
  <c r="L155" i="2"/>
  <c r="N281" i="2"/>
  <c r="N513" i="2" s="1"/>
  <c r="M281" i="2"/>
  <c r="M513" i="2" s="1"/>
  <c r="L281" i="2"/>
  <c r="L513" i="2" s="1"/>
  <c r="L96" i="2"/>
  <c r="L505" i="2" s="1"/>
  <c r="L106" i="2"/>
  <c r="L506" i="2" s="1"/>
  <c r="O134" i="2"/>
  <c r="M169" i="2"/>
  <c r="N224" i="2"/>
  <c r="N523" i="2" s="1"/>
  <c r="O265" i="2"/>
  <c r="M106" i="2"/>
  <c r="M506" i="2" s="1"/>
  <c r="M10" i="2"/>
  <c r="M19" i="2"/>
  <c r="M31" i="2"/>
  <c r="M28" i="2" s="1"/>
  <c r="M24" i="2" s="1"/>
  <c r="M494" i="2" s="1"/>
  <c r="K88" i="2"/>
  <c r="K87" i="2" s="1"/>
  <c r="O88" i="2"/>
  <c r="O87" i="2" s="1"/>
  <c r="O106" i="2"/>
  <c r="O506" i="2" s="1"/>
  <c r="K120" i="2"/>
  <c r="K508" i="2" s="1"/>
  <c r="M134" i="2"/>
  <c r="K169" i="2"/>
  <c r="N214" i="2"/>
  <c r="N522" i="2" s="1"/>
  <c r="O8" i="2"/>
  <c r="N10" i="2"/>
  <c r="M56" i="2"/>
  <c r="K96" i="2"/>
  <c r="K505" i="2" s="1"/>
  <c r="M120" i="2"/>
  <c r="M508" i="2" s="1"/>
  <c r="L134" i="2"/>
  <c r="K8" i="2"/>
  <c r="K134" i="2"/>
  <c r="N134" i="2"/>
  <c r="O155" i="2"/>
  <c r="M155" i="2"/>
  <c r="O169" i="2"/>
  <c r="M13" i="2"/>
  <c r="K118" i="2"/>
  <c r="K117" i="2" s="1"/>
  <c r="K116" i="2" s="1"/>
  <c r="K281" i="2"/>
  <c r="K513" i="2" s="1"/>
  <c r="M376" i="2"/>
  <c r="M442" i="2"/>
  <c r="M461" i="2"/>
  <c r="M456" i="2" s="1"/>
  <c r="N155" i="2"/>
  <c r="L214" i="2"/>
  <c r="L522" i="2" s="1"/>
  <c r="O281" i="2"/>
  <c r="O513" i="2" s="1"/>
  <c r="M268" i="2"/>
  <c r="K456" i="2"/>
  <c r="N461" i="2"/>
  <c r="N456" i="2" s="1"/>
  <c r="N471" i="2"/>
  <c r="N470" i="2" s="1"/>
  <c r="N469" i="2" s="1"/>
  <c r="N468" i="2" s="1"/>
  <c r="O2" i="3" l="1"/>
  <c r="N150" i="2"/>
  <c r="N514" i="2"/>
  <c r="M150" i="2"/>
  <c r="M514" i="2"/>
  <c r="O86" i="2"/>
  <c r="O503" i="2"/>
  <c r="L129" i="2"/>
  <c r="L511" i="2"/>
  <c r="O129" i="2"/>
  <c r="O511" i="2"/>
  <c r="M237" i="2"/>
  <c r="M527" i="2"/>
  <c r="O523" i="2"/>
  <c r="O168" i="2"/>
  <c r="O518" i="2"/>
  <c r="K129" i="2"/>
  <c r="K511" i="2"/>
  <c r="L150" i="2"/>
  <c r="L514" i="2"/>
  <c r="L523" i="2"/>
  <c r="K168" i="2"/>
  <c r="K518" i="2"/>
  <c r="O150" i="2"/>
  <c r="O514" i="2"/>
  <c r="N492" i="2"/>
  <c r="K150" i="2"/>
  <c r="K514" i="2"/>
  <c r="L168" i="2"/>
  <c r="L518" i="2"/>
  <c r="M168" i="2"/>
  <c r="M518" i="2"/>
  <c r="N168" i="2"/>
  <c r="N518" i="2"/>
  <c r="M129" i="2"/>
  <c r="M511" i="2"/>
  <c r="K86" i="2"/>
  <c r="K503" i="2"/>
  <c r="N129" i="2"/>
  <c r="N511" i="2"/>
  <c r="N280" i="2"/>
  <c r="M86" i="2"/>
  <c r="M503" i="2"/>
  <c r="N237" i="2"/>
  <c r="N527" i="2"/>
  <c r="K237" i="2"/>
  <c r="K527" i="2"/>
  <c r="O237" i="2"/>
  <c r="O527" i="2"/>
  <c r="L86" i="2"/>
  <c r="L503" i="2"/>
  <c r="L492" i="2" s="1"/>
  <c r="K2" i="3"/>
  <c r="M2" i="3"/>
  <c r="L2" i="3"/>
  <c r="N2" i="3"/>
  <c r="L280" i="2"/>
  <c r="K349" i="2"/>
  <c r="M280" i="2"/>
  <c r="K371" i="2"/>
  <c r="O355" i="2"/>
  <c r="K403" i="2"/>
  <c r="M389" i="2"/>
  <c r="M371" i="2" s="1"/>
  <c r="O389" i="2"/>
  <c r="O371" i="2" s="1"/>
  <c r="L265" i="2"/>
  <c r="L401" i="2"/>
  <c r="K209" i="2"/>
  <c r="K47" i="2"/>
  <c r="O95" i="2"/>
  <c r="M209" i="2"/>
  <c r="N371" i="2"/>
  <c r="N95" i="2"/>
  <c r="L209" i="2"/>
  <c r="O209" i="2"/>
  <c r="O47" i="2"/>
  <c r="M403" i="2"/>
  <c r="M402" i="2" s="1"/>
  <c r="N209" i="2"/>
  <c r="M401" i="2"/>
  <c r="O401" i="2"/>
  <c r="L23" i="2"/>
  <c r="L403" i="2"/>
  <c r="L371" i="2"/>
  <c r="M95" i="2"/>
  <c r="M47" i="2"/>
  <c r="L95" i="2"/>
  <c r="L8" i="2"/>
  <c r="M8" i="2"/>
  <c r="N8" i="2"/>
  <c r="M265" i="2"/>
  <c r="N401" i="2"/>
  <c r="K95" i="2"/>
  <c r="N23" i="2"/>
  <c r="K401" i="2"/>
  <c r="M23" i="2" l="1"/>
  <c r="M499" i="2"/>
  <c r="M492" i="2" s="1"/>
  <c r="O23" i="2"/>
  <c r="O499" i="2"/>
  <c r="K23" i="2"/>
  <c r="K499" i="2"/>
  <c r="K492" i="2" s="1"/>
  <c r="O280" i="2"/>
  <c r="O516" i="2"/>
  <c r="O492" i="2" s="1"/>
  <c r="K280" i="2"/>
  <c r="M263" i="2"/>
  <c r="O263" i="2"/>
  <c r="O264" i="2" s="1"/>
  <c r="N263" i="2"/>
  <c r="N264" i="2" s="1"/>
  <c r="L402" i="2"/>
  <c r="M264" i="2"/>
  <c r="L263" i="2"/>
  <c r="L264" i="2" s="1"/>
  <c r="O7" i="2"/>
  <c r="O402" i="2"/>
  <c r="L7" i="2"/>
  <c r="M7" i="2"/>
  <c r="M489" i="2" s="1"/>
  <c r="N7" i="2"/>
  <c r="K263" i="2"/>
  <c r="N402" i="2"/>
  <c r="K7" i="2"/>
  <c r="K402" i="2"/>
  <c r="N489" i="2" l="1"/>
  <c r="L489" i="2"/>
  <c r="O489" i="2"/>
  <c r="K489" i="2"/>
  <c r="K491" i="2" s="1"/>
  <c r="K264" i="2"/>
  <c r="C5" i="1" l="1"/>
  <c r="C189" i="1" l="1"/>
  <c r="C79" i="1"/>
  <c r="C149" i="1" l="1"/>
  <c r="C190" i="1" s="1"/>
  <c r="C191" i="1" l="1"/>
</calcChain>
</file>

<file path=xl/sharedStrings.xml><?xml version="1.0" encoding="utf-8"?>
<sst xmlns="http://schemas.openxmlformats.org/spreadsheetml/2006/main" count="3537" uniqueCount="718">
  <si>
    <t xml:space="preserve"> </t>
  </si>
  <si>
    <t xml:space="preserve">КБК </t>
  </si>
  <si>
    <t>Наименование</t>
  </si>
  <si>
    <t>1 00 00000 00 0000 000</t>
  </si>
  <si>
    <t>НАЛОГОВЫЕ И НЕНАЛОГОВЫЕ ДОХОДЫ</t>
  </si>
  <si>
    <t xml:space="preserve"> 1 01 00000 00 0000 000</t>
  </si>
  <si>
    <t>НАЛОГИ НА ПРИБЫЛЬ ДОХОДЫ</t>
  </si>
  <si>
    <t>1 01 02000 01 0000 110</t>
  </si>
  <si>
    <t>Налог на доходы физических лиц</t>
  </si>
  <si>
    <t>1 01 02010 01 0000 110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</si>
  <si>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 кодекса Российской Федерации</t>
  </si>
  <si>
    <t>1 01 02020 01 0000 110</t>
  </si>
  <si>
    <t xml:space="preserve">Налог на доходы физических лиц с доходов, полученных от осуществления деятельности физическими  лицами,  зарегистрированными в качестве индивидуальных 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</t>
  </si>
  <si>
    <t>1 01 02030 01 0000 110</t>
  </si>
  <si>
    <t>Налог на доходы физических лиц с доходов, полученных  физическими  лицами в соответствии со статьей 228 Налогового кодекса Российской Федерации</t>
  </si>
  <si>
    <t>1 01 02040 01 0000 110</t>
  </si>
  <si>
    <t>Налог на доходы физических лиц  в виде фиксированных авансовых платежей с доходов, полученных физическими  лицами, являющимися  иностранными гражданами, осуществляющими трудовую  деятельность  по найму  у физических  лиц на основании патента в соответствии со статьей 221.1 Налогового кодекса Российской Федерации</t>
  </si>
  <si>
    <t xml:space="preserve"> 1 01 02010 01 0000 110</t>
  </si>
  <si>
    <t xml:space="preserve">Налог на доходы физических лиц с доходов, полученных физическими лицами, являющимися налоговыми  резидентами Российской Федерации,   в виде дивидендов от долевого участия  в деятельности организаций </t>
  </si>
  <si>
    <t xml:space="preserve"> 1 01 02020 01 0000 110</t>
  </si>
  <si>
    <t>Налог на доходы физических  лиц с доходов, облагаемых  по налоговой ставке, установленной пунктом  1 статьи  224 Налогового  кодекса Российской Федерации</t>
  </si>
  <si>
    <t xml:space="preserve"> 1 01 02021 01 0000 110</t>
  </si>
  <si>
    <t>Налог на  доходы физических лиц с доходов, облагаемых по налоговой  ставке,   установленной  пунктом 1  статьи  224 Налогового  кодекса Российской Федерации,  за  исключением доходов, полученных физическими лицами, зарегистрированными в качестве индивидуальных  предпринимателей, частных нотариусов и других лиц,  занимающихся частной  практикой</t>
  </si>
  <si>
    <t xml:space="preserve"> 1 01 02022 01 0000 110</t>
  </si>
  <si>
    <t xml:space="preserve">Налог на доходы физических лиц с доходов, облагаемых по налоговой ставке, установленной пунктом  1 статьи  224 Налогового  кодекса  Российской Федерации, и полученных физическими  лицами,  зарегистрированными в качестве индивидуальных  предпринимателей,  частных нотариусов и других  лиц. занимающихся частной практикой               </t>
  </si>
  <si>
    <t xml:space="preserve"> 1 01 02030 01 0000 110</t>
  </si>
  <si>
    <t>Налог на доходы физических лиц с доходов, полученных  физическими  лицами, не являющимися налоговыми резидентами  Российской Федерации</t>
  </si>
  <si>
    <t xml:space="preserve"> 1 01 02040 01 0000 110</t>
  </si>
  <si>
    <t xml:space="preserve">Налог на доходы физических лиц с доходов, полученных в виде выигрышей и призов в проводимых  конкурсах, играх и других мероприятиях в целях рекламы  товаров, работ и услуг,процентных доходов по вкладам  в банках, в виде  материальной  выгоды от  экономии на процентах при  получении заемных (кредитных) средств  </t>
  </si>
  <si>
    <t xml:space="preserve"> 1 0102070 01 0000110</t>
  </si>
  <si>
    <t>Налог на доходы физических лиц с доходов, полученных физическими  лицами, являющимися  иностранными гражданами, осуществляющими трудовую  деятельность  по найму  у физических  лиц на основании патента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</si>
  <si>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</si>
  <si>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</si>
  <si>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</si>
  <si>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 с применением упрощенной системы  налогообложения</t>
  </si>
  <si>
    <t>1 05 01010 01 0000 110</t>
  </si>
  <si>
    <t xml:space="preserve"> Налог, взимаемый с налогоплательщиков, выбравших в качестве объекта налогообложения доходы  </t>
  </si>
  <si>
    <t xml:space="preserve"> 1 05 01011 01 0000 110</t>
  </si>
  <si>
    <t xml:space="preserve"> 1 05 01012 01 0000 110</t>
  </si>
  <si>
    <t xml:space="preserve"> Налог, взимаемый с налогоплательщиков, выбравших в качестве объекта налогообложения доходы ( за налоговые периоды, истекшие до 1 января  2011 года) </t>
  </si>
  <si>
    <t xml:space="preserve"> 1 05 01020 01 0000 110</t>
  </si>
  <si>
    <t xml:space="preserve"> Налог, взимаемый с налогоплательщиков, выбравших в качестве объекта налогообложения  доходы , уменьшенные  на величину расходов  </t>
  </si>
  <si>
    <t xml:space="preserve"> 1 05 01021 01 0000 110</t>
  </si>
  <si>
    <t xml:space="preserve"> 1 05 01022 01 0000 110</t>
  </si>
  <si>
    <t xml:space="preserve"> Налог, взимаемый с налогоплательщиков, выбравших в качестве объекта налогообложения  доходы , уменьшенные  на величину расходов ( за налоговые  периоды, истекшие до 1 января 2011года) </t>
  </si>
  <si>
    <t>Налог , взимаемый в виде  стоимости патента в связи  с применением  упрощенной системы налогообложения</t>
  </si>
  <si>
    <t xml:space="preserve"> 1 05 01050 01 0000 110</t>
  </si>
  <si>
    <t>Минимальный налог, зачисляемый в бюджеты  субъектов Российской Федерации</t>
  </si>
  <si>
    <t xml:space="preserve"> 1 05 02000 02 0000 110</t>
  </si>
  <si>
    <t>Единый  налог на  вмененный  доход для  отдельных видов  деятельности</t>
  </si>
  <si>
    <t xml:space="preserve"> 1 05 02010 02 0000 110</t>
  </si>
  <si>
    <t xml:space="preserve">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</si>
  <si>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</si>
  <si>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 xml:space="preserve"> 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</si>
  <si>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</si>
  <si>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</si>
  <si>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</si>
  <si>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 за налоговые периоды, истекшие до 1 января 2011года)</t>
  </si>
  <si>
    <t>1 08 00000 00 0000 000</t>
  </si>
  <si>
    <t>ГОСУДАРСТВЕННАЯ ПОШЛИНА,  СБОРЫ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</si>
  <si>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</si>
  <si>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</si>
  <si>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 xml:space="preserve"> 1 08 03010 01 0000 110</t>
  </si>
  <si>
    <t>Государственная пошлина  по делам,  рассматриваемым в судах  общей  юрисдикции, мировыми судьями ( за исключением   Верховного Суда Российской  Федерации)</t>
  </si>
  <si>
    <t>1 08 07000 01 0000 110</t>
  </si>
  <si>
    <t>Государственная пошлина за государственную  регистрацию, а также  за совершение  прочих  юридически  значимых действий</t>
  </si>
  <si>
    <t xml:space="preserve"> 1 08 07140 01 0000 110</t>
  </si>
  <si>
    <t>Государственная пошлина  за  государственную регистрацию  транспортных средств  и иные  юридически  значимые  действия,  связанные  с изменениями  и выдачей  документов  на транспортные  средства, регистрационных знаков,  водительских удостоверений</t>
  </si>
  <si>
    <t xml:space="preserve"> 1 08 07142 01 0000 110</t>
  </si>
  <si>
    <t>Государственная пошлина 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</si>
  <si>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</si>
  <si>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</si>
  <si>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</si>
  <si>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</si>
  <si>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 xml:space="preserve"> 1 11 0501000 0000 120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</si>
  <si>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</si>
  <si>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 xml:space="preserve"> 1 11 05013 10 0000 120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</si>
  <si>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</si>
  <si>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</si>
  <si>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бюджетных и  автономных учреждений) </t>
  </si>
  <si>
    <t xml:space="preserve"> 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</si>
  <si>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 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</si>
  <si>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</si>
  <si>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</si>
  <si>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</si>
  <si>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</si>
  <si>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</si>
  <si>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</si>
  <si>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</si>
  <si>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</si>
  <si>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 xml:space="preserve"> 1 12 01000 01 0000 120</t>
  </si>
  <si>
    <t>Плата  за негативное воздействие на окружающую среду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</si>
  <si>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</si>
  <si>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</si>
  <si>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</si>
  <si>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</si>
  <si>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</si>
  <si>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выбросы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</si>
  <si>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</si>
  <si>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</si>
  <si>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</si>
  <si>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</si>
  <si>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</si>
  <si>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</si>
  <si>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</si>
  <si>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</si>
  <si>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</si>
  <si>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</si>
  <si>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</si>
  <si>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</si>
  <si>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</si>
  <si>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от продпжи земельных участков, находящихся  в государственной  и муниципальной собственности ( за исключением  земельных участков бюджетных и   автономных  учреждений)</t>
  </si>
  <si>
    <t xml:space="preserve"> 1 14 06010 00 0000 430</t>
  </si>
  <si>
    <t>Доходы  от продажи  земельных участков,  государственная  собственность  на которые  не разграничена</t>
  </si>
  <si>
    <t xml:space="preserve"> 1 14 06013 10 0000 430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</si>
  <si>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поселений</t>
  </si>
  <si>
    <t>1 16 00000 00 0000 000</t>
  </si>
  <si>
    <t>ШТРАФЫ. САНКЦИИ. ВОЗМЕЩЕНИЕ УЩЕРБА</t>
  </si>
  <si>
    <t>Денежные взыскания (штрафы) за нарушение  законодательства о налогах и сборах</t>
  </si>
  <si>
    <t xml:space="preserve"> 1 16 03010 01 0000 140</t>
  </si>
  <si>
    <t>Денежные взыскания  (штрафы) за  нарушение  законодательства о налогах и сборах,  предусмотренные статьями  116, 118, 119.1, пунктами 1  и 2 статьи 120,  статьями 125, 126, 128,129, 129.1,132, 133,134, 135, 135.1, Налогового кодекса  Российской  Федерации, а также штрафы, взыскание которых осуществляется на основании ранее действовавшей статьи 117 Налового кодекса Российской Федерации</t>
  </si>
  <si>
    <t xml:space="preserve"> 1 16 03030 01 0000 140</t>
  </si>
  <si>
    <t>Денежные взыскания (штрафы)  за административные  правонарушения  в области  налогов и сборов,  предусмотренные  Кодексом  Российйской  Федерации об  административных  правонарушениях</t>
  </si>
  <si>
    <t>1 16 06000 01 0000 140</t>
  </si>
  <si>
    <t>Денежные взыскания (штрафы) за нарушение  законодательства  о применении  контрольно- кассовой  теехники при осуществлении  наличных денежных расчетов  и (или)  расчетов  с использованием  платежных карт</t>
  </si>
  <si>
    <t xml:space="preserve"> 1 16 06000 01 0000 140</t>
  </si>
  <si>
    <t>Денежные взыскания (штрафы) за нарушение  законодательства  о применении  контрольно- кассовой  техники при осуществлении  наличных денежных расчетов  и (или)  расчетов  с использованием  платежных карт</t>
  </si>
  <si>
    <t>1 16 25000 00 0000 140</t>
  </si>
  <si>
    <t>Денежные взыскания  (штрафы) за  нарушение  законодательства о  недрах, об  особо охраняемых природных территориях, об охране и использовании животного  мира, об экологической экспертизе,  в области охраны окружающей среды,  земельного законодательства. лесного законодательства, водного законодательства</t>
  </si>
  <si>
    <t>1 16 25060 01 0000 140</t>
  </si>
  <si>
    <t>Денежные  взыскания  (штрафы) за нарушение  земельного  законодательства</t>
  </si>
  <si>
    <t xml:space="preserve"> 1 16 28000 01 0000 140</t>
  </si>
  <si>
    <t>Денежные взыскания  (штрафы) за нарушение законодательства  в области  обеспечения  санитарно- эпидемиологического  благополучия  человека  и законодательства  в сфере  защиты  прав потребителей</t>
  </si>
  <si>
    <t>1 16 90000 00 0000 140</t>
  </si>
  <si>
    <t>Прочие  поступления  от денежных  взысканий  (штрафов) и иных сумм в возмещение 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</si>
  <si>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</si>
  <si>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</si>
  <si>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</si>
  <si>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</si>
  <si>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</si>
  <si>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</si>
  <si>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</si>
  <si>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</si>
  <si>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</si>
  <si>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</si>
  <si>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</si>
  <si>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</si>
  <si>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</si>
  <si>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</si>
  <si>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</si>
  <si>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</si>
  <si>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</si>
  <si>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</si>
  <si>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2 02 02008 00 0000 151</t>
  </si>
  <si>
    <t>Субсидии бюджетам на обеспечение жильем молодых семей</t>
  </si>
  <si>
    <t>2 02 02008 05 0000 151</t>
  </si>
  <si>
    <t>Субсидии бюджетам муниципальных районов на обеспечение жильем молодых семей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</si>
  <si>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</si>
  <si>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</si>
  <si>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2 02 02077 05 0000 151</t>
  </si>
  <si>
    <t xml:space="preserve">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</si>
  <si>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- субсидии на реализацию ДЦП "Развитие образования Брянской области" (2009-2013 годы)</t>
  </si>
  <si>
    <t xml:space="preserve"> - субсидии на реализацию ДЦП "Социальное развитие села" (2003-2013 годы)</t>
  </si>
  <si>
    <t xml:space="preserve"> - субсидии на реализацию ФЦП "Социальное развитие села до 2013 года" </t>
  </si>
  <si>
    <t xml:space="preserve"> - субсидии на реализацию ДЦП "Создание дополнительных мест для детей дошкольного возраста Брянской области" (2012-2017 годы)</t>
  </si>
  <si>
    <t>2 02 02145 00 0000 151</t>
  </si>
  <si>
    <t>Субсидии бюджетам на модернизацию региональных систем общего образования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</si>
  <si>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</si>
  <si>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</si>
  <si>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</si>
  <si>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</si>
  <si>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</si>
  <si>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</si>
  <si>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 xml:space="preserve"> - субсидии на реализацию ДЦП "Демографическое развитие Брянской области" (2011-2015 годы)</t>
  </si>
  <si>
    <t xml:space="preserve"> - субсидии бюджетам муниципальных районов на реализацию программы повышения эффективности бюджетных расходов</t>
  </si>
  <si>
    <t xml:space="preserve"> - субсидии бюджетам муниципальных образований на проведение мероприятий по оздоровлению детей</t>
  </si>
  <si>
    <t xml:space="preserve"> - субсидии из резервного фонда администрации области для проведения аварийно-восстановительных работ на кровле МБОУ сош пос.Мирный СП ООШ Ширковка</t>
  </si>
  <si>
    <t xml:space="preserve"> - субсидии на реализацию ДЦП "Культура Брянщины" (2011-2015 годы)</t>
  </si>
  <si>
    <t xml:space="preserve"> - субсидии на реализацию государственной программы "Развитие физической культуры и спорта Брянской области" (2012-2015 годы)</t>
  </si>
  <si>
    <t xml:space="preserve"> - субсидии на реализацию подпрограммы "Дети и семья" направление "Профилактика безнадзорности и правонарушений несовершеннолетних" (2011-2015 годы)</t>
  </si>
  <si>
    <t>2 02 03000 00 0000 151</t>
  </si>
  <si>
    <t>Субвенции бюджетам субъектов Российской Федерации и муниципальных образований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</si>
  <si>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</si>
  <si>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</si>
  <si>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</si>
  <si>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</si>
  <si>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</si>
  <si>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</si>
  <si>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</si>
  <si>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</si>
  <si>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</si>
  <si>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</si>
  <si>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</si>
  <si>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</si>
  <si>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</si>
  <si>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</si>
  <si>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</si>
  <si>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</si>
  <si>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</si>
  <si>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</si>
  <si>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</si>
  <si>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</si>
  <si>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граждан, работающих  в сельской местности или поселках городского типа на территории Брянской области</t>
  </si>
  <si>
    <t xml:space="preserve"> - субвенция бюджетам муниципальных районов на поддержку мер по обеспечению сбалансированности бюджетов поселений</t>
  </si>
  <si>
    <t xml:space="preserve"> - субвенции бюджетам муниципальных районов на ремонт автомобильных дорог общего пользования местного значения поселений</t>
  </si>
  <si>
    <t xml:space="preserve"> - субвенции бюджетам муниципальных районов на содержание автомобильных дорог общего пользования местного значения поселений</t>
  </si>
  <si>
    <t xml:space="preserve"> - субвенции бюджетам муниципальных районов для предоставления 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самоуправления, составлять протоколы об административных правонарушениях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</si>
  <si>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</si>
  <si>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 - субвенция бюджетам муниципальных районов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</si>
  <si>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-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</t>
  </si>
  <si>
    <t xml:space="preserve"> -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</t>
  </si>
  <si>
    <t xml:space="preserve"> -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</t>
  </si>
  <si>
    <t xml:space="preserve"> - субвенции бюджетам муниципальных районов для осуществления отдельных государственных полномочий Брянской области в области охраны труда</t>
  </si>
  <si>
    <t xml:space="preserve"> - 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</si>
  <si>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для осуществления отдельных государственных полномочий Брянской области по определению перечня должностных лиц органов местного самоуправления, составлять протоколы об административных правонарушениях</t>
  </si>
  <si>
    <t xml:space="preserve"> - субвенции бюджетам муниципальных районов на обеспечение жилыми помещениями,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</si>
  <si>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</si>
  <si>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</si>
  <si>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</si>
  <si>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</si>
  <si>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</si>
  <si>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</si>
  <si>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</si>
  <si>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</si>
  <si>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- субвенции бюджетам муниципальных районов на социальную поддержку и социальное обслуживание детей-сирот и детей, оставшихся без попечения родителей, находящихся на воспитании в приемных семьях</t>
  </si>
  <si>
    <t xml:space="preserve"> - субвенции бюджетам муниципальных районов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</si>
  <si>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</si>
  <si>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</si>
  <si>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</si>
  <si>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</si>
  <si>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2 02 03999 00 0000 151</t>
  </si>
  <si>
    <t xml:space="preserve">Прочие субвенции </t>
  </si>
  <si>
    <t>2 02 03999 05 0000 151</t>
  </si>
  <si>
    <t>Прочие субвенции бюджетам муниципальных районов</t>
  </si>
  <si>
    <t xml:space="preserve"> -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</si>
  <si>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</si>
  <si>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</si>
  <si>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</si>
  <si>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</si>
  <si>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</si>
  <si>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</si>
  <si>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</si>
  <si>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</si>
  <si>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</si>
  <si>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</si>
  <si>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1 05 01040 02 0000 110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</si>
  <si>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</si>
  <si>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</si>
  <si>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</si>
  <si>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</si>
  <si>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</si>
  <si>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</si>
  <si>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</si>
  <si>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</si>
  <si>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</si>
  <si>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</si>
  <si>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</si>
  <si>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</si>
  <si>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</si>
  <si>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</si>
  <si>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</si>
  <si>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</si>
  <si>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</si>
  <si>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</si>
  <si>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</si>
  <si>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</si>
  <si>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</si>
  <si>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ДЕФИЦИТ БЮДЖЕТА (-)</t>
  </si>
  <si>
    <t>1 06 00000 00 0000 000</t>
  </si>
  <si>
    <t>НАЛОГИ НА ИМУЩЕСТВО</t>
  </si>
  <si>
    <t>ИТОГО ДОХОДОВ</t>
  </si>
  <si>
    <t>1 09 00000 00 0000 000</t>
  </si>
  <si>
    <t>ЗАДОЛЖЕННОСТЬ И ПЕРЕРАСЧЕТЫ ПО ОТМЕНЕННЫМ НАЛОГАМ, СБОРАМ И ИНЫМ ОБЯЗАТЕЛЬНЫМ ПЛАТЕЖАМ</t>
  </si>
  <si>
    <t>1 03 00000 00 0000 000</t>
  </si>
  <si>
    <t>НАЛОГИ НА ТОВАРЫ (РАБОТЫ, УСЛУГИ), РЕАЛИЗУЕМЫЕ НА ТЕРРИТОРИИ РОССИЙСКОЙ ФЕДЕРАЦИИ</t>
  </si>
  <si>
    <t>ОБСЛУЖИВАНИЕ ГОСУДАРСТВЕННОГО И МУНИЦИПАЛЬНОГО ДОЛГА</t>
  </si>
  <si>
    <t>0103</t>
  </si>
  <si>
    <t>0104</t>
  </si>
  <si>
    <t>0106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</si>
  <si>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</si>
  <si>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</si>
  <si>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</si>
  <si>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</si>
  <si>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</si>
  <si>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</si>
  <si>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</si>
  <si>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0107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</si>
  <si>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</si>
  <si>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</si>
  <si>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</si>
  <si>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</si>
  <si>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</si>
  <si>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</si>
  <si>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</si>
  <si>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</si>
  <si>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0405</t>
  </si>
  <si>
    <t>0409</t>
  </si>
  <si>
    <t>0412</t>
  </si>
  <si>
    <t>Жилищное хозяйство</t>
  </si>
  <si>
    <t>Коммунальное хозяйство</t>
  </si>
  <si>
    <t>0501</t>
  </si>
  <si>
    <t>0502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</si>
  <si>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</si>
  <si>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</si>
  <si>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</si>
  <si>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</si>
  <si>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</si>
  <si>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</si>
  <si>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</si>
  <si>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</si>
  <si>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</si>
  <si>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</si>
  <si>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0801</t>
  </si>
  <si>
    <t>0804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</si>
  <si>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</si>
  <si>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</si>
  <si>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</si>
  <si>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</si>
  <si>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1001</t>
  </si>
  <si>
    <t>1003</t>
  </si>
  <si>
    <t>1004</t>
  </si>
  <si>
    <t>1006</t>
  </si>
  <si>
    <t>Массовый спорт</t>
  </si>
  <si>
    <t>1102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</si>
  <si>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</si>
  <si>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</si>
  <si>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1401</t>
  </si>
  <si>
    <t>1402</t>
  </si>
  <si>
    <t>0105</t>
  </si>
  <si>
    <t>Судебная система</t>
  </si>
  <si>
    <t>Приложение 6</t>
  </si>
  <si>
    <t>к проекту Решения районного Совета народных депутатов "О бюджете муниципального образования "Клетнянский муниципальный район" на 2017 год и плановый период 2018 и 2019 годов</t>
  </si>
  <si>
    <t>Ожидаемое исполнение бюджета муниципального образования "Клетнянский муниципальный район" в 2016 году</t>
  </si>
  <si>
    <t>Гл</t>
  </si>
  <si>
    <t>Рз</t>
  </si>
  <si>
    <t>Пр</t>
  </si>
  <si>
    <t>ЦСР</t>
  </si>
  <si>
    <t>ВР</t>
  </si>
  <si>
    <t>2016 год (план на 01.11.16.)</t>
  </si>
  <si>
    <t>ОБ</t>
  </si>
  <si>
    <t>МБ</t>
  </si>
  <si>
    <t>ПБ</t>
  </si>
  <si>
    <t xml:space="preserve">Ожидаемое 2016 год 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</si>
  <si>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</si>
  <si>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</si>
  <si>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</si>
  <si>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</si>
  <si>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</si>
  <si>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</si>
  <si>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04</t>
  </si>
  <si>
    <t xml:space="preserve">Обеспечение деятельности главы исполнительно-распорядительного органа муниципального образования </t>
  </si>
  <si>
    <t>51 0 11 10010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</si>
  <si>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</si>
  <si>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</si>
  <si>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</si>
  <si>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</si>
  <si>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</si>
  <si>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51 0 11 10100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</si>
  <si>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</si>
  <si>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</si>
  <si>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</si>
  <si>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</si>
  <si>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</si>
  <si>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</si>
  <si>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</si>
  <si>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</si>
  <si>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</si>
  <si>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Полномочия поселений по формированию архивных фондов, переданные муниципальному району в соответствии с Соглашением</t>
  </si>
  <si>
    <t>51 0 11 10160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</si>
  <si>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</si>
  <si>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</si>
  <si>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</si>
  <si>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11</t>
  </si>
  <si>
    <t xml:space="preserve">Резервные фонды местных администраций </t>
  </si>
  <si>
    <t>70 0 00 10120</t>
  </si>
  <si>
    <t>Резервные средства</t>
  </si>
  <si>
    <t>870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</si>
  <si>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</si>
  <si>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</si>
  <si>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</si>
  <si>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Оценка имущества, признание прав и регулирование отношений муниципальной собственности</t>
  </si>
  <si>
    <t>51 0 11 17400</t>
  </si>
  <si>
    <t>Содержание и обслуживание казны муниципального образования</t>
  </si>
  <si>
    <t>51 0 11 17410</t>
  </si>
  <si>
    <t xml:space="preserve">Реализация отдельных мероприятий в сфере развития муниципального управления Клетнянского района </t>
  </si>
  <si>
    <t>51 0 11 22110</t>
  </si>
  <si>
    <t xml:space="preserve">Повышение энергетической эффективности в Клетнянском муниципальном районе </t>
  </si>
  <si>
    <t>51 0 11 22120</t>
  </si>
  <si>
    <t>Проведение всероссийской сельскохозяйственной переписи в 2016 году</t>
  </si>
  <si>
    <t>51 0 11 53910</t>
  </si>
  <si>
    <t>Многофункциональный центр Клетнянского района</t>
  </si>
  <si>
    <t>51 0 14 11110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</si>
  <si>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</si>
  <si>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</si>
  <si>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Повышение качества и доступности предоставления государственных и муниципальных услуг в Брянской области</t>
  </si>
  <si>
    <t>51 0 14 18640</t>
  </si>
  <si>
    <t>Создание, развитие многофункционального центра на территории Клетнянского района</t>
  </si>
  <si>
    <t>51 0 14 18650</t>
  </si>
  <si>
    <t>Национальная оборона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</si>
  <si>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</si>
  <si>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</si>
  <si>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</si>
  <si>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</si>
  <si>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</si>
  <si>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</si>
  <si>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</si>
  <si>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Единая дежурно-диспетчерская служба</t>
  </si>
  <si>
    <t>51 0 12 11340</t>
  </si>
  <si>
    <t>110</t>
  </si>
  <si>
    <t>Национальная экономика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</si>
  <si>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</si>
  <si>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</si>
  <si>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Реализация отдельных мероприятий в сфере развития сельского хозяйства</t>
  </si>
  <si>
    <t>51 1 11 22180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</si>
  <si>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</si>
  <si>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810</t>
  </si>
  <si>
    <t>Реализация отдельных мероприятий в сфере развития животноводства Клетнянского района</t>
  </si>
  <si>
    <t>51 1 11 22190</t>
  </si>
  <si>
    <t>Транспорт</t>
  </si>
  <si>
    <t>08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</si>
  <si>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</si>
  <si>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51 0 51 18450</t>
  </si>
  <si>
    <t>51 0 51 18460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</si>
  <si>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внутрирайонным маршрутам регулярных перевозок за счет средств бюджета муниципального района</t>
  </si>
  <si>
    <t>51 0 51 S8450</t>
  </si>
  <si>
    <t>Развитие и совершенствование сети автомобильных дорог местного значения</t>
  </si>
  <si>
    <t>51 0 61 72000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</si>
  <si>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</si>
  <si>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</si>
  <si>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</si>
  <si>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</si>
  <si>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</si>
  <si>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</si>
  <si>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</si>
  <si>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 xml:space="preserve">Мероприятия по поддержке малого и среднего предпринимательства в Клетнянском районе </t>
  </si>
  <si>
    <t>51 7 11 18910</t>
  </si>
  <si>
    <t>Жилищно-коммунальное хозяйство</t>
  </si>
  <si>
    <t>Взносы на  капитальный ремонт многоквартирных домов, находящихся в муниципальной собственности</t>
  </si>
  <si>
    <t>51 0 31 71050</t>
  </si>
  <si>
    <t xml:space="preserve">Бюджетные инвестиции в объекты капитальных вложений муниципальной собственности </t>
  </si>
  <si>
    <t>51 0 31 18970</t>
  </si>
  <si>
    <t>Выполнение проектных работ по газификации населенных пунктов Клетнянского района</t>
  </si>
  <si>
    <t>51 0 31 22200</t>
  </si>
  <si>
    <t>Мероприятия в сфере коммунального хозяйства</t>
  </si>
  <si>
    <t>51 0 31 22280</t>
  </si>
  <si>
    <t>Устойчивое развитие сельских территорий за счет бюджета муниципального района</t>
  </si>
  <si>
    <t>51 0 31 L0180</t>
  </si>
  <si>
    <t>Капитальные вложения в объекты муниципальной собственности за счет средств бюджета муниципального района</t>
  </si>
  <si>
    <t>51 0 31 S1270</t>
  </si>
  <si>
    <t>Образование</t>
  </si>
  <si>
    <t>07</t>
  </si>
  <si>
    <t>Мероприятия по материально-техническому обеспечению и благоустройству образовательных учреждений</t>
  </si>
  <si>
    <t>51 0 13 22130</t>
  </si>
  <si>
    <t>51 0 13 18970</t>
  </si>
  <si>
    <t>Реализация мероприятий по содействию создания в субъектах Российской Федерации новых мест в общеобразовательных организациях, софинансирование объектов капитальных вложений муниципальной собственности</t>
  </si>
  <si>
    <t>51 0 13 55200</t>
  </si>
  <si>
    <t>Реализация мероприятий по содействию создания в субъектах Российской Федерации новых мест в общеобразовательных организациях, софинансирование объектов капитальных вложений муниципальной собственности за счет средств бюджета муниципального района</t>
  </si>
  <si>
    <t>51 0 13 L5200</t>
  </si>
  <si>
    <t xml:space="preserve">Реализация мероприятий по содействию создания в субъектах Российской Федерации новых мест в общеобразовательных организациях, софинансирование объектов капитальных вложений муниципальной собственности за счет средств областного бюджета </t>
  </si>
  <si>
    <t>51 0 13 R5200</t>
  </si>
  <si>
    <t>Культура, кинематография</t>
  </si>
  <si>
    <t>Библиотеки</t>
  </si>
  <si>
    <t>51 2 11 10540</t>
  </si>
  <si>
    <t>600</t>
  </si>
  <si>
    <t>Субсидии бюджетным учреждениям</t>
  </si>
  <si>
    <t>610</t>
  </si>
  <si>
    <t xml:space="preserve">Учреждения клубного типа </t>
  </si>
  <si>
    <t>51 2 11 10550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</si>
  <si>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</si>
  <si>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>51 2 11 10570</t>
  </si>
  <si>
    <t>Полномочия поселений  в части организации библиотечного обслуживания населения, переданные муниципальному району в соответствии с Соглашением</t>
  </si>
  <si>
    <t>51 2 11 10580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</si>
  <si>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</si>
  <si>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</si>
  <si>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модернизации и эффективному развитию библиотечного дела в Клетнянском районе за счет средств бюджета муниципального района</t>
  </si>
  <si>
    <t>51 2 11 22150</t>
  </si>
  <si>
    <t>Мероприятия по модернизации и эффективному развитию библиотечного дела в Клетнянском районе за счет средств бюджетов поселений, переданных в соответствии с заключенными Соглашениями</t>
  </si>
  <si>
    <t>51 2 11 22250</t>
  </si>
  <si>
    <t>Мероприятия по сохранению культурного наследия в Клетнянском районе за счет средств бюджета муниципального района</t>
  </si>
  <si>
    <t>51 2 11 22160</t>
  </si>
  <si>
    <t>Мероприятия по сохранению культурного наследия в Клетнянском районе за счет средств бюджетов поселений, переданных в соответствии с заключенными Соглашениями</t>
  </si>
  <si>
    <t>51 2 11 22260</t>
  </si>
  <si>
    <t>Государственная поддержка муниципальных учреждений культуры</t>
  </si>
  <si>
    <t>51 2 11 51470</t>
  </si>
  <si>
    <t>Противодействие злоупотреблению наркотиками и их незаконному обороту</t>
  </si>
  <si>
    <t>51 3 11 11300</t>
  </si>
  <si>
    <t>Социальная политика</t>
  </si>
  <si>
    <t>10</t>
  </si>
  <si>
    <t>Ежемесячная доплата к государственной пенсии муниципальным служащим в  соответствии с Законом Брянской области от 16 ноября 2007 года №156-З "О муниципальной службе в Брянской области"</t>
  </si>
  <si>
    <t xml:space="preserve">51 5 11 16510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</si>
  <si>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</si>
  <si>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</si>
  <si>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</si>
  <si>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</si>
  <si>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Социальные выплаты молодым семьям на приобретение жилья</t>
  </si>
  <si>
    <t>51 6 11 16200</t>
  </si>
  <si>
    <t>Социальные выплаты молодым семьям на приобретение жилья за счет средств бюджета муниципального района</t>
  </si>
  <si>
    <t>51 6 11 S6200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</si>
  <si>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</si>
  <si>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51 5 12 50820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</si>
  <si>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</si>
  <si>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51 5 12 R0820</t>
  </si>
  <si>
    <t>06</t>
  </si>
  <si>
    <t>Реализация отдельных мероприятий в сфере социальной защиты населения</t>
  </si>
  <si>
    <t>51 5 11 22220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</si>
  <si>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</si>
  <si>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</si>
  <si>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</si>
  <si>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</si>
  <si>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</si>
  <si>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51 4 11 R1270</t>
  </si>
  <si>
    <t>Мероприятия в области физической культуры и спорта</t>
  </si>
  <si>
    <t>51 4 11 17670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</si>
  <si>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</si>
  <si>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51 4 11 17680</t>
  </si>
  <si>
    <t xml:space="preserve">Мероприятий по поэтапному внедрению Всероссийского физкультурно-спортивного комплекса "Готов к труду и обороне" (ГТО) </t>
  </si>
  <si>
    <t>51 4 11 17690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</si>
  <si>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</si>
  <si>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51 4 11 51270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</si>
  <si>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 бюджета муниципального района</t>
  </si>
  <si>
    <t>51 4 11 L1270</t>
  </si>
  <si>
    <t>Управление по делам образования, демографии, молодежной политике, ФК и массовому спорту</t>
  </si>
  <si>
    <t>Дошкольные образовательные организации</t>
  </si>
  <si>
    <t>52 0 12 10630</t>
  </si>
  <si>
    <t>Расходы на организацию питания воспитанников в дошкольных образовательных организациях</t>
  </si>
  <si>
    <t>52 0 12 10670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</si>
  <si>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</si>
  <si>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</si>
  <si>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 Клетнянского района</t>
  </si>
  <si>
    <t>52 0 12 22140</t>
  </si>
  <si>
    <t>Реализация отдельных мероприятий по обеспечению безопасности образовательных учреждений Клетнянского района</t>
  </si>
  <si>
    <t>52 0 12 22240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</si>
  <si>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</si>
  <si>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</si>
  <si>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</si>
  <si>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52 0 12 10640</t>
  </si>
  <si>
    <t>Расходы на организацию питания учащихся в общеобразовательных организациях</t>
  </si>
  <si>
    <t>52 0 12 10680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</si>
  <si>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</si>
  <si>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</si>
  <si>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Дополнительные меры государственной поддержки обучающихся</t>
  </si>
  <si>
    <t>52 0 12 14730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</si>
  <si>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</si>
  <si>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52 0 12 50970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</si>
  <si>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</si>
  <si>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52 0 12 55200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</si>
  <si>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муниципального района</t>
  </si>
  <si>
    <t>52 0 12 L0970</t>
  </si>
  <si>
    <t>Реализация мероприятий по содействию создания в субъектах Российской Федерации новых мест в общеобразовательных организациях за счет средств бюджета муниципального района</t>
  </si>
  <si>
    <t>52 0 12 L5200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</si>
  <si>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</si>
  <si>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52 0 12 R0970</t>
  </si>
  <si>
    <t>Cоздание новых мест в общеобразовательных организациях</t>
  </si>
  <si>
    <t>52 0 12 R5200</t>
  </si>
  <si>
    <t>Мероприятия по проведению оздоровительной кампании детей</t>
  </si>
  <si>
    <t>52 0 32 14790</t>
  </si>
  <si>
    <t>Софинансирование мероприятий по проведению оздоровительной кампании детей</t>
  </si>
  <si>
    <t>52 0 32 S4790</t>
  </si>
  <si>
    <t>Организации дополнительного образования</t>
  </si>
  <si>
    <t>52 0 12 10660</t>
  </si>
  <si>
    <t>Реализация отдельных мероприятий по работе с детьми и молодежью Клетнянского района</t>
  </si>
  <si>
    <t>52 0 31 22310</t>
  </si>
  <si>
    <t>52 0 11 10100</t>
  </si>
  <si>
    <t>Прочие учреждения образования</t>
  </si>
  <si>
    <t>52 0 12 10750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</si>
  <si>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</si>
  <si>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</si>
  <si>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</si>
  <si>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</si>
  <si>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</si>
  <si>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</si>
  <si>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 xml:space="preserve"> 52 0 21 16720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</si>
  <si>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</si>
  <si>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</si>
  <si>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52 0 41 12020</t>
  </si>
  <si>
    <t>Финансовое управление администрации Клетнянского района</t>
  </si>
  <si>
    <t>53 0 11 10100</t>
  </si>
  <si>
    <t>53 0 12 12020</t>
  </si>
  <si>
    <t>Межбюджетные трансферты</t>
  </si>
  <si>
    <t>500</t>
  </si>
  <si>
    <t>Субвенции</t>
  </si>
  <si>
    <t>530</t>
  </si>
  <si>
    <t>53 0 12 51180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</si>
  <si>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</si>
  <si>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53 0 12 72110</t>
  </si>
  <si>
    <t>540</t>
  </si>
  <si>
    <t>Полномочия бюджетам поселений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</si>
  <si>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53 0 12 71060</t>
  </si>
  <si>
    <t>Полномочия бюджетам поселений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</si>
  <si>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53 0 12 22270</t>
  </si>
  <si>
    <t>53 0 12 14210</t>
  </si>
  <si>
    <t xml:space="preserve">Межбюджетные трансферты общего характера бюджетам бюджетной системы Российской Федерации </t>
  </si>
  <si>
    <t>14</t>
  </si>
  <si>
    <t>Выравнивание бюджетной обеспеченности поселений</t>
  </si>
  <si>
    <t>53 0 12 15840</t>
  </si>
  <si>
    <t xml:space="preserve">Дотации             </t>
  </si>
  <si>
    <t>510</t>
  </si>
  <si>
    <t>Поддержка мер по обеспечению сбалансированности бюджетов поселений</t>
  </si>
  <si>
    <t>53 0 12 15860</t>
  </si>
  <si>
    <t>Дотации</t>
  </si>
  <si>
    <t xml:space="preserve">Поддержка мер по обеспечению сбалансированности  бюджетов поселений из бюджета муниципального образования "Клетнянский муниципальный  район"
</t>
  </si>
  <si>
    <t>53 0 12 15990</t>
  </si>
  <si>
    <t>Клетнянский районный Совет народных депутатов</t>
  </si>
  <si>
    <t>70 0 00 10100</t>
  </si>
  <si>
    <t>Контрольно-счетная палата Клетнянского муниципального района</t>
  </si>
  <si>
    <t xml:space="preserve">Руководитель контрольно-счётного органа муниципального образования </t>
  </si>
  <si>
    <t>70 0 00 10060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</si>
  <si>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</si>
  <si>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70 0 00 10150</t>
  </si>
  <si>
    <t>ВСЕГО РАСХОДОВ</t>
  </si>
  <si>
    <t>МП</t>
  </si>
  <si>
    <t>ППМП</t>
  </si>
  <si>
    <t>ОМ</t>
  </si>
  <si>
    <t>ГРБС</t>
  </si>
  <si>
    <t>НР</t>
  </si>
  <si>
    <t>2017 год</t>
  </si>
  <si>
    <t>Обеспечение реализации полномочий Клетнянского муниципального района на 2015 - 2019 годы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</si>
  <si>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</si>
  <si>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10010</t>
  </si>
  <si>
    <t>10100</t>
  </si>
  <si>
    <r>
      <t xml:space="preserve">Закупка товаров, работ и услуг для </t>
    </r>
    <r>
      <rPr>
        <sz val="10"/>
        <color rgb="FFFF0000"/>
        <rFont val="Arial"/>
        <family val="2"/>
        <charset val="204"/>
      </rPr>
      <t xml:space="preserve">обеспечения </t>
    </r>
    <r>
      <rPr>
        <sz val="10"/>
        <rFont val="Arial"/>
        <family val="2"/>
        <charset val="204"/>
      </rPr>
      <t>государственных (муниципальных) нужд</t>
    </r>
  </si>
  <si>
    <t>10160</t>
  </si>
  <si>
    <t>12020</t>
  </si>
  <si>
    <t>17400</t>
  </si>
  <si>
    <t>17410</t>
  </si>
  <si>
    <t>17900</t>
  </si>
  <si>
    <t>22110</t>
  </si>
  <si>
    <t>22120</t>
  </si>
  <si>
    <t>53910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</si>
  <si>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</si>
  <si>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11340</t>
  </si>
  <si>
    <t>Развитие инфраструктуры социально-культурной сферы Клетнянского района</t>
  </si>
  <si>
    <t>Софинансирование объектов капитальных вложений муниципальной собственности</t>
  </si>
  <si>
    <t>11270</t>
  </si>
  <si>
    <t>S1270</t>
  </si>
  <si>
    <t>18970</t>
  </si>
  <si>
    <t>22130</t>
  </si>
  <si>
    <t>55200</t>
  </si>
  <si>
    <t>L5200</t>
  </si>
  <si>
    <r>
      <t xml:space="preserve">Реализация мероприятий по содействию создания в субъектах Российской Федерации новых мест в общеобразовательных организациях, софинансирование объектов капитальных вложений муниципальной собственности </t>
    </r>
    <r>
      <rPr>
        <sz val="10"/>
        <rFont val="Arial"/>
        <family val="2"/>
        <charset val="204"/>
      </rPr>
      <t xml:space="preserve">за счет средств областного бюджета </t>
    </r>
  </si>
  <si>
    <t>R5200</t>
  </si>
  <si>
    <t>Повышение качества и доступности предоставления муниципальных услуг в Клетнянском районе</t>
  </si>
  <si>
    <t>11110</t>
  </si>
  <si>
    <t>Закупка товаров, работ и услуг для государственных (муниципальных) нужд</t>
  </si>
  <si>
    <t>18650</t>
  </si>
  <si>
    <t>Бюджетные инвестиции в объекты капитального строительства государственной (муниципальной) cобственности</t>
  </si>
  <si>
    <t>414</t>
  </si>
  <si>
    <t>18640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</si>
  <si>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</si>
  <si>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</si>
  <si>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</si>
  <si>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</si>
  <si>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</si>
  <si>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</si>
  <si>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</si>
  <si>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22200</t>
  </si>
  <si>
    <t>22280</t>
  </si>
  <si>
    <t>71050</t>
  </si>
  <si>
    <t>L0180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</si>
  <si>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</si>
  <si>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</si>
  <si>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</si>
  <si>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</si>
  <si>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</si>
  <si>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</si>
  <si>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>18450</t>
  </si>
  <si>
    <r>
  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внутрирайонным маршрутам регулярных перевозок </t>
    </r>
    <r>
      <rPr>
        <sz val="10"/>
        <color rgb="FFFF0000"/>
        <rFont val="Arial"/>
        <family val="2"/>
        <charset val="204"/>
      </rPr>
      <t>за счет средств бюджета муниципального района</t>
    </r>
  </si>
  <si>
    <t>18460</t>
  </si>
  <si>
    <t>S8450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</si>
  <si>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</si>
  <si>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</si>
  <si>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72000</t>
  </si>
  <si>
    <t>Подпрограмма "Развитие сельского хозяйства в Клетнянском районе" (2015-2019 годы)</t>
  </si>
  <si>
    <t>Создание условий для развития сельского хозяйства на территории района</t>
  </si>
  <si>
    <t>22180</t>
  </si>
  <si>
    <t>22190</t>
  </si>
  <si>
    <t>Подпрограмма "Культура Клетнянского района на 2015-2019 годы"</t>
  </si>
  <si>
    <t>Обеспечение свободы творчества и прав граждан на участие в культурной жизни, на равный доступ к культурным ценностям</t>
  </si>
  <si>
    <t>10540</t>
  </si>
  <si>
    <t>10550</t>
  </si>
  <si>
    <t>10570</t>
  </si>
  <si>
    <t>10580</t>
  </si>
  <si>
    <t>14210</t>
  </si>
  <si>
    <t>22150</t>
  </si>
  <si>
    <t>Субсидии бюджетным учреждениям на иные цели</t>
  </si>
  <si>
    <t>612</t>
  </si>
  <si>
    <t>22250</t>
  </si>
  <si>
    <t>22160</t>
  </si>
  <si>
    <t>22260</t>
  </si>
  <si>
    <t>51470</t>
  </si>
  <si>
    <t>Подпрограмма "Комплексные меры противодействия злоупотреблению наркотиками и их незаконному обороту" (2015-2019 годы)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</si>
  <si>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</si>
  <si>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11300</t>
  </si>
  <si>
    <t>Подпрограмма "Развитие молодежной политики, физической культуры и спорта Клетнянского района" (2015-2019 годы)</t>
  </si>
  <si>
    <t>Развитие физической культуры и спорта на территории Клетнянского района</t>
  </si>
  <si>
    <t>17670</t>
  </si>
  <si>
    <t>17680</t>
  </si>
  <si>
    <t>17690</t>
  </si>
  <si>
    <t>51270</t>
  </si>
  <si>
    <t>L1270</t>
  </si>
  <si>
    <t>R1270</t>
  </si>
  <si>
    <t>Подпрограмма "Социальная политика Клетнянского района" (2015-2019 годы)</t>
  </si>
  <si>
    <t>Осуществление мер улучшению положения отдельных категорий граждан</t>
  </si>
  <si>
    <t>16510</t>
  </si>
  <si>
    <t>22220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</si>
  <si>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</si>
  <si>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</si>
  <si>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</si>
  <si>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</si>
  <si>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Подпрограмма "Обеспечение жильем молодых семей  Клетнянского района на 2015-2019 годы"</t>
  </si>
  <si>
    <t>Осуществление муниципальной поддержки молодых семей в улучшении жилищных условий</t>
  </si>
  <si>
    <t>16200</t>
  </si>
  <si>
    <t>S6200</t>
  </si>
  <si>
    <t>ОЦЕНКА ОЖИДАЕМОГО ИСПОЛНЕНИЯ БЮДЖЕТА МУНИЦИПАЛЬНОГО ОБРАЗОВАНИЯ "КЛЕТНЯНСКИЙ МУНИЦИПАЛЬНЫЙ РАЙОН" ЗА 2016 ГОД</t>
  </si>
  <si>
    <t>Ожидаемое 2016 года</t>
  </si>
  <si>
    <t>0408</t>
  </si>
  <si>
    <t>1101</t>
  </si>
  <si>
    <t>Ожидаемое исполнение бюджета в 2016 году по ГРБС "Финансовое управление администрации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</si>
</sst>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#,##0.0_р_.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7" fontId="1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7" fontId="3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167" fontId="1" fillId="2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top"/>
    </xf>
    <xf numFmtId="3" fontId="1" fillId="2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4" fillId="0" borderId="5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4" fontId="5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4" fontId="4" fillId="0" borderId="0" xfId="0" applyNumberFormat="1" applyFont="1" applyFill="1" applyAlignment="1">
      <alignment vertical="top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/>
    </xf>
    <xf numFmtId="4" fontId="10" fillId="0" borderId="2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4" fontId="10" fillId="0" borderId="2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4" fontId="9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4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4" fontId="14" fillId="0" borderId="2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vertical="top"/>
    </xf>
    <xf numFmtId="3" fontId="1" fillId="3" borderId="2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OR/Documents/&#1041;&#1102;&#1076;&#1078;&#1077;&#1090;%202017/&#1052;&#1086;&#1103;%20&#1088;&#1072;&#1089;&#1096;&#1080;&#1088;&#1077;&#1085;&#1085;&#1072;&#1103;/&#1052;&#1086;&#1103;%20&#1088;&#1072;&#1089;&#1096;&#1080;&#1088;&#1077;&#1085;&#1085;&#1072;&#1103;%202017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5;&#1072;%202017%20&#1080;%20&#1087;&#1083;_&#1087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,213 аппарат"/>
      <sheetName val="211,213 др."/>
      <sheetName val="212"/>
      <sheetName val="221"/>
      <sheetName val="223"/>
      <sheetName val="223 МПБ"/>
      <sheetName val="224"/>
      <sheetName val="225"/>
      <sheetName val="226"/>
      <sheetName val="242"/>
      <sheetName val="251"/>
      <sheetName val="260"/>
      <sheetName val="263"/>
      <sheetName val="290 налоги"/>
      <sheetName val="290"/>
      <sheetName val="310"/>
      <sheetName val="340"/>
      <sheetName val="пит.ДДУ"/>
      <sheetName val="запчасти"/>
      <sheetName val="пит.шк."/>
      <sheetName val="ОБ"/>
      <sheetName val="Меропр."/>
      <sheetName val="Инвест"/>
      <sheetName val="От пос"/>
      <sheetName val="Пров"/>
      <sheetName val="По учр."/>
      <sheetName val="Прил ВС"/>
      <sheetName val="ПС"/>
      <sheetName val="ФС"/>
      <sheetName val="Дох"/>
      <sheetName val="Поселениям"/>
      <sheetName val="Ожид.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06">
          <cell r="L206">
            <v>0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0 налоги"/>
      <sheetName val="пит.ДДУ"/>
      <sheetName val="запчасти"/>
      <sheetName val="пит.шк."/>
      <sheetName val="Инвест"/>
      <sheetName val="От пос"/>
      <sheetName val="Доходы"/>
      <sheetName val="1.Норм"/>
      <sheetName val="2.Адм.дох"/>
      <sheetName val="3.Ист.дох"/>
      <sheetName val="4.Адм.ОГВ"/>
      <sheetName val="5.Адм.ист"/>
      <sheetName val="ФС"/>
      <sheetName val="6.Вед.2017"/>
      <sheetName val="7.Вед.18-19"/>
      <sheetName val="8.Прогр.2017"/>
      <sheetName val="9.Прогр.18-19"/>
      <sheetName val="10.1 Выр.2017"/>
      <sheetName val="10.2.ВУС"/>
      <sheetName val="10.3 Прот.2017"/>
      <sheetName val="11.1 Выр.18-19"/>
      <sheetName val="11.2 ВУС 18-19"/>
      <sheetName val="11.3 Прот.18-19"/>
      <sheetName val="12.1 Сбал.2017"/>
      <sheetName val="12.2 Дороги 2017"/>
      <sheetName val="12.3 Жилье 2017"/>
      <sheetName val="12.4 Вода 2017"/>
      <sheetName val="13.1 Сбал 18-19"/>
      <sheetName val="13.2 Дороги 18-19"/>
      <sheetName val="13.3 Жилье 18-19"/>
      <sheetName val="13.4 Вода 18-19"/>
      <sheetName val="Ист.2017"/>
      <sheetName val="Ист.18-19"/>
      <sheetName val="Поселени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3">
          <cell r="K23">
            <v>25081510.489999998</v>
          </cell>
          <cell r="L23">
            <v>2366743.4900000002</v>
          </cell>
          <cell r="M23">
            <v>22712267</v>
          </cell>
          <cell r="N23">
            <v>2500</v>
          </cell>
          <cell r="O23" t="e">
            <v>#REF!</v>
          </cell>
          <cell r="P23">
            <v>21798992</v>
          </cell>
        </row>
        <row r="26">
          <cell r="K26">
            <v>961900</v>
          </cell>
          <cell r="L26">
            <v>0</v>
          </cell>
          <cell r="M26">
            <v>961900</v>
          </cell>
          <cell r="N26">
            <v>0</v>
          </cell>
          <cell r="O26" t="e">
            <v>#REF!</v>
          </cell>
          <cell r="P26">
            <v>961900</v>
          </cell>
        </row>
        <row r="28">
          <cell r="K28">
            <v>16052236.939999999</v>
          </cell>
          <cell r="L28">
            <v>0</v>
          </cell>
          <cell r="M28">
            <v>16052236.939999999</v>
          </cell>
          <cell r="N28">
            <v>0</v>
          </cell>
          <cell r="O28" t="e">
            <v>#REF!</v>
          </cell>
          <cell r="P28">
            <v>15630400</v>
          </cell>
        </row>
        <row r="30">
          <cell r="K30">
            <v>11860315</v>
          </cell>
          <cell r="M30">
            <v>11860315</v>
          </cell>
          <cell r="O30" t="e">
            <v>#REF!</v>
          </cell>
          <cell r="P30">
            <v>11633100</v>
          </cell>
        </row>
        <row r="31">
          <cell r="K31">
            <v>3680800</v>
          </cell>
          <cell r="L31">
            <v>0</v>
          </cell>
          <cell r="M31">
            <v>3680800</v>
          </cell>
          <cell r="N31">
            <v>0</v>
          </cell>
          <cell r="O31" t="e">
            <v>#REF!</v>
          </cell>
          <cell r="P31">
            <v>3604700</v>
          </cell>
        </row>
        <row r="34">
          <cell r="K34">
            <v>42721.94</v>
          </cell>
          <cell r="M34">
            <v>42721.94</v>
          </cell>
          <cell r="O34" t="e">
            <v>#REF!</v>
          </cell>
        </row>
        <row r="38">
          <cell r="K38">
            <v>2500</v>
          </cell>
          <cell r="N38">
            <v>2500</v>
          </cell>
          <cell r="O38" t="e">
            <v>#REF!</v>
          </cell>
          <cell r="P38">
            <v>2500</v>
          </cell>
        </row>
        <row r="46">
          <cell r="K46">
            <v>130000</v>
          </cell>
          <cell r="M46">
            <v>130000</v>
          </cell>
          <cell r="O46" t="e">
            <v>#REF!</v>
          </cell>
          <cell r="P46">
            <v>200000</v>
          </cell>
        </row>
        <row r="48">
          <cell r="K48">
            <v>300792</v>
          </cell>
          <cell r="L48">
            <v>300792</v>
          </cell>
          <cell r="M48">
            <v>0</v>
          </cell>
          <cell r="N48">
            <v>0</v>
          </cell>
          <cell r="O48" t="e">
            <v>#REF!</v>
          </cell>
          <cell r="P48">
            <v>300792</v>
          </cell>
        </row>
        <row r="51">
          <cell r="K51">
            <v>93472</v>
          </cell>
          <cell r="L51">
            <v>93472</v>
          </cell>
          <cell r="M51">
            <v>0</v>
          </cell>
          <cell r="N51">
            <v>0</v>
          </cell>
          <cell r="O51" t="e">
            <v>#REF!</v>
          </cell>
          <cell r="P51">
            <v>93472</v>
          </cell>
        </row>
        <row r="52">
          <cell r="K52">
            <v>93472</v>
          </cell>
          <cell r="L52">
            <v>93472</v>
          </cell>
          <cell r="O52" t="e">
            <v>#REF!</v>
          </cell>
          <cell r="P52">
            <v>93472</v>
          </cell>
        </row>
        <row r="54">
          <cell r="K54">
            <v>380000</v>
          </cell>
          <cell r="L54">
            <v>0</v>
          </cell>
          <cell r="M54">
            <v>380000</v>
          </cell>
          <cell r="N54">
            <v>0</v>
          </cell>
          <cell r="O54" t="e">
            <v>#REF!</v>
          </cell>
          <cell r="P54">
            <v>205000</v>
          </cell>
        </row>
        <row r="56">
          <cell r="K56">
            <v>1824858</v>
          </cell>
          <cell r="L56">
            <v>0</v>
          </cell>
          <cell r="M56">
            <v>1824858</v>
          </cell>
          <cell r="N56">
            <v>0</v>
          </cell>
          <cell r="O56" t="e">
            <v>#REF!</v>
          </cell>
          <cell r="P56">
            <v>1049800</v>
          </cell>
        </row>
        <row r="59">
          <cell r="K59">
            <v>349000</v>
          </cell>
          <cell r="L59">
            <v>0</v>
          </cell>
          <cell r="M59">
            <v>349000</v>
          </cell>
          <cell r="N59">
            <v>0</v>
          </cell>
          <cell r="O59" t="e">
            <v>#REF!</v>
          </cell>
          <cell r="P59">
            <v>0</v>
          </cell>
        </row>
        <row r="60">
          <cell r="K60">
            <v>349000</v>
          </cell>
          <cell r="M60">
            <v>349000</v>
          </cell>
          <cell r="O60" t="e">
            <v>#REF!</v>
          </cell>
        </row>
        <row r="62">
          <cell r="K62">
            <v>654072.06000000006</v>
          </cell>
          <cell r="L62">
            <v>0</v>
          </cell>
          <cell r="M62">
            <v>654072.06000000006</v>
          </cell>
          <cell r="N62">
            <v>0</v>
          </cell>
          <cell r="O62" t="e">
            <v>#REF!</v>
          </cell>
          <cell r="P62">
            <v>1352000</v>
          </cell>
        </row>
        <row r="65">
          <cell r="K65">
            <v>100000</v>
          </cell>
          <cell r="L65">
            <v>0</v>
          </cell>
          <cell r="M65">
            <v>100000</v>
          </cell>
          <cell r="N65">
            <v>0</v>
          </cell>
          <cell r="O65" t="e">
            <v>#REF!</v>
          </cell>
          <cell r="P65">
            <v>55500</v>
          </cell>
        </row>
        <row r="68">
          <cell r="K68">
            <v>438043.84</v>
          </cell>
          <cell r="L68">
            <v>438043.84</v>
          </cell>
          <cell r="M68">
            <v>0</v>
          </cell>
          <cell r="N68">
            <v>0</v>
          </cell>
          <cell r="O68" t="e">
            <v>#REF!</v>
          </cell>
          <cell r="P68">
            <v>0</v>
          </cell>
        </row>
        <row r="71">
          <cell r="K71">
            <v>1817200</v>
          </cell>
          <cell r="L71">
            <v>0</v>
          </cell>
          <cell r="M71">
            <v>1817200</v>
          </cell>
          <cell r="N71">
            <v>0</v>
          </cell>
          <cell r="O71" t="e">
            <v>#REF!</v>
          </cell>
          <cell r="P71">
            <v>2041100</v>
          </cell>
        </row>
        <row r="74">
          <cell r="K74">
            <v>1627357.65</v>
          </cell>
          <cell r="L74">
            <v>1627357.65</v>
          </cell>
          <cell r="M74">
            <v>0</v>
          </cell>
          <cell r="N74">
            <v>0</v>
          </cell>
          <cell r="O74" t="e">
            <v>#REF!</v>
          </cell>
          <cell r="P74">
            <v>0</v>
          </cell>
        </row>
        <row r="79">
          <cell r="K79">
            <v>452889</v>
          </cell>
          <cell r="L79">
            <v>0</v>
          </cell>
          <cell r="M79">
            <v>0</v>
          </cell>
          <cell r="N79">
            <v>452889</v>
          </cell>
          <cell r="O79" t="e">
            <v>#REF!</v>
          </cell>
          <cell r="P79">
            <v>444431</v>
          </cell>
        </row>
        <row r="81">
          <cell r="K81">
            <v>452889</v>
          </cell>
          <cell r="L81">
            <v>0</v>
          </cell>
          <cell r="M81">
            <v>0</v>
          </cell>
          <cell r="N81">
            <v>452889</v>
          </cell>
          <cell r="O81" t="e">
            <v>#REF!</v>
          </cell>
          <cell r="P81">
            <v>444431</v>
          </cell>
        </row>
        <row r="86">
          <cell r="K86">
            <v>1343300</v>
          </cell>
          <cell r="L86">
            <v>0</v>
          </cell>
          <cell r="M86">
            <v>1343300</v>
          </cell>
          <cell r="N86">
            <v>0</v>
          </cell>
          <cell r="O86" t="e">
            <v>#REF!</v>
          </cell>
          <cell r="P86">
            <v>1508600</v>
          </cell>
        </row>
        <row r="88">
          <cell r="K88">
            <v>1343300</v>
          </cell>
          <cell r="L88">
            <v>0</v>
          </cell>
          <cell r="M88">
            <v>1343300</v>
          </cell>
          <cell r="N88">
            <v>0</v>
          </cell>
          <cell r="O88" t="e">
            <v>#REF!</v>
          </cell>
          <cell r="P88">
            <v>1508600</v>
          </cell>
        </row>
        <row r="90">
          <cell r="K90">
            <v>1244000</v>
          </cell>
          <cell r="M90">
            <v>1244000</v>
          </cell>
          <cell r="O90" t="e">
            <v>#REF!</v>
          </cell>
          <cell r="P90">
            <v>1238840</v>
          </cell>
        </row>
        <row r="95">
          <cell r="K95">
            <v>3847531.51</v>
          </cell>
          <cell r="L95">
            <v>2618225.5099999998</v>
          </cell>
          <cell r="M95">
            <v>1229306</v>
          </cell>
          <cell r="N95">
            <v>0</v>
          </cell>
          <cell r="O95" t="e">
            <v>#REF!</v>
          </cell>
          <cell r="P95">
            <v>3048942.55</v>
          </cell>
        </row>
        <row r="98">
          <cell r="K98">
            <v>11125</v>
          </cell>
          <cell r="L98">
            <v>11125</v>
          </cell>
          <cell r="M98">
            <v>0</v>
          </cell>
          <cell r="N98">
            <v>0</v>
          </cell>
          <cell r="O98" t="e">
            <v>#REF!</v>
          </cell>
          <cell r="P98">
            <v>12546.55</v>
          </cell>
        </row>
        <row r="101">
          <cell r="K101">
            <v>300000</v>
          </cell>
          <cell r="L101">
            <v>0</v>
          </cell>
          <cell r="M101">
            <v>300000</v>
          </cell>
          <cell r="N101">
            <v>0</v>
          </cell>
          <cell r="O101" t="e">
            <v>#REF!</v>
          </cell>
          <cell r="P101">
            <v>0</v>
          </cell>
        </row>
        <row r="105">
          <cell r="K105">
            <v>700000</v>
          </cell>
          <cell r="M105">
            <v>700000</v>
          </cell>
          <cell r="O105" t="e">
            <v>#REF!</v>
          </cell>
          <cell r="P105">
            <v>300000</v>
          </cell>
        </row>
        <row r="108">
          <cell r="K108">
            <v>2456804.5099999998</v>
          </cell>
          <cell r="L108">
            <v>2456804.5099999998</v>
          </cell>
          <cell r="M108">
            <v>0</v>
          </cell>
          <cell r="N108">
            <v>0</v>
          </cell>
          <cell r="O108" t="e">
            <v>#REF!</v>
          </cell>
          <cell r="P108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 t="e">
            <v>#REF!</v>
          </cell>
          <cell r="P111">
            <v>2586100</v>
          </cell>
        </row>
        <row r="115">
          <cell r="K115">
            <v>129306</v>
          </cell>
          <cell r="M115">
            <v>129306</v>
          </cell>
        </row>
        <row r="119">
          <cell r="O119" t="e">
            <v>#REF!</v>
          </cell>
        </row>
        <row r="121">
          <cell r="K121">
            <v>150296</v>
          </cell>
          <cell r="L121">
            <v>150296</v>
          </cell>
          <cell r="M121">
            <v>0</v>
          </cell>
          <cell r="N121">
            <v>0</v>
          </cell>
          <cell r="O121" t="e">
            <v>#REF!</v>
          </cell>
          <cell r="P121">
            <v>150296</v>
          </cell>
        </row>
        <row r="129">
          <cell r="K129">
            <v>644370</v>
          </cell>
          <cell r="L129">
            <v>0</v>
          </cell>
          <cell r="M129">
            <v>644370</v>
          </cell>
          <cell r="N129">
            <v>0</v>
          </cell>
          <cell r="O129" t="e">
            <v>#REF!</v>
          </cell>
          <cell r="P129">
            <v>218552</v>
          </cell>
        </row>
        <row r="133">
          <cell r="K133">
            <v>47870</v>
          </cell>
          <cell r="M133">
            <v>47870</v>
          </cell>
          <cell r="O133" t="e">
            <v>#REF!</v>
          </cell>
          <cell r="P133">
            <v>94056</v>
          </cell>
        </row>
        <row r="136">
          <cell r="K136">
            <v>150000</v>
          </cell>
          <cell r="L136">
            <v>0</v>
          </cell>
          <cell r="M136">
            <v>150000</v>
          </cell>
          <cell r="N136">
            <v>0</v>
          </cell>
          <cell r="O136">
            <v>0</v>
          </cell>
          <cell r="P136">
            <v>0</v>
          </cell>
        </row>
        <row r="139">
          <cell r="K139">
            <v>269930</v>
          </cell>
          <cell r="L139">
            <v>0</v>
          </cell>
          <cell r="M139">
            <v>269930</v>
          </cell>
          <cell r="N139">
            <v>0</v>
          </cell>
          <cell r="O139" t="e">
            <v>#REF!</v>
          </cell>
          <cell r="P139">
            <v>0</v>
          </cell>
        </row>
        <row r="142">
          <cell r="K142">
            <v>157000</v>
          </cell>
          <cell r="L142">
            <v>0</v>
          </cell>
          <cell r="M142">
            <v>157000</v>
          </cell>
          <cell r="N142">
            <v>0</v>
          </cell>
          <cell r="O142" t="e">
            <v>#REF!</v>
          </cell>
          <cell r="P142">
            <v>0</v>
          </cell>
        </row>
        <row r="145">
          <cell r="L145">
            <v>0</v>
          </cell>
          <cell r="M145">
            <v>0</v>
          </cell>
          <cell r="N145">
            <v>0</v>
          </cell>
          <cell r="O145" t="e">
            <v>#REF!</v>
          </cell>
          <cell r="P145">
            <v>124496</v>
          </cell>
        </row>
        <row r="150">
          <cell r="K150">
            <v>144703034</v>
          </cell>
          <cell r="L150">
            <v>128463454.10000001</v>
          </cell>
          <cell r="M150">
            <v>16239579.9</v>
          </cell>
          <cell r="N150">
            <v>0</v>
          </cell>
          <cell r="O150" t="e">
            <v>#REF!</v>
          </cell>
          <cell r="P150">
            <v>0</v>
          </cell>
        </row>
        <row r="154">
          <cell r="K154">
            <v>830200</v>
          </cell>
          <cell r="M154">
            <v>830200</v>
          </cell>
          <cell r="O154" t="e">
            <v>#REF!</v>
          </cell>
        </row>
        <row r="157">
          <cell r="K157">
            <v>9000586</v>
          </cell>
          <cell r="L157">
            <v>0</v>
          </cell>
          <cell r="M157">
            <v>9000586</v>
          </cell>
          <cell r="N157">
            <v>0</v>
          </cell>
          <cell r="O157" t="e">
            <v>#REF!</v>
          </cell>
          <cell r="P157">
            <v>0</v>
          </cell>
        </row>
        <row r="160">
          <cell r="K160">
            <v>89146323.150000006</v>
          </cell>
          <cell r="L160">
            <v>89146323.150000006</v>
          </cell>
          <cell r="M160">
            <v>0</v>
          </cell>
          <cell r="N160">
            <v>0</v>
          </cell>
          <cell r="O160" t="e">
            <v>#REF!</v>
          </cell>
          <cell r="P160">
            <v>0</v>
          </cell>
        </row>
        <row r="163">
          <cell r="K163">
            <v>6408793.9000000004</v>
          </cell>
          <cell r="L163">
            <v>0</v>
          </cell>
          <cell r="M163">
            <v>6408793.9000000004</v>
          </cell>
          <cell r="N163">
            <v>0</v>
          </cell>
          <cell r="O163" t="e">
            <v>#REF!</v>
          </cell>
          <cell r="P163">
            <v>0</v>
          </cell>
        </row>
        <row r="168">
          <cell r="K168">
            <v>15899573</v>
          </cell>
          <cell r="L168">
            <v>119080</v>
          </cell>
          <cell r="M168">
            <v>3104200</v>
          </cell>
          <cell r="N168">
            <v>12676293</v>
          </cell>
          <cell r="O168" t="e">
            <v>#REF!</v>
          </cell>
          <cell r="P168">
            <v>15092820</v>
          </cell>
        </row>
        <row r="171"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4">
          <cell r="K174">
            <v>2562500</v>
          </cell>
          <cell r="L174">
            <v>0</v>
          </cell>
          <cell r="M174">
            <v>2562500</v>
          </cell>
          <cell r="N174">
            <v>0</v>
          </cell>
          <cell r="O174" t="e">
            <v>#REF!</v>
          </cell>
          <cell r="P174">
            <v>5247000</v>
          </cell>
        </row>
        <row r="177">
          <cell r="K177">
            <v>152000</v>
          </cell>
          <cell r="L177">
            <v>0</v>
          </cell>
          <cell r="M177">
            <v>152000</v>
          </cell>
          <cell r="N177">
            <v>0</v>
          </cell>
          <cell r="O177" t="e">
            <v>#REF!</v>
          </cell>
          <cell r="P177">
            <v>8664200</v>
          </cell>
        </row>
        <row r="180">
          <cell r="K180">
            <v>8556200</v>
          </cell>
          <cell r="L180">
            <v>0</v>
          </cell>
          <cell r="M180">
            <v>0</v>
          </cell>
          <cell r="N180">
            <v>8556200</v>
          </cell>
          <cell r="O180" t="e">
            <v>#REF!</v>
          </cell>
          <cell r="P180">
            <v>0</v>
          </cell>
        </row>
        <row r="183">
          <cell r="K183">
            <v>2995400</v>
          </cell>
          <cell r="L183">
            <v>0</v>
          </cell>
          <cell r="M183">
            <v>0</v>
          </cell>
          <cell r="N183">
            <v>2995400</v>
          </cell>
          <cell r="O183" t="e">
            <v>#REF!</v>
          </cell>
          <cell r="P183">
            <v>0</v>
          </cell>
        </row>
        <row r="186">
          <cell r="K186">
            <v>108120</v>
          </cell>
          <cell r="L186">
            <v>19080</v>
          </cell>
          <cell r="M186">
            <v>0</v>
          </cell>
          <cell r="N186">
            <v>89040</v>
          </cell>
          <cell r="O186" t="e">
            <v>#REF!</v>
          </cell>
          <cell r="P186">
            <v>108120</v>
          </cell>
        </row>
        <row r="189">
          <cell r="O189" t="e">
            <v>#REF!</v>
          </cell>
          <cell r="P189">
            <v>100000</v>
          </cell>
          <cell r="Q189">
            <v>0</v>
          </cell>
          <cell r="R189">
            <v>100000</v>
          </cell>
          <cell r="S189">
            <v>0</v>
          </cell>
        </row>
        <row r="192">
          <cell r="K192">
            <v>100000</v>
          </cell>
          <cell r="L192">
            <v>0</v>
          </cell>
          <cell r="M192">
            <v>0</v>
          </cell>
          <cell r="N192">
            <v>100000</v>
          </cell>
          <cell r="O192" t="e">
            <v>#REF!</v>
          </cell>
          <cell r="P192">
            <v>100000</v>
          </cell>
        </row>
        <row r="195">
          <cell r="K195">
            <v>274700</v>
          </cell>
          <cell r="L195">
            <v>0</v>
          </cell>
          <cell r="M195">
            <v>274700</v>
          </cell>
          <cell r="N195">
            <v>0</v>
          </cell>
          <cell r="O195" t="e">
            <v>#REF!</v>
          </cell>
          <cell r="P195">
            <v>276500</v>
          </cell>
        </row>
        <row r="197">
          <cell r="K197">
            <v>935653</v>
          </cell>
          <cell r="L197">
            <v>0</v>
          </cell>
          <cell r="M197">
            <v>0</v>
          </cell>
          <cell r="N197">
            <v>935653</v>
          </cell>
          <cell r="O197" t="e">
            <v>#REF!</v>
          </cell>
          <cell r="P197">
            <v>592000</v>
          </cell>
        </row>
        <row r="200">
          <cell r="K200">
            <v>835653</v>
          </cell>
          <cell r="L200">
            <v>0</v>
          </cell>
          <cell r="M200">
            <v>0</v>
          </cell>
          <cell r="N200">
            <v>835653</v>
          </cell>
          <cell r="O200" t="e">
            <v>#REF!</v>
          </cell>
        </row>
        <row r="204">
          <cell r="K204">
            <v>100000</v>
          </cell>
          <cell r="L204">
            <v>100000</v>
          </cell>
          <cell r="O204" t="e">
            <v>#REF!</v>
          </cell>
        </row>
        <row r="209">
          <cell r="K209">
            <v>19584397.5</v>
          </cell>
          <cell r="L209">
            <v>15756097.5</v>
          </cell>
          <cell r="M209">
            <v>3828300</v>
          </cell>
          <cell r="N209">
            <v>0</v>
          </cell>
          <cell r="O209" t="e">
            <v>#REF!</v>
          </cell>
          <cell r="P209">
            <v>10248265</v>
          </cell>
        </row>
        <row r="213">
          <cell r="K213">
            <v>2928300</v>
          </cell>
          <cell r="M213">
            <v>2928300</v>
          </cell>
          <cell r="O213" t="e">
            <v>#REF!</v>
          </cell>
          <cell r="P213">
            <v>3055600</v>
          </cell>
        </row>
        <row r="216">
          <cell r="K216">
            <v>2403472.5</v>
          </cell>
          <cell r="L216">
            <v>2403472.5</v>
          </cell>
          <cell r="M216">
            <v>0</v>
          </cell>
          <cell r="N216">
            <v>0</v>
          </cell>
          <cell r="O216" t="e">
            <v>#REF!</v>
          </cell>
          <cell r="P216">
            <v>0</v>
          </cell>
        </row>
        <row r="223">
          <cell r="K223">
            <v>70000</v>
          </cell>
          <cell r="M223">
            <v>70000</v>
          </cell>
          <cell r="O223" t="e">
            <v>#REF!</v>
          </cell>
        </row>
        <row r="226">
          <cell r="K226">
            <v>8901750</v>
          </cell>
          <cell r="L226">
            <v>8901750</v>
          </cell>
          <cell r="M226">
            <v>0</v>
          </cell>
          <cell r="N226">
            <v>0</v>
          </cell>
          <cell r="O226" t="e">
            <v>#REF!</v>
          </cell>
          <cell r="P226">
            <v>0</v>
          </cell>
        </row>
        <row r="230">
          <cell r="K230">
            <v>4450875</v>
          </cell>
          <cell r="L230">
            <v>4450875</v>
          </cell>
          <cell r="O230" t="e">
            <v>#REF!</v>
          </cell>
          <cell r="P230">
            <v>6256173</v>
          </cell>
        </row>
        <row r="232">
          <cell r="K232">
            <v>245000</v>
          </cell>
          <cell r="L232">
            <v>0</v>
          </cell>
          <cell r="M232">
            <v>245000</v>
          </cell>
          <cell r="N232">
            <v>0</v>
          </cell>
          <cell r="O232" t="e">
            <v>#REF!</v>
          </cell>
          <cell r="P232">
            <v>254000</v>
          </cell>
        </row>
        <row r="237">
          <cell r="K237">
            <v>536892</v>
          </cell>
          <cell r="L237">
            <v>39892</v>
          </cell>
          <cell r="M237">
            <v>224000</v>
          </cell>
          <cell r="N237">
            <v>273000</v>
          </cell>
          <cell r="O237" t="e">
            <v>#REF!</v>
          </cell>
          <cell r="P237">
            <v>624000</v>
          </cell>
        </row>
        <row r="241">
          <cell r="K241">
            <v>1417</v>
          </cell>
          <cell r="L241">
            <v>1417</v>
          </cell>
          <cell r="O241">
            <v>0</v>
          </cell>
        </row>
        <row r="243">
          <cell r="K243">
            <v>223392</v>
          </cell>
          <cell r="L243">
            <v>0</v>
          </cell>
          <cell r="M243">
            <v>223392</v>
          </cell>
          <cell r="N243">
            <v>0</v>
          </cell>
          <cell r="O243" t="e">
            <v>#REF!</v>
          </cell>
          <cell r="P243">
            <v>331000</v>
          </cell>
        </row>
        <row r="246">
          <cell r="K246">
            <v>112392</v>
          </cell>
          <cell r="L246">
            <v>0</v>
          </cell>
          <cell r="M246">
            <v>112392</v>
          </cell>
          <cell r="N246">
            <v>0</v>
          </cell>
          <cell r="O246" t="e">
            <v>#REF!</v>
          </cell>
          <cell r="P246">
            <v>215650</v>
          </cell>
        </row>
        <row r="249">
          <cell r="K249">
            <v>273000</v>
          </cell>
          <cell r="L249">
            <v>0</v>
          </cell>
          <cell r="M249">
            <v>0</v>
          </cell>
          <cell r="N249">
            <v>273000</v>
          </cell>
          <cell r="O249" t="e">
            <v>#REF!</v>
          </cell>
          <cell r="P249">
            <v>273000</v>
          </cell>
        </row>
        <row r="252"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5">
          <cell r="K255">
            <v>38475</v>
          </cell>
          <cell r="L255">
            <v>38475</v>
          </cell>
          <cell r="M255">
            <v>0</v>
          </cell>
          <cell r="N255">
            <v>0</v>
          </cell>
          <cell r="O255" t="e">
            <v>#REF!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zoomScale="80" zoomScaleNormal="80" workbookViewId="0">
      <pane xSplit="2" ySplit="3" topLeftCell="C144" activePane="bottomRight" state="frozen"/>
      <selection pane="topRight" activeCell="Q1" sqref="Q1"/>
      <selection pane="bottomLeft" activeCell="A4" sqref="A4"/>
      <selection pane="bottomRight" activeCell="G160" sqref="G160"/>
    </sheetView>
  </sheetViews>
  <sheetFormatPr defaultRowHeight="15" x14ac:dyDescent="0.25"/>
  <cols>
    <col min="1" max="1" width="22.5703125" style="5" customWidth="1"/>
    <col min="2" max="2" width="64" style="4" customWidth="1"/>
    <col min="3" max="3" width="18.28515625" style="4" customWidth="1"/>
    <col min="4" max="4" width="17.28515625" style="4" customWidth="1"/>
    <col min="5" max="5" width="11.140625" style="4" customWidth="1"/>
    <col min="6" max="223" width="9.140625" style="4"/>
    <col min="224" max="224" width="23.7109375" style="4" customWidth="1"/>
    <col min="225" max="225" width="73.7109375" style="4" customWidth="1"/>
    <col min="226" max="226" width="13.7109375" style="4" customWidth="1"/>
    <col min="227" max="479" width="9.140625" style="4"/>
    <col min="480" max="480" width="23.7109375" style="4" customWidth="1"/>
    <col min="481" max="481" width="73.7109375" style="4" customWidth="1"/>
    <col min="482" max="482" width="13.7109375" style="4" customWidth="1"/>
    <col min="483" max="735" width="9.140625" style="4"/>
    <col min="736" max="736" width="23.7109375" style="4" customWidth="1"/>
    <col min="737" max="737" width="73.7109375" style="4" customWidth="1"/>
    <col min="738" max="738" width="13.7109375" style="4" customWidth="1"/>
    <col min="739" max="991" width="9.140625" style="4"/>
    <col min="992" max="992" width="23.7109375" style="4" customWidth="1"/>
    <col min="993" max="993" width="73.7109375" style="4" customWidth="1"/>
    <col min="994" max="994" width="13.7109375" style="4" customWidth="1"/>
    <col min="995" max="1247" width="9.140625" style="4"/>
    <col min="1248" max="1248" width="23.7109375" style="4" customWidth="1"/>
    <col min="1249" max="1249" width="73.7109375" style="4" customWidth="1"/>
    <col min="1250" max="1250" width="13.7109375" style="4" customWidth="1"/>
    <col min="1251" max="1503" width="9.140625" style="4"/>
    <col min="1504" max="1504" width="23.7109375" style="4" customWidth="1"/>
    <col min="1505" max="1505" width="73.7109375" style="4" customWidth="1"/>
    <col min="1506" max="1506" width="13.7109375" style="4" customWidth="1"/>
    <col min="1507" max="1759" width="9.140625" style="4"/>
    <col min="1760" max="1760" width="23.7109375" style="4" customWidth="1"/>
    <col min="1761" max="1761" width="73.7109375" style="4" customWidth="1"/>
    <col min="1762" max="1762" width="13.7109375" style="4" customWidth="1"/>
    <col min="1763" max="2015" width="9.140625" style="4"/>
    <col min="2016" max="2016" width="23.7109375" style="4" customWidth="1"/>
    <col min="2017" max="2017" width="73.7109375" style="4" customWidth="1"/>
    <col min="2018" max="2018" width="13.7109375" style="4" customWidth="1"/>
    <col min="2019" max="2271" width="9.140625" style="4"/>
    <col min="2272" max="2272" width="23.7109375" style="4" customWidth="1"/>
    <col min="2273" max="2273" width="73.7109375" style="4" customWidth="1"/>
    <col min="2274" max="2274" width="13.7109375" style="4" customWidth="1"/>
    <col min="2275" max="2527" width="9.140625" style="4"/>
    <col min="2528" max="2528" width="23.7109375" style="4" customWidth="1"/>
    <col min="2529" max="2529" width="73.7109375" style="4" customWidth="1"/>
    <col min="2530" max="2530" width="13.7109375" style="4" customWidth="1"/>
    <col min="2531" max="2783" width="9.140625" style="4"/>
    <col min="2784" max="2784" width="23.7109375" style="4" customWidth="1"/>
    <col min="2785" max="2785" width="73.7109375" style="4" customWidth="1"/>
    <col min="2786" max="2786" width="13.7109375" style="4" customWidth="1"/>
    <col min="2787" max="3039" width="9.140625" style="4"/>
    <col min="3040" max="3040" width="23.7109375" style="4" customWidth="1"/>
    <col min="3041" max="3041" width="73.7109375" style="4" customWidth="1"/>
    <col min="3042" max="3042" width="13.7109375" style="4" customWidth="1"/>
    <col min="3043" max="3295" width="9.140625" style="4"/>
    <col min="3296" max="3296" width="23.7109375" style="4" customWidth="1"/>
    <col min="3297" max="3297" width="73.7109375" style="4" customWidth="1"/>
    <col min="3298" max="3298" width="13.7109375" style="4" customWidth="1"/>
    <col min="3299" max="3551" width="9.140625" style="4"/>
    <col min="3552" max="3552" width="23.7109375" style="4" customWidth="1"/>
    <col min="3553" max="3553" width="73.7109375" style="4" customWidth="1"/>
    <col min="3554" max="3554" width="13.7109375" style="4" customWidth="1"/>
    <col min="3555" max="3807" width="9.140625" style="4"/>
    <col min="3808" max="3808" width="23.7109375" style="4" customWidth="1"/>
    <col min="3809" max="3809" width="73.7109375" style="4" customWidth="1"/>
    <col min="3810" max="3810" width="13.7109375" style="4" customWidth="1"/>
    <col min="3811" max="4063" width="9.140625" style="4"/>
    <col min="4064" max="4064" width="23.7109375" style="4" customWidth="1"/>
    <col min="4065" max="4065" width="73.7109375" style="4" customWidth="1"/>
    <col min="4066" max="4066" width="13.7109375" style="4" customWidth="1"/>
    <col min="4067" max="4319" width="9.140625" style="4"/>
    <col min="4320" max="4320" width="23.7109375" style="4" customWidth="1"/>
    <col min="4321" max="4321" width="73.7109375" style="4" customWidth="1"/>
    <col min="4322" max="4322" width="13.7109375" style="4" customWidth="1"/>
    <col min="4323" max="4575" width="9.140625" style="4"/>
    <col min="4576" max="4576" width="23.7109375" style="4" customWidth="1"/>
    <col min="4577" max="4577" width="73.7109375" style="4" customWidth="1"/>
    <col min="4578" max="4578" width="13.7109375" style="4" customWidth="1"/>
    <col min="4579" max="4831" width="9.140625" style="4"/>
    <col min="4832" max="4832" width="23.7109375" style="4" customWidth="1"/>
    <col min="4833" max="4833" width="73.7109375" style="4" customWidth="1"/>
    <col min="4834" max="4834" width="13.7109375" style="4" customWidth="1"/>
    <col min="4835" max="5087" width="9.140625" style="4"/>
    <col min="5088" max="5088" width="23.7109375" style="4" customWidth="1"/>
    <col min="5089" max="5089" width="73.7109375" style="4" customWidth="1"/>
    <col min="5090" max="5090" width="13.7109375" style="4" customWidth="1"/>
    <col min="5091" max="5343" width="9.140625" style="4"/>
    <col min="5344" max="5344" width="23.7109375" style="4" customWidth="1"/>
    <col min="5345" max="5345" width="73.7109375" style="4" customWidth="1"/>
    <col min="5346" max="5346" width="13.7109375" style="4" customWidth="1"/>
    <col min="5347" max="5599" width="9.140625" style="4"/>
    <col min="5600" max="5600" width="23.7109375" style="4" customWidth="1"/>
    <col min="5601" max="5601" width="73.7109375" style="4" customWidth="1"/>
    <col min="5602" max="5602" width="13.7109375" style="4" customWidth="1"/>
    <col min="5603" max="5855" width="9.140625" style="4"/>
    <col min="5856" max="5856" width="23.7109375" style="4" customWidth="1"/>
    <col min="5857" max="5857" width="73.7109375" style="4" customWidth="1"/>
    <col min="5858" max="5858" width="13.7109375" style="4" customWidth="1"/>
    <col min="5859" max="6111" width="9.140625" style="4"/>
    <col min="6112" max="6112" width="23.7109375" style="4" customWidth="1"/>
    <col min="6113" max="6113" width="73.7109375" style="4" customWidth="1"/>
    <col min="6114" max="6114" width="13.7109375" style="4" customWidth="1"/>
    <col min="6115" max="6367" width="9.140625" style="4"/>
    <col min="6368" max="6368" width="23.7109375" style="4" customWidth="1"/>
    <col min="6369" max="6369" width="73.7109375" style="4" customWidth="1"/>
    <col min="6370" max="6370" width="13.7109375" style="4" customWidth="1"/>
    <col min="6371" max="6623" width="9.140625" style="4"/>
    <col min="6624" max="6624" width="23.7109375" style="4" customWidth="1"/>
    <col min="6625" max="6625" width="73.7109375" style="4" customWidth="1"/>
    <col min="6626" max="6626" width="13.7109375" style="4" customWidth="1"/>
    <col min="6627" max="6879" width="9.140625" style="4"/>
    <col min="6880" max="6880" width="23.7109375" style="4" customWidth="1"/>
    <col min="6881" max="6881" width="73.7109375" style="4" customWidth="1"/>
    <col min="6882" max="6882" width="13.7109375" style="4" customWidth="1"/>
    <col min="6883" max="7135" width="9.140625" style="4"/>
    <col min="7136" max="7136" width="23.7109375" style="4" customWidth="1"/>
    <col min="7137" max="7137" width="73.7109375" style="4" customWidth="1"/>
    <col min="7138" max="7138" width="13.7109375" style="4" customWidth="1"/>
    <col min="7139" max="7391" width="9.140625" style="4"/>
    <col min="7392" max="7392" width="23.7109375" style="4" customWidth="1"/>
    <col min="7393" max="7393" width="73.7109375" style="4" customWidth="1"/>
    <col min="7394" max="7394" width="13.7109375" style="4" customWidth="1"/>
    <col min="7395" max="7647" width="9.140625" style="4"/>
    <col min="7648" max="7648" width="23.7109375" style="4" customWidth="1"/>
    <col min="7649" max="7649" width="73.7109375" style="4" customWidth="1"/>
    <col min="7650" max="7650" width="13.7109375" style="4" customWidth="1"/>
    <col min="7651" max="7903" width="9.140625" style="4"/>
    <col min="7904" max="7904" width="23.7109375" style="4" customWidth="1"/>
    <col min="7905" max="7905" width="73.7109375" style="4" customWidth="1"/>
    <col min="7906" max="7906" width="13.7109375" style="4" customWidth="1"/>
    <col min="7907" max="8159" width="9.140625" style="4"/>
    <col min="8160" max="8160" width="23.7109375" style="4" customWidth="1"/>
    <col min="8161" max="8161" width="73.7109375" style="4" customWidth="1"/>
    <col min="8162" max="8162" width="13.7109375" style="4" customWidth="1"/>
    <col min="8163" max="8415" width="9.140625" style="4"/>
    <col min="8416" max="8416" width="23.7109375" style="4" customWidth="1"/>
    <col min="8417" max="8417" width="73.7109375" style="4" customWidth="1"/>
    <col min="8418" max="8418" width="13.7109375" style="4" customWidth="1"/>
    <col min="8419" max="8671" width="9.140625" style="4"/>
    <col min="8672" max="8672" width="23.7109375" style="4" customWidth="1"/>
    <col min="8673" max="8673" width="73.7109375" style="4" customWidth="1"/>
    <col min="8674" max="8674" width="13.7109375" style="4" customWidth="1"/>
    <col min="8675" max="8927" width="9.140625" style="4"/>
    <col min="8928" max="8928" width="23.7109375" style="4" customWidth="1"/>
    <col min="8929" max="8929" width="73.7109375" style="4" customWidth="1"/>
    <col min="8930" max="8930" width="13.7109375" style="4" customWidth="1"/>
    <col min="8931" max="9183" width="9.140625" style="4"/>
    <col min="9184" max="9184" width="23.7109375" style="4" customWidth="1"/>
    <col min="9185" max="9185" width="73.7109375" style="4" customWidth="1"/>
    <col min="9186" max="9186" width="13.7109375" style="4" customWidth="1"/>
    <col min="9187" max="9439" width="9.140625" style="4"/>
    <col min="9440" max="9440" width="23.7109375" style="4" customWidth="1"/>
    <col min="9441" max="9441" width="73.7109375" style="4" customWidth="1"/>
    <col min="9442" max="9442" width="13.7109375" style="4" customWidth="1"/>
    <col min="9443" max="9695" width="9.140625" style="4"/>
    <col min="9696" max="9696" width="23.7109375" style="4" customWidth="1"/>
    <col min="9697" max="9697" width="73.7109375" style="4" customWidth="1"/>
    <col min="9698" max="9698" width="13.7109375" style="4" customWidth="1"/>
    <col min="9699" max="9951" width="9.140625" style="4"/>
    <col min="9952" max="9952" width="23.7109375" style="4" customWidth="1"/>
    <col min="9953" max="9953" width="73.7109375" style="4" customWidth="1"/>
    <col min="9954" max="9954" width="13.7109375" style="4" customWidth="1"/>
    <col min="9955" max="10207" width="9.140625" style="4"/>
    <col min="10208" max="10208" width="23.7109375" style="4" customWidth="1"/>
    <col min="10209" max="10209" width="73.7109375" style="4" customWidth="1"/>
    <col min="10210" max="10210" width="13.7109375" style="4" customWidth="1"/>
    <col min="10211" max="10463" width="9.140625" style="4"/>
    <col min="10464" max="10464" width="23.7109375" style="4" customWidth="1"/>
    <col min="10465" max="10465" width="73.7109375" style="4" customWidth="1"/>
    <col min="10466" max="10466" width="13.7109375" style="4" customWidth="1"/>
    <col min="10467" max="10719" width="9.140625" style="4"/>
    <col min="10720" max="10720" width="23.7109375" style="4" customWidth="1"/>
    <col min="10721" max="10721" width="73.7109375" style="4" customWidth="1"/>
    <col min="10722" max="10722" width="13.7109375" style="4" customWidth="1"/>
    <col min="10723" max="10975" width="9.140625" style="4"/>
    <col min="10976" max="10976" width="23.7109375" style="4" customWidth="1"/>
    <col min="10977" max="10977" width="73.7109375" style="4" customWidth="1"/>
    <col min="10978" max="10978" width="13.7109375" style="4" customWidth="1"/>
    <col min="10979" max="11231" width="9.140625" style="4"/>
    <col min="11232" max="11232" width="23.7109375" style="4" customWidth="1"/>
    <col min="11233" max="11233" width="73.7109375" style="4" customWidth="1"/>
    <col min="11234" max="11234" width="13.7109375" style="4" customWidth="1"/>
    <col min="11235" max="11487" width="9.140625" style="4"/>
    <col min="11488" max="11488" width="23.7109375" style="4" customWidth="1"/>
    <col min="11489" max="11489" width="73.7109375" style="4" customWidth="1"/>
    <col min="11490" max="11490" width="13.7109375" style="4" customWidth="1"/>
    <col min="11491" max="11743" width="9.140625" style="4"/>
    <col min="11744" max="11744" width="23.7109375" style="4" customWidth="1"/>
    <col min="11745" max="11745" width="73.7109375" style="4" customWidth="1"/>
    <col min="11746" max="11746" width="13.7109375" style="4" customWidth="1"/>
    <col min="11747" max="11999" width="9.140625" style="4"/>
    <col min="12000" max="12000" width="23.7109375" style="4" customWidth="1"/>
    <col min="12001" max="12001" width="73.7109375" style="4" customWidth="1"/>
    <col min="12002" max="12002" width="13.7109375" style="4" customWidth="1"/>
    <col min="12003" max="12255" width="9.140625" style="4"/>
    <col min="12256" max="12256" width="23.7109375" style="4" customWidth="1"/>
    <col min="12257" max="12257" width="73.7109375" style="4" customWidth="1"/>
    <col min="12258" max="12258" width="13.7109375" style="4" customWidth="1"/>
    <col min="12259" max="12511" width="9.140625" style="4"/>
    <col min="12512" max="12512" width="23.7109375" style="4" customWidth="1"/>
    <col min="12513" max="12513" width="73.7109375" style="4" customWidth="1"/>
    <col min="12514" max="12514" width="13.7109375" style="4" customWidth="1"/>
    <col min="12515" max="12767" width="9.140625" style="4"/>
    <col min="12768" max="12768" width="23.7109375" style="4" customWidth="1"/>
    <col min="12769" max="12769" width="73.7109375" style="4" customWidth="1"/>
    <col min="12770" max="12770" width="13.7109375" style="4" customWidth="1"/>
    <col min="12771" max="13023" width="9.140625" style="4"/>
    <col min="13024" max="13024" width="23.7109375" style="4" customWidth="1"/>
    <col min="13025" max="13025" width="73.7109375" style="4" customWidth="1"/>
    <col min="13026" max="13026" width="13.7109375" style="4" customWidth="1"/>
    <col min="13027" max="13279" width="9.140625" style="4"/>
    <col min="13280" max="13280" width="23.7109375" style="4" customWidth="1"/>
    <col min="13281" max="13281" width="73.7109375" style="4" customWidth="1"/>
    <col min="13282" max="13282" width="13.7109375" style="4" customWidth="1"/>
    <col min="13283" max="13535" width="9.140625" style="4"/>
    <col min="13536" max="13536" width="23.7109375" style="4" customWidth="1"/>
    <col min="13537" max="13537" width="73.7109375" style="4" customWidth="1"/>
    <col min="13538" max="13538" width="13.7109375" style="4" customWidth="1"/>
    <col min="13539" max="13791" width="9.140625" style="4"/>
    <col min="13792" max="13792" width="23.7109375" style="4" customWidth="1"/>
    <col min="13793" max="13793" width="73.7109375" style="4" customWidth="1"/>
    <col min="13794" max="13794" width="13.7109375" style="4" customWidth="1"/>
    <col min="13795" max="14047" width="9.140625" style="4"/>
    <col min="14048" max="14048" width="23.7109375" style="4" customWidth="1"/>
    <col min="14049" max="14049" width="73.7109375" style="4" customWidth="1"/>
    <col min="14050" max="14050" width="13.7109375" style="4" customWidth="1"/>
    <col min="14051" max="14303" width="9.140625" style="4"/>
    <col min="14304" max="14304" width="23.7109375" style="4" customWidth="1"/>
    <col min="14305" max="14305" width="73.7109375" style="4" customWidth="1"/>
    <col min="14306" max="14306" width="13.7109375" style="4" customWidth="1"/>
    <col min="14307" max="14559" width="9.140625" style="4"/>
    <col min="14560" max="14560" width="23.7109375" style="4" customWidth="1"/>
    <col min="14561" max="14561" width="73.7109375" style="4" customWidth="1"/>
    <col min="14562" max="14562" width="13.7109375" style="4" customWidth="1"/>
    <col min="14563" max="14815" width="9.140625" style="4"/>
    <col min="14816" max="14816" width="23.7109375" style="4" customWidth="1"/>
    <col min="14817" max="14817" width="73.7109375" style="4" customWidth="1"/>
    <col min="14818" max="14818" width="13.7109375" style="4" customWidth="1"/>
    <col min="14819" max="15071" width="9.140625" style="4"/>
    <col min="15072" max="15072" width="23.7109375" style="4" customWidth="1"/>
    <col min="15073" max="15073" width="73.7109375" style="4" customWidth="1"/>
    <col min="15074" max="15074" width="13.7109375" style="4" customWidth="1"/>
    <col min="15075" max="15327" width="9.140625" style="4"/>
    <col min="15328" max="15328" width="23.7109375" style="4" customWidth="1"/>
    <col min="15329" max="15329" width="73.7109375" style="4" customWidth="1"/>
    <col min="15330" max="15330" width="13.7109375" style="4" customWidth="1"/>
    <col min="15331" max="15583" width="9.140625" style="4"/>
    <col min="15584" max="15584" width="23.7109375" style="4" customWidth="1"/>
    <col min="15585" max="15585" width="73.7109375" style="4" customWidth="1"/>
    <col min="15586" max="15586" width="13.7109375" style="4" customWidth="1"/>
    <col min="15587" max="15839" width="9.140625" style="4"/>
    <col min="15840" max="15840" width="23.7109375" style="4" customWidth="1"/>
    <col min="15841" max="15841" width="73.7109375" style="4" customWidth="1"/>
    <col min="15842" max="15842" width="13.7109375" style="4" customWidth="1"/>
    <col min="15843" max="16095" width="9.140625" style="4"/>
    <col min="16096" max="16096" width="23.7109375" style="4" customWidth="1"/>
    <col min="16097" max="16097" width="73.7109375" style="4" customWidth="1"/>
    <col min="16098" max="16098" width="13.7109375" style="4" customWidth="1"/>
    <col min="16099" max="16384" width="9.140625" style="4"/>
  </cols>
  <sheetData>
    <row r="1" spans="1:3" ht="35.25" customHeight="1" x14ac:dyDescent="0.25">
      <c r="A1" s="140" t="s">
        <v>713</v>
      </c>
      <c r="B1" s="140"/>
      <c r="C1" s="140"/>
    </row>
    <row r="2" spans="1:3" ht="5.25" customHeight="1" x14ac:dyDescent="0.25">
      <c r="A2" s="5" t="s">
        <v>0</v>
      </c>
      <c r="B2" s="6" t="s">
        <v>0</v>
      </c>
    </row>
    <row r="3" spans="1:3" s="5" customFormat="1" ht="29.25" customHeight="1" x14ac:dyDescent="0.25">
      <c r="A3" s="7" t="s">
        <v>1</v>
      </c>
      <c r="B3" s="7" t="s">
        <v>2</v>
      </c>
      <c r="C3" s="2" t="s">
        <v>714</v>
      </c>
    </row>
    <row r="4" spans="1:3" s="10" customFormat="1" x14ac:dyDescent="0.25">
      <c r="A4" s="2">
        <v>1</v>
      </c>
      <c r="B4" s="2">
        <v>2</v>
      </c>
      <c r="C4" s="2"/>
    </row>
    <row r="5" spans="1:3" s="10" customFormat="1" ht="21" customHeight="1" x14ac:dyDescent="0.25">
      <c r="A5" s="2" t="s">
        <v>3</v>
      </c>
      <c r="B5" s="9" t="s">
        <v>4</v>
      </c>
      <c r="C5" s="11">
        <f>C6+C19+C20+C37+C38+C44+C45+C54+C60+C64+C68</f>
        <v>54175210</v>
      </c>
    </row>
    <row r="6" spans="1:3" s="16" customFormat="1" ht="21" customHeight="1" x14ac:dyDescent="0.25">
      <c r="A6" s="12" t="s">
        <v>5</v>
      </c>
      <c r="B6" s="13" t="s">
        <v>6</v>
      </c>
      <c r="C6" s="14">
        <v>36587300</v>
      </c>
    </row>
    <row r="7" spans="1:3" s="16" customFormat="1" ht="19.5" hidden="1" customHeight="1" x14ac:dyDescent="0.25">
      <c r="A7" s="17" t="s">
        <v>7</v>
      </c>
      <c r="B7" s="13" t="s">
        <v>8</v>
      </c>
      <c r="C7" s="14"/>
    </row>
    <row r="8" spans="1:3" s="16" customFormat="1" ht="75" hidden="1" x14ac:dyDescent="0.25">
      <c r="A8" s="17" t="s">
        <v>9</v>
      </c>
      <c r="B8" s="15" t="s">
        <v>10</v>
      </c>
      <c r="C8" s="14"/>
    </row>
    <row r="9" spans="1:3" s="16" customFormat="1" ht="105" hidden="1" x14ac:dyDescent="0.25">
      <c r="A9" s="17" t="s">
        <v>11</v>
      </c>
      <c r="B9" s="18" t="s">
        <v>12</v>
      </c>
      <c r="C9" s="14"/>
    </row>
    <row r="10" spans="1:3" s="16" customFormat="1" ht="45" hidden="1" x14ac:dyDescent="0.25">
      <c r="A10" s="17" t="s">
        <v>13</v>
      </c>
      <c r="B10" s="15" t="s">
        <v>14</v>
      </c>
      <c r="C10" s="14"/>
    </row>
    <row r="11" spans="1:3" s="16" customFormat="1" ht="90" hidden="1" x14ac:dyDescent="0.25">
      <c r="A11" s="17" t="s">
        <v>15</v>
      </c>
      <c r="B11" s="18" t="s">
        <v>16</v>
      </c>
      <c r="C11" s="14"/>
    </row>
    <row r="12" spans="1:3" s="16" customFormat="1" ht="60" hidden="1" x14ac:dyDescent="0.25">
      <c r="A12" s="17" t="s">
        <v>17</v>
      </c>
      <c r="B12" s="13" t="s">
        <v>18</v>
      </c>
      <c r="C12" s="14"/>
    </row>
    <row r="13" spans="1:3" s="16" customFormat="1" ht="45" hidden="1" x14ac:dyDescent="0.25">
      <c r="A13" s="17" t="s">
        <v>19</v>
      </c>
      <c r="B13" s="15" t="s">
        <v>20</v>
      </c>
      <c r="C13" s="14"/>
    </row>
    <row r="14" spans="1:3" s="16" customFormat="1" ht="90" hidden="1" x14ac:dyDescent="0.25">
      <c r="A14" s="17" t="s">
        <v>21</v>
      </c>
      <c r="B14" s="18" t="s">
        <v>22</v>
      </c>
      <c r="C14" s="14"/>
    </row>
    <row r="15" spans="1:3" s="16" customFormat="1" ht="90" hidden="1" x14ac:dyDescent="0.25">
      <c r="A15" s="17" t="s">
        <v>23</v>
      </c>
      <c r="B15" s="18" t="s">
        <v>24</v>
      </c>
      <c r="C15" s="14"/>
    </row>
    <row r="16" spans="1:3" s="16" customFormat="1" ht="45" hidden="1" x14ac:dyDescent="0.25">
      <c r="A16" s="17" t="s">
        <v>25</v>
      </c>
      <c r="B16" s="15" t="s">
        <v>26</v>
      </c>
      <c r="C16" s="14"/>
    </row>
    <row r="17" spans="1:3" s="16" customFormat="1" ht="90" hidden="1" x14ac:dyDescent="0.25">
      <c r="A17" s="17" t="s">
        <v>27</v>
      </c>
      <c r="B17" s="19" t="s">
        <v>28</v>
      </c>
      <c r="C17" s="14"/>
    </row>
    <row r="18" spans="1:3" s="16" customFormat="1" ht="60" hidden="1" x14ac:dyDescent="0.25">
      <c r="A18" s="12" t="s">
        <v>29</v>
      </c>
      <c r="B18" s="18" t="s">
        <v>30</v>
      </c>
      <c r="C18" s="14"/>
    </row>
    <row r="19" spans="1:3" s="16" customFormat="1" ht="34.5" customHeight="1" x14ac:dyDescent="0.25">
      <c r="A19" s="12" t="s">
        <v>273</v>
      </c>
      <c r="B19" s="18" t="s">
        <v>274</v>
      </c>
      <c r="C19" s="14">
        <v>6084309</v>
      </c>
    </row>
    <row r="20" spans="1:3" s="16" customFormat="1" ht="21" customHeight="1" x14ac:dyDescent="0.25">
      <c r="A20" s="12" t="s">
        <v>31</v>
      </c>
      <c r="B20" s="13" t="s">
        <v>32</v>
      </c>
      <c r="C20" s="14">
        <v>6225500</v>
      </c>
    </row>
    <row r="21" spans="1:3" s="16" customFormat="1" ht="30" hidden="1" x14ac:dyDescent="0.25">
      <c r="A21" s="12" t="s">
        <v>33</v>
      </c>
      <c r="B21" s="13" t="s">
        <v>34</v>
      </c>
      <c r="C21" s="14"/>
    </row>
    <row r="22" spans="1:3" s="16" customFormat="1" ht="30" hidden="1" x14ac:dyDescent="0.25">
      <c r="A22" s="17" t="s">
        <v>35</v>
      </c>
      <c r="B22" s="15" t="s">
        <v>36</v>
      </c>
      <c r="C22" s="14"/>
    </row>
    <row r="23" spans="1:3" s="16" customFormat="1" ht="30" hidden="1" x14ac:dyDescent="0.25">
      <c r="A23" s="12" t="s">
        <v>37</v>
      </c>
      <c r="B23" s="13" t="s">
        <v>36</v>
      </c>
      <c r="C23" s="14"/>
    </row>
    <row r="24" spans="1:3" s="16" customFormat="1" ht="45" hidden="1" x14ac:dyDescent="0.25">
      <c r="A24" s="12" t="s">
        <v>38</v>
      </c>
      <c r="B24" s="13" t="s">
        <v>39</v>
      </c>
      <c r="C24" s="14"/>
    </row>
    <row r="25" spans="1:3" s="16" customFormat="1" ht="45" hidden="1" x14ac:dyDescent="0.25">
      <c r="A25" s="17" t="s">
        <v>40</v>
      </c>
      <c r="B25" s="15" t="s">
        <v>41</v>
      </c>
      <c r="C25" s="14"/>
    </row>
    <row r="26" spans="1:3" s="16" customFormat="1" ht="45" hidden="1" x14ac:dyDescent="0.25">
      <c r="A26" s="12" t="s">
        <v>42</v>
      </c>
      <c r="B26" s="13" t="s">
        <v>41</v>
      </c>
      <c r="C26" s="14"/>
    </row>
    <row r="27" spans="1:3" s="16" customFormat="1" ht="45" hidden="1" x14ac:dyDescent="0.25">
      <c r="A27" s="12" t="s">
        <v>43</v>
      </c>
      <c r="B27" s="13" t="s">
        <v>44</v>
      </c>
      <c r="C27" s="14"/>
    </row>
    <row r="28" spans="1:3" s="16" customFormat="1" ht="30" hidden="1" x14ac:dyDescent="0.25">
      <c r="A28" s="20" t="s">
        <v>245</v>
      </c>
      <c r="B28" s="13" t="s">
        <v>45</v>
      </c>
      <c r="C28" s="14"/>
    </row>
    <row r="29" spans="1:3" s="16" customFormat="1" ht="30" hidden="1" x14ac:dyDescent="0.25">
      <c r="A29" s="20">
        <v>1.05010410200001E+16</v>
      </c>
      <c r="B29" s="13" t="s">
        <v>45</v>
      </c>
      <c r="C29" s="14"/>
    </row>
    <row r="30" spans="1:3" s="16" customFormat="1" ht="30" hidden="1" x14ac:dyDescent="0.25">
      <c r="A30" s="12" t="s">
        <v>46</v>
      </c>
      <c r="B30" s="13" t="s">
        <v>47</v>
      </c>
      <c r="C30" s="14"/>
    </row>
    <row r="31" spans="1:3" s="16" customFormat="1" ht="30" hidden="1" x14ac:dyDescent="0.25">
      <c r="A31" s="12" t="s">
        <v>48</v>
      </c>
      <c r="B31" s="13" t="s">
        <v>49</v>
      </c>
      <c r="C31" s="14"/>
    </row>
    <row r="32" spans="1:3" s="16" customFormat="1" ht="30" hidden="1" x14ac:dyDescent="0.25">
      <c r="A32" s="12" t="s">
        <v>50</v>
      </c>
      <c r="B32" s="13" t="s">
        <v>49</v>
      </c>
      <c r="C32" s="14"/>
    </row>
    <row r="33" spans="1:3" s="16" customFormat="1" ht="45" hidden="1" x14ac:dyDescent="0.25">
      <c r="A33" s="12" t="s">
        <v>51</v>
      </c>
      <c r="B33" s="13" t="s">
        <v>52</v>
      </c>
      <c r="C33" s="14"/>
    </row>
    <row r="34" spans="1:3" s="16" customFormat="1" ht="18.75" hidden="1" customHeight="1" x14ac:dyDescent="0.25">
      <c r="A34" s="12" t="s">
        <v>53</v>
      </c>
      <c r="B34" s="13" t="s">
        <v>54</v>
      </c>
      <c r="C34" s="14"/>
    </row>
    <row r="35" spans="1:3" s="16" customFormat="1" hidden="1" x14ac:dyDescent="0.25">
      <c r="A35" s="2" t="s">
        <v>55</v>
      </c>
      <c r="B35" s="9" t="s">
        <v>54</v>
      </c>
      <c r="C35" s="14"/>
    </row>
    <row r="36" spans="1:3" s="16" customFormat="1" ht="30" hidden="1" x14ac:dyDescent="0.25">
      <c r="A36" s="2" t="s">
        <v>56</v>
      </c>
      <c r="B36" s="9" t="s">
        <v>57</v>
      </c>
      <c r="C36" s="14"/>
    </row>
    <row r="37" spans="1:3" s="16" customFormat="1" hidden="1" x14ac:dyDescent="0.25">
      <c r="A37" s="2" t="s">
        <v>268</v>
      </c>
      <c r="B37" s="9" t="s">
        <v>269</v>
      </c>
      <c r="C37" s="14">
        <v>0</v>
      </c>
    </row>
    <row r="38" spans="1:3" s="16" customFormat="1" ht="21" customHeight="1" x14ac:dyDescent="0.25">
      <c r="A38" s="12" t="s">
        <v>58</v>
      </c>
      <c r="B38" s="13" t="s">
        <v>59</v>
      </c>
      <c r="C38" s="14">
        <v>1075100</v>
      </c>
    </row>
    <row r="39" spans="1:3" s="16" customFormat="1" ht="30" hidden="1" x14ac:dyDescent="0.25">
      <c r="A39" s="12" t="s">
        <v>60</v>
      </c>
      <c r="B39" s="13" t="s">
        <v>61</v>
      </c>
      <c r="C39" s="14"/>
    </row>
    <row r="40" spans="1:3" s="16" customFormat="1" ht="45" hidden="1" x14ac:dyDescent="0.25">
      <c r="A40" s="17" t="s">
        <v>62</v>
      </c>
      <c r="B40" s="15" t="s">
        <v>63</v>
      </c>
      <c r="C40" s="14"/>
    </row>
    <row r="41" spans="1:3" s="16" customFormat="1" ht="30" hidden="1" x14ac:dyDescent="0.25">
      <c r="A41" s="12" t="s">
        <v>64</v>
      </c>
      <c r="B41" s="13" t="s">
        <v>65</v>
      </c>
      <c r="C41" s="14"/>
    </row>
    <row r="42" spans="1:3" s="16" customFormat="1" ht="75" hidden="1" x14ac:dyDescent="0.25">
      <c r="A42" s="12" t="s">
        <v>66</v>
      </c>
      <c r="B42" s="18" t="s">
        <v>67</v>
      </c>
      <c r="C42" s="14"/>
    </row>
    <row r="43" spans="1:3" s="16" customFormat="1" ht="75" hidden="1" x14ac:dyDescent="0.25">
      <c r="A43" s="12" t="s">
        <v>68</v>
      </c>
      <c r="B43" s="18" t="s">
        <v>69</v>
      </c>
      <c r="C43" s="14"/>
    </row>
    <row r="44" spans="1:3" s="16" customFormat="1" ht="45" x14ac:dyDescent="0.25">
      <c r="A44" s="12" t="s">
        <v>271</v>
      </c>
      <c r="B44" s="18" t="s">
        <v>272</v>
      </c>
      <c r="C44" s="14">
        <v>101</v>
      </c>
    </row>
    <row r="45" spans="1:3" s="16" customFormat="1" ht="33" customHeight="1" x14ac:dyDescent="0.25">
      <c r="A45" s="12" t="s">
        <v>70</v>
      </c>
      <c r="B45" s="13" t="s">
        <v>71</v>
      </c>
      <c r="C45" s="14">
        <v>2552700</v>
      </c>
    </row>
    <row r="46" spans="1:3" s="16" customFormat="1" ht="90" hidden="1" x14ac:dyDescent="0.25">
      <c r="A46" s="12" t="s">
        <v>72</v>
      </c>
      <c r="B46" s="18" t="s">
        <v>73</v>
      </c>
      <c r="C46" s="14"/>
    </row>
    <row r="47" spans="1:3" s="16" customFormat="1" ht="60" hidden="1" x14ac:dyDescent="0.25">
      <c r="A47" s="12" t="s">
        <v>74</v>
      </c>
      <c r="B47" s="15" t="s">
        <v>75</v>
      </c>
      <c r="C47" s="14"/>
    </row>
    <row r="48" spans="1:3" s="16" customFormat="1" ht="75" hidden="1" x14ac:dyDescent="0.25">
      <c r="A48" s="12" t="s">
        <v>76</v>
      </c>
      <c r="B48" s="18" t="s">
        <v>77</v>
      </c>
      <c r="C48" s="14"/>
    </row>
    <row r="49" spans="1:3" s="16" customFormat="1" ht="75" hidden="1" x14ac:dyDescent="0.25">
      <c r="A49" s="17" t="s">
        <v>78</v>
      </c>
      <c r="B49" s="19" t="s">
        <v>79</v>
      </c>
      <c r="C49" s="14"/>
    </row>
    <row r="50" spans="1:3" s="16" customFormat="1" ht="75" hidden="1" x14ac:dyDescent="0.25">
      <c r="A50" s="12" t="s">
        <v>80</v>
      </c>
      <c r="B50" s="13" t="s">
        <v>81</v>
      </c>
      <c r="C50" s="14"/>
    </row>
    <row r="51" spans="1:3" s="16" customFormat="1" ht="75" hidden="1" x14ac:dyDescent="0.25">
      <c r="A51" s="2" t="s">
        <v>82</v>
      </c>
      <c r="B51" s="9" t="s">
        <v>83</v>
      </c>
      <c r="C51" s="14"/>
    </row>
    <row r="52" spans="1:3" s="16" customFormat="1" ht="75" hidden="1" x14ac:dyDescent="0.25">
      <c r="A52" s="2" t="s">
        <v>84</v>
      </c>
      <c r="B52" s="9" t="s">
        <v>85</v>
      </c>
      <c r="C52" s="14"/>
    </row>
    <row r="53" spans="1:3" s="16" customFormat="1" ht="75" hidden="1" x14ac:dyDescent="0.25">
      <c r="A53" s="2" t="s">
        <v>86</v>
      </c>
      <c r="B53" s="9" t="s">
        <v>87</v>
      </c>
      <c r="C53" s="14"/>
    </row>
    <row r="54" spans="1:3" s="16" customFormat="1" ht="35.25" customHeight="1" x14ac:dyDescent="0.25">
      <c r="A54" s="12" t="s">
        <v>88</v>
      </c>
      <c r="B54" s="13" t="s">
        <v>89</v>
      </c>
      <c r="C54" s="14">
        <v>418500</v>
      </c>
    </row>
    <row r="55" spans="1:3" s="16" customFormat="1" hidden="1" x14ac:dyDescent="0.25">
      <c r="A55" s="12" t="s">
        <v>90</v>
      </c>
      <c r="B55" s="13" t="s">
        <v>91</v>
      </c>
      <c r="C55" s="14"/>
    </row>
    <row r="56" spans="1:3" s="16" customFormat="1" ht="30" hidden="1" x14ac:dyDescent="0.25">
      <c r="A56" s="2" t="s">
        <v>92</v>
      </c>
      <c r="B56" s="13" t="s">
        <v>93</v>
      </c>
      <c r="C56" s="14"/>
    </row>
    <row r="57" spans="1:3" s="16" customFormat="1" ht="30" hidden="1" x14ac:dyDescent="0.25">
      <c r="A57" s="2" t="s">
        <v>94</v>
      </c>
      <c r="B57" s="13" t="s">
        <v>95</v>
      </c>
      <c r="C57" s="14"/>
    </row>
    <row r="58" spans="1:3" s="16" customFormat="1" hidden="1" x14ac:dyDescent="0.25">
      <c r="A58" s="2" t="s">
        <v>96</v>
      </c>
      <c r="B58" s="13" t="s">
        <v>97</v>
      </c>
      <c r="C58" s="14"/>
    </row>
    <row r="59" spans="1:3" s="16" customFormat="1" hidden="1" x14ac:dyDescent="0.25">
      <c r="A59" s="2" t="s">
        <v>98</v>
      </c>
      <c r="B59" s="13" t="s">
        <v>99</v>
      </c>
      <c r="C59" s="14"/>
    </row>
    <row r="60" spans="1:3" s="16" customFormat="1" ht="35.25" customHeight="1" x14ac:dyDescent="0.25">
      <c r="A60" s="8" t="s">
        <v>100</v>
      </c>
      <c r="B60" s="9" t="s">
        <v>101</v>
      </c>
      <c r="C60" s="14">
        <v>323700</v>
      </c>
    </row>
    <row r="61" spans="1:3" s="16" customFormat="1" hidden="1" x14ac:dyDescent="0.25">
      <c r="A61" s="8" t="s">
        <v>102</v>
      </c>
      <c r="B61" s="9" t="s">
        <v>103</v>
      </c>
      <c r="C61" s="14"/>
    </row>
    <row r="62" spans="1:3" s="16" customFormat="1" hidden="1" x14ac:dyDescent="0.25">
      <c r="A62" s="8" t="s">
        <v>104</v>
      </c>
      <c r="B62" s="9" t="s">
        <v>105</v>
      </c>
      <c r="C62" s="14"/>
    </row>
    <row r="63" spans="1:3" s="16" customFormat="1" ht="30" hidden="1" x14ac:dyDescent="0.25">
      <c r="A63" s="2" t="s">
        <v>106</v>
      </c>
      <c r="B63" s="9" t="s">
        <v>107</v>
      </c>
      <c r="C63" s="14"/>
    </row>
    <row r="64" spans="1:3" s="16" customFormat="1" ht="34.5" customHeight="1" x14ac:dyDescent="0.25">
      <c r="A64" s="12" t="s">
        <v>108</v>
      </c>
      <c r="B64" s="13" t="s">
        <v>109</v>
      </c>
      <c r="C64" s="14">
        <v>355000</v>
      </c>
    </row>
    <row r="65" spans="1:5" s="16" customFormat="1" ht="60" hidden="1" x14ac:dyDescent="0.25">
      <c r="A65" s="12" t="s">
        <v>110</v>
      </c>
      <c r="B65" s="13" t="s">
        <v>111</v>
      </c>
      <c r="C65" s="14"/>
    </row>
    <row r="66" spans="1:5" s="16" customFormat="1" ht="30" hidden="1" x14ac:dyDescent="0.25">
      <c r="A66" s="17" t="s">
        <v>112</v>
      </c>
      <c r="B66" s="15" t="s">
        <v>113</v>
      </c>
      <c r="C66" s="14"/>
    </row>
    <row r="67" spans="1:5" s="16" customFormat="1" ht="45" hidden="1" x14ac:dyDescent="0.25">
      <c r="A67" s="2" t="s">
        <v>114</v>
      </c>
      <c r="B67" s="13" t="s">
        <v>115</v>
      </c>
      <c r="C67" s="14"/>
    </row>
    <row r="68" spans="1:5" s="16" customFormat="1" ht="21" customHeight="1" x14ac:dyDescent="0.25">
      <c r="A68" s="12" t="s">
        <v>116</v>
      </c>
      <c r="B68" s="13" t="s">
        <v>117</v>
      </c>
      <c r="C68" s="14">
        <v>553000</v>
      </c>
    </row>
    <row r="69" spans="1:5" s="16" customFormat="1" ht="30" hidden="1" x14ac:dyDescent="0.25">
      <c r="A69" s="12" t="s">
        <v>0</v>
      </c>
      <c r="B69" s="13" t="s">
        <v>118</v>
      </c>
      <c r="C69" s="14"/>
    </row>
    <row r="70" spans="1:5" s="16" customFormat="1" ht="105" hidden="1" x14ac:dyDescent="0.25">
      <c r="A70" s="12" t="s">
        <v>119</v>
      </c>
      <c r="B70" s="13" t="s">
        <v>120</v>
      </c>
      <c r="C70" s="14"/>
    </row>
    <row r="71" spans="1:5" s="16" customFormat="1" ht="60" hidden="1" x14ac:dyDescent="0.25">
      <c r="A71" s="12" t="s">
        <v>121</v>
      </c>
      <c r="B71" s="13" t="s">
        <v>122</v>
      </c>
      <c r="C71" s="14"/>
    </row>
    <row r="72" spans="1:5" s="16" customFormat="1" ht="60" hidden="1" x14ac:dyDescent="0.25">
      <c r="A72" s="12" t="s">
        <v>123</v>
      </c>
      <c r="B72" s="13" t="s">
        <v>124</v>
      </c>
      <c r="C72" s="14"/>
    </row>
    <row r="73" spans="1:5" s="16" customFormat="1" ht="60" hidden="1" x14ac:dyDescent="0.25">
      <c r="A73" s="12" t="s">
        <v>125</v>
      </c>
      <c r="B73" s="13" t="s">
        <v>126</v>
      </c>
      <c r="C73" s="14"/>
    </row>
    <row r="74" spans="1:5" s="16" customFormat="1" ht="90" hidden="1" x14ac:dyDescent="0.25">
      <c r="A74" s="12" t="s">
        <v>127</v>
      </c>
      <c r="B74" s="18" t="s">
        <v>128</v>
      </c>
      <c r="C74" s="14"/>
    </row>
    <row r="75" spans="1:5" s="16" customFormat="1" ht="30" hidden="1" x14ac:dyDescent="0.25">
      <c r="A75" s="2" t="s">
        <v>129</v>
      </c>
      <c r="B75" s="13" t="s">
        <v>130</v>
      </c>
      <c r="C75" s="14"/>
    </row>
    <row r="76" spans="1:5" s="16" customFormat="1" ht="60" hidden="1" x14ac:dyDescent="0.25">
      <c r="A76" s="2" t="s">
        <v>131</v>
      </c>
      <c r="B76" s="13" t="s">
        <v>132</v>
      </c>
      <c r="C76" s="14"/>
    </row>
    <row r="77" spans="1:5" s="16" customFormat="1" ht="30" hidden="1" x14ac:dyDescent="0.25">
      <c r="A77" s="12" t="s">
        <v>133</v>
      </c>
      <c r="B77" s="13" t="s">
        <v>134</v>
      </c>
      <c r="C77" s="14"/>
    </row>
    <row r="78" spans="1:5" s="16" customFormat="1" ht="45" hidden="1" x14ac:dyDescent="0.25">
      <c r="A78" s="12" t="s">
        <v>135</v>
      </c>
      <c r="B78" s="13" t="s">
        <v>136</v>
      </c>
      <c r="C78" s="14"/>
    </row>
    <row r="79" spans="1:5" s="3" customFormat="1" ht="21" customHeight="1" x14ac:dyDescent="0.25">
      <c r="A79" s="2" t="s">
        <v>137</v>
      </c>
      <c r="B79" s="9" t="s">
        <v>138</v>
      </c>
      <c r="C79" s="14">
        <f>C81+C86+C107+C144</f>
        <v>338211031.25999999</v>
      </c>
      <c r="E79" s="123"/>
    </row>
    <row r="80" spans="1:5" s="3" customFormat="1" ht="30" hidden="1" x14ac:dyDescent="0.25">
      <c r="A80" s="2" t="s">
        <v>139</v>
      </c>
      <c r="B80" s="9" t="s">
        <v>140</v>
      </c>
      <c r="C80" s="14"/>
    </row>
    <row r="81" spans="1:3" s="3" customFormat="1" ht="27.75" customHeight="1" x14ac:dyDescent="0.25">
      <c r="A81" s="2" t="s">
        <v>141</v>
      </c>
      <c r="B81" s="21" t="s">
        <v>142</v>
      </c>
      <c r="C81" s="14">
        <v>40388538</v>
      </c>
    </row>
    <row r="82" spans="1:3" s="3" customFormat="1" hidden="1" x14ac:dyDescent="0.25">
      <c r="A82" s="2" t="s">
        <v>143</v>
      </c>
      <c r="B82" s="9" t="s">
        <v>144</v>
      </c>
      <c r="C82" s="14"/>
    </row>
    <row r="83" spans="1:3" s="3" customFormat="1" ht="30" hidden="1" x14ac:dyDescent="0.25">
      <c r="A83" s="2" t="s">
        <v>145</v>
      </c>
      <c r="B83" s="9" t="s">
        <v>146</v>
      </c>
      <c r="C83" s="14"/>
    </row>
    <row r="84" spans="1:3" s="3" customFormat="1" ht="30" hidden="1" x14ac:dyDescent="0.25">
      <c r="A84" s="2" t="s">
        <v>147</v>
      </c>
      <c r="B84" s="9" t="s">
        <v>148</v>
      </c>
      <c r="C84" s="14"/>
    </row>
    <row r="85" spans="1:3" s="3" customFormat="1" ht="30" hidden="1" x14ac:dyDescent="0.25">
      <c r="A85" s="2" t="s">
        <v>149</v>
      </c>
      <c r="B85" s="9" t="s">
        <v>150</v>
      </c>
      <c r="C85" s="14"/>
    </row>
    <row r="86" spans="1:3" s="3" customFormat="1" ht="34.5" customHeight="1" x14ac:dyDescent="0.25">
      <c r="A86" s="2" t="s">
        <v>151</v>
      </c>
      <c r="B86" s="9" t="s">
        <v>152</v>
      </c>
      <c r="C86" s="14">
        <v>148794468.11000001</v>
      </c>
    </row>
    <row r="87" spans="1:3" s="3" customFormat="1" hidden="1" x14ac:dyDescent="0.25">
      <c r="A87" s="2" t="s">
        <v>153</v>
      </c>
      <c r="B87" s="9" t="s">
        <v>154</v>
      </c>
      <c r="C87" s="14"/>
    </row>
    <row r="88" spans="1:3" s="3" customFormat="1" ht="30" hidden="1" x14ac:dyDescent="0.25">
      <c r="A88" s="2" t="s">
        <v>155</v>
      </c>
      <c r="B88" s="9" t="s">
        <v>156</v>
      </c>
      <c r="C88" s="14"/>
    </row>
    <row r="89" spans="1:3" s="3" customFormat="1" ht="60" hidden="1" x14ac:dyDescent="0.25">
      <c r="A89" s="2" t="s">
        <v>157</v>
      </c>
      <c r="B89" s="9" t="s">
        <v>158</v>
      </c>
      <c r="C89" s="14"/>
    </row>
    <row r="90" spans="1:3" s="3" customFormat="1" ht="45" hidden="1" x14ac:dyDescent="0.25">
      <c r="A90" s="2" t="s">
        <v>159</v>
      </c>
      <c r="B90" s="9" t="s">
        <v>160</v>
      </c>
      <c r="C90" s="14"/>
    </row>
    <row r="91" spans="1:3" s="3" customFormat="1" ht="30" hidden="1" x14ac:dyDescent="0.25">
      <c r="A91" s="2"/>
      <c r="B91" s="9" t="s">
        <v>161</v>
      </c>
      <c r="C91" s="14"/>
    </row>
    <row r="92" spans="1:3" s="3" customFormat="1" ht="30" hidden="1" x14ac:dyDescent="0.25">
      <c r="A92" s="2"/>
      <c r="B92" s="9" t="s">
        <v>162</v>
      </c>
      <c r="C92" s="14"/>
    </row>
    <row r="93" spans="1:3" s="3" customFormat="1" ht="30" hidden="1" x14ac:dyDescent="0.25">
      <c r="A93" s="2"/>
      <c r="B93" s="9" t="s">
        <v>163</v>
      </c>
      <c r="C93" s="14"/>
    </row>
    <row r="94" spans="1:3" s="3" customFormat="1" ht="45" hidden="1" x14ac:dyDescent="0.25">
      <c r="A94" s="2"/>
      <c r="B94" s="9" t="s">
        <v>164</v>
      </c>
      <c r="C94" s="14"/>
    </row>
    <row r="95" spans="1:3" s="3" customFormat="1" ht="30" hidden="1" x14ac:dyDescent="0.25">
      <c r="A95" s="2" t="s">
        <v>165</v>
      </c>
      <c r="B95" s="9" t="s">
        <v>166</v>
      </c>
      <c r="C95" s="14"/>
    </row>
    <row r="96" spans="1:3" s="3" customFormat="1" ht="30" hidden="1" x14ac:dyDescent="0.25">
      <c r="A96" s="2" t="s">
        <v>167</v>
      </c>
      <c r="B96" s="9" t="s">
        <v>168</v>
      </c>
      <c r="C96" s="14"/>
    </row>
    <row r="97" spans="1:3" s="3" customFormat="1" hidden="1" x14ac:dyDescent="0.25">
      <c r="A97" s="2" t="s">
        <v>169</v>
      </c>
      <c r="B97" s="9" t="s">
        <v>170</v>
      </c>
      <c r="C97" s="14"/>
    </row>
    <row r="98" spans="1:3" s="3" customFormat="1" hidden="1" x14ac:dyDescent="0.25">
      <c r="A98" s="2" t="s">
        <v>171</v>
      </c>
      <c r="B98" s="9" t="s">
        <v>172</v>
      </c>
      <c r="C98" s="14"/>
    </row>
    <row r="99" spans="1:3" s="3" customFormat="1" ht="30" hidden="1" x14ac:dyDescent="0.25">
      <c r="A99" s="2"/>
      <c r="B99" s="9" t="s">
        <v>173</v>
      </c>
      <c r="C99" s="14"/>
    </row>
    <row r="100" spans="1:3" s="3" customFormat="1" ht="30" hidden="1" x14ac:dyDescent="0.25">
      <c r="A100" s="2"/>
      <c r="B100" s="9" t="s">
        <v>161</v>
      </c>
      <c r="C100" s="14"/>
    </row>
    <row r="101" spans="1:3" s="3" customFormat="1" ht="30" hidden="1" x14ac:dyDescent="0.25">
      <c r="A101" s="2"/>
      <c r="B101" s="9" t="s">
        <v>174</v>
      </c>
      <c r="C101" s="14"/>
    </row>
    <row r="102" spans="1:3" s="3" customFormat="1" ht="30" hidden="1" x14ac:dyDescent="0.25">
      <c r="A102" s="2"/>
      <c r="B102" s="9" t="s">
        <v>175</v>
      </c>
      <c r="C102" s="14"/>
    </row>
    <row r="103" spans="1:3" s="3" customFormat="1" ht="45" hidden="1" x14ac:dyDescent="0.25">
      <c r="A103" s="2"/>
      <c r="B103" s="9" t="s">
        <v>176</v>
      </c>
      <c r="C103" s="14"/>
    </row>
    <row r="104" spans="1:3" s="3" customFormat="1" ht="30" hidden="1" x14ac:dyDescent="0.25">
      <c r="A104" s="2"/>
      <c r="B104" s="9" t="s">
        <v>177</v>
      </c>
      <c r="C104" s="14"/>
    </row>
    <row r="105" spans="1:3" s="3" customFormat="1" ht="30" hidden="1" x14ac:dyDescent="0.25">
      <c r="A105" s="2"/>
      <c r="B105" s="9" t="s">
        <v>178</v>
      </c>
      <c r="C105" s="14"/>
    </row>
    <row r="106" spans="1:3" s="3" customFormat="1" ht="45" hidden="1" x14ac:dyDescent="0.25">
      <c r="A106" s="2"/>
      <c r="B106" s="9" t="s">
        <v>179</v>
      </c>
      <c r="C106" s="14"/>
    </row>
    <row r="107" spans="1:3" s="3" customFormat="1" ht="33.75" customHeight="1" x14ac:dyDescent="0.25">
      <c r="A107" s="2" t="s">
        <v>180</v>
      </c>
      <c r="B107" s="9" t="s">
        <v>181</v>
      </c>
      <c r="C107" s="14">
        <f>134121149.34-243163.84</f>
        <v>133877985.5</v>
      </c>
    </row>
    <row r="108" spans="1:3" s="3" customFormat="1" ht="45" hidden="1" x14ac:dyDescent="0.25">
      <c r="A108" s="2" t="s">
        <v>182</v>
      </c>
      <c r="B108" s="9" t="s">
        <v>183</v>
      </c>
      <c r="C108" s="14"/>
    </row>
    <row r="109" spans="1:3" s="3" customFormat="1" ht="45" hidden="1" x14ac:dyDescent="0.25">
      <c r="A109" s="2" t="s">
        <v>184</v>
      </c>
      <c r="B109" s="9" t="s">
        <v>183</v>
      </c>
      <c r="C109" s="14"/>
    </row>
    <row r="110" spans="1:3" s="3" customFormat="1" ht="30" hidden="1" x14ac:dyDescent="0.25">
      <c r="A110" s="2" t="s">
        <v>185</v>
      </c>
      <c r="B110" s="9" t="s">
        <v>186</v>
      </c>
      <c r="C110" s="14"/>
    </row>
    <row r="111" spans="1:3" s="3" customFormat="1" ht="45" hidden="1" x14ac:dyDescent="0.25">
      <c r="A111" s="2" t="s">
        <v>187</v>
      </c>
      <c r="B111" s="9" t="s">
        <v>188</v>
      </c>
      <c r="C111" s="14"/>
    </row>
    <row r="112" spans="1:3" s="3" customFormat="1" ht="45" hidden="1" x14ac:dyDescent="0.25">
      <c r="A112" s="2" t="s">
        <v>189</v>
      </c>
      <c r="B112" s="9" t="s">
        <v>190</v>
      </c>
      <c r="C112" s="14"/>
    </row>
    <row r="113" spans="1:3" s="22" customFormat="1" ht="45" hidden="1" x14ac:dyDescent="0.25">
      <c r="A113" s="2" t="s">
        <v>191</v>
      </c>
      <c r="B113" s="9" t="s">
        <v>192</v>
      </c>
      <c r="C113" s="14"/>
    </row>
    <row r="114" spans="1:3" s="3" customFormat="1" ht="30" hidden="1" x14ac:dyDescent="0.25">
      <c r="A114" s="2" t="s">
        <v>193</v>
      </c>
      <c r="B114" s="9" t="s">
        <v>194</v>
      </c>
      <c r="C114" s="14"/>
    </row>
    <row r="115" spans="1:3" s="3" customFormat="1" ht="30" hidden="1" x14ac:dyDescent="0.25">
      <c r="A115" s="2" t="s">
        <v>195</v>
      </c>
      <c r="B115" s="9" t="s">
        <v>196</v>
      </c>
      <c r="C115" s="14"/>
    </row>
    <row r="116" spans="1:3" s="3" customFormat="1" ht="30" hidden="1" x14ac:dyDescent="0.25">
      <c r="A116" s="2" t="s">
        <v>197</v>
      </c>
      <c r="B116" s="9" t="s">
        <v>198</v>
      </c>
      <c r="C116" s="14"/>
    </row>
    <row r="117" spans="1:3" s="3" customFormat="1" ht="30" hidden="1" x14ac:dyDescent="0.25">
      <c r="A117" s="2" t="s">
        <v>199</v>
      </c>
      <c r="B117" s="9" t="s">
        <v>200</v>
      </c>
      <c r="C117" s="14"/>
    </row>
    <row r="118" spans="1:3" s="3" customFormat="1" ht="75" hidden="1" x14ac:dyDescent="0.25">
      <c r="A118" s="2"/>
      <c r="B118" s="9" t="s">
        <v>201</v>
      </c>
      <c r="C118" s="14"/>
    </row>
    <row r="119" spans="1:3" s="3" customFormat="1" ht="75" hidden="1" x14ac:dyDescent="0.25">
      <c r="A119" s="2"/>
      <c r="B119" s="9" t="s">
        <v>202</v>
      </c>
      <c r="C119" s="14"/>
    </row>
    <row r="120" spans="1:3" s="3" customFormat="1" ht="30" hidden="1" x14ac:dyDescent="0.25">
      <c r="A120" s="2"/>
      <c r="B120" s="9" t="s">
        <v>203</v>
      </c>
      <c r="C120" s="14"/>
    </row>
    <row r="121" spans="1:3" s="3" customFormat="1" ht="45" hidden="1" x14ac:dyDescent="0.25">
      <c r="A121" s="2"/>
      <c r="B121" s="9" t="s">
        <v>204</v>
      </c>
      <c r="C121" s="14"/>
    </row>
    <row r="122" spans="1:3" s="3" customFormat="1" ht="45" hidden="1" x14ac:dyDescent="0.25">
      <c r="A122" s="2"/>
      <c r="B122" s="9" t="s">
        <v>205</v>
      </c>
      <c r="C122" s="14"/>
    </row>
    <row r="123" spans="1:3" s="3" customFormat="1" ht="90" hidden="1" x14ac:dyDescent="0.25">
      <c r="A123" s="2"/>
      <c r="B123" s="9" t="s">
        <v>206</v>
      </c>
      <c r="C123" s="14"/>
    </row>
    <row r="124" spans="1:3" s="3" customFormat="1" ht="75" hidden="1" x14ac:dyDescent="0.25">
      <c r="A124" s="2"/>
      <c r="B124" s="9" t="s">
        <v>207</v>
      </c>
      <c r="C124" s="14"/>
    </row>
    <row r="125" spans="1:3" s="3" customFormat="1" ht="105" hidden="1" x14ac:dyDescent="0.25">
      <c r="A125" s="2"/>
      <c r="B125" s="9" t="s">
        <v>208</v>
      </c>
      <c r="C125" s="14"/>
    </row>
    <row r="126" spans="1:3" s="3" customFormat="1" ht="60" hidden="1" x14ac:dyDescent="0.25">
      <c r="A126" s="2"/>
      <c r="B126" s="9" t="s">
        <v>209</v>
      </c>
      <c r="C126" s="14"/>
    </row>
    <row r="127" spans="1:3" s="3" customFormat="1" ht="45" hidden="1" x14ac:dyDescent="0.25">
      <c r="A127" s="2"/>
      <c r="B127" s="9" t="s">
        <v>210</v>
      </c>
      <c r="C127" s="14"/>
    </row>
    <row r="128" spans="1:3" s="3" customFormat="1" ht="60" hidden="1" x14ac:dyDescent="0.25">
      <c r="A128" s="2"/>
      <c r="B128" s="9" t="s">
        <v>211</v>
      </c>
      <c r="C128" s="14"/>
    </row>
    <row r="129" spans="1:3" s="3" customFormat="1" ht="45" hidden="1" x14ac:dyDescent="0.25">
      <c r="A129" s="2"/>
      <c r="B129" s="9" t="s">
        <v>212</v>
      </c>
      <c r="C129" s="14"/>
    </row>
    <row r="130" spans="1:3" s="3" customFormat="1" ht="45" hidden="1" x14ac:dyDescent="0.25">
      <c r="A130" s="2"/>
      <c r="B130" s="9" t="s">
        <v>213</v>
      </c>
      <c r="C130" s="14"/>
    </row>
    <row r="131" spans="1:3" s="3" customFormat="1" ht="75" hidden="1" x14ac:dyDescent="0.25">
      <c r="A131" s="2"/>
      <c r="B131" s="9" t="s">
        <v>214</v>
      </c>
      <c r="C131" s="14"/>
    </row>
    <row r="132" spans="1:3" s="3" customFormat="1" ht="75" hidden="1" x14ac:dyDescent="0.25">
      <c r="A132" s="2"/>
      <c r="B132" s="9" t="s">
        <v>215</v>
      </c>
      <c r="C132" s="14"/>
    </row>
    <row r="133" spans="1:3" s="3" customFormat="1" ht="60" hidden="1" x14ac:dyDescent="0.25">
      <c r="A133" s="2" t="s">
        <v>216</v>
      </c>
      <c r="B133" s="9" t="s">
        <v>217</v>
      </c>
      <c r="C133" s="14"/>
    </row>
    <row r="134" spans="1:3" s="3" customFormat="1" ht="60" hidden="1" x14ac:dyDescent="0.25">
      <c r="A134" s="2" t="s">
        <v>218</v>
      </c>
      <c r="B134" s="9" t="s">
        <v>219</v>
      </c>
      <c r="C134" s="14"/>
    </row>
    <row r="135" spans="1:3" s="3" customFormat="1" ht="45" hidden="1" x14ac:dyDescent="0.25">
      <c r="A135" s="2" t="s">
        <v>220</v>
      </c>
      <c r="B135" s="9" t="s">
        <v>221</v>
      </c>
      <c r="C135" s="14"/>
    </row>
    <row r="136" spans="1:3" s="3" customFormat="1" ht="45" hidden="1" x14ac:dyDescent="0.25">
      <c r="A136" s="2" t="s">
        <v>222</v>
      </c>
      <c r="B136" s="9" t="s">
        <v>223</v>
      </c>
      <c r="C136" s="14"/>
    </row>
    <row r="137" spans="1:3" s="3" customFormat="1" ht="60" hidden="1" x14ac:dyDescent="0.25">
      <c r="A137" s="2"/>
      <c r="B137" s="9" t="s">
        <v>224</v>
      </c>
      <c r="C137" s="14"/>
    </row>
    <row r="138" spans="1:3" s="3" customFormat="1" ht="60" hidden="1" x14ac:dyDescent="0.25">
      <c r="A138" s="2"/>
      <c r="B138" s="9" t="s">
        <v>225</v>
      </c>
      <c r="C138" s="14"/>
    </row>
    <row r="139" spans="1:3" s="3" customFormat="1" ht="75" hidden="1" x14ac:dyDescent="0.25">
      <c r="A139" s="2" t="s">
        <v>226</v>
      </c>
      <c r="B139" s="9" t="s">
        <v>227</v>
      </c>
      <c r="C139" s="14"/>
    </row>
    <row r="140" spans="1:3" s="3" customFormat="1" ht="75" hidden="1" x14ac:dyDescent="0.25">
      <c r="A140" s="2" t="s">
        <v>228</v>
      </c>
      <c r="B140" s="9" t="s">
        <v>229</v>
      </c>
      <c r="C140" s="14"/>
    </row>
    <row r="141" spans="1:3" s="3" customFormat="1" hidden="1" x14ac:dyDescent="0.25">
      <c r="A141" s="2" t="s">
        <v>230</v>
      </c>
      <c r="B141" s="9" t="s">
        <v>231</v>
      </c>
      <c r="C141" s="14"/>
    </row>
    <row r="142" spans="1:3" s="3" customFormat="1" hidden="1" x14ac:dyDescent="0.25">
      <c r="A142" s="2" t="s">
        <v>232</v>
      </c>
      <c r="B142" s="9" t="s">
        <v>233</v>
      </c>
      <c r="C142" s="14"/>
    </row>
    <row r="143" spans="1:3" s="3" customFormat="1" ht="45" hidden="1" x14ac:dyDescent="0.25">
      <c r="A143" s="2"/>
      <c r="B143" s="9" t="s">
        <v>234</v>
      </c>
      <c r="C143" s="14"/>
    </row>
    <row r="144" spans="1:3" s="3" customFormat="1" ht="21" customHeight="1" x14ac:dyDescent="0.25">
      <c r="A144" s="2" t="s">
        <v>235</v>
      </c>
      <c r="B144" s="9" t="s">
        <v>236</v>
      </c>
      <c r="C144" s="14">
        <f>12969793+100000+1627357.65+452889</f>
        <v>15150039.65</v>
      </c>
    </row>
    <row r="145" spans="1:4" s="3" customFormat="1" ht="57" hidden="1" x14ac:dyDescent="0.25">
      <c r="A145" s="23" t="s">
        <v>237</v>
      </c>
      <c r="B145" s="23" t="s">
        <v>238</v>
      </c>
      <c r="C145" s="24"/>
    </row>
    <row r="146" spans="1:4" s="3" customFormat="1" ht="60" hidden="1" x14ac:dyDescent="0.25">
      <c r="A146" s="9" t="s">
        <v>239</v>
      </c>
      <c r="B146" s="9" t="s">
        <v>240</v>
      </c>
      <c r="C146" s="14"/>
    </row>
    <row r="147" spans="1:4" s="25" customFormat="1" ht="42.75" hidden="1" x14ac:dyDescent="0.25">
      <c r="A147" s="23" t="s">
        <v>241</v>
      </c>
      <c r="B147" s="23" t="s">
        <v>242</v>
      </c>
      <c r="C147" s="24"/>
    </row>
    <row r="148" spans="1:4" s="3" customFormat="1" ht="45" hidden="1" x14ac:dyDescent="0.25">
      <c r="A148" s="9" t="s">
        <v>243</v>
      </c>
      <c r="B148" s="9" t="s">
        <v>244</v>
      </c>
      <c r="C148" s="14"/>
    </row>
    <row r="149" spans="1:4" s="3" customFormat="1" ht="18.75" customHeight="1" x14ac:dyDescent="0.25">
      <c r="A149" s="26" t="s">
        <v>270</v>
      </c>
      <c r="B149" s="27"/>
      <c r="C149" s="28">
        <f>C5+C79</f>
        <v>392386241.25999999</v>
      </c>
    </row>
    <row r="150" spans="1:4" s="37" customFormat="1" ht="20.25" customHeight="1" x14ac:dyDescent="0.25">
      <c r="A150" s="33" t="s">
        <v>246</v>
      </c>
      <c r="B150" s="34" t="s">
        <v>247</v>
      </c>
      <c r="C150" s="36">
        <f>SUM(C151:C157)</f>
        <v>27334196.759999998</v>
      </c>
      <c r="D150" s="38"/>
    </row>
    <row r="151" spans="1:4" ht="45" customHeight="1" x14ac:dyDescent="0.25">
      <c r="A151" s="29" t="s">
        <v>276</v>
      </c>
      <c r="B151" s="125" t="s">
        <v>279</v>
      </c>
      <c r="C151" s="31">
        <v>372148.41</v>
      </c>
      <c r="D151" s="59"/>
    </row>
    <row r="152" spans="1:4" ht="45" customHeight="1" x14ac:dyDescent="0.25">
      <c r="A152" s="29" t="s">
        <v>277</v>
      </c>
      <c r="B152" s="125" t="s">
        <v>280</v>
      </c>
      <c r="C152" s="31">
        <v>16806239.989999998</v>
      </c>
      <c r="D152" s="59"/>
    </row>
    <row r="153" spans="1:4" ht="18.75" customHeight="1" x14ac:dyDescent="0.25">
      <c r="A153" s="29" t="s">
        <v>328</v>
      </c>
      <c r="B153" s="130" t="s">
        <v>329</v>
      </c>
      <c r="C153" s="31">
        <v>550</v>
      </c>
      <c r="D153" s="59"/>
    </row>
    <row r="154" spans="1:4" ht="33" customHeight="1" x14ac:dyDescent="0.25">
      <c r="A154" s="29" t="s">
        <v>278</v>
      </c>
      <c r="B154" s="125" t="s">
        <v>281</v>
      </c>
      <c r="C154" s="31">
        <v>4151456.04</v>
      </c>
      <c r="D154" s="59"/>
    </row>
    <row r="155" spans="1:4" ht="18.75" customHeight="1" x14ac:dyDescent="0.25">
      <c r="A155" s="29" t="s">
        <v>286</v>
      </c>
      <c r="B155" s="126" t="s">
        <v>283</v>
      </c>
      <c r="C155" s="31">
        <v>0</v>
      </c>
      <c r="D155" s="59"/>
    </row>
    <row r="156" spans="1:4" ht="18.75" customHeight="1" x14ac:dyDescent="0.25">
      <c r="A156" s="29" t="s">
        <v>282</v>
      </c>
      <c r="B156" s="125" t="s">
        <v>284</v>
      </c>
      <c r="C156" s="31">
        <v>130000</v>
      </c>
      <c r="D156" s="59"/>
    </row>
    <row r="157" spans="1:4" ht="18.75" customHeight="1" x14ac:dyDescent="0.25">
      <c r="A157" s="29" t="s">
        <v>287</v>
      </c>
      <c r="B157" s="125" t="s">
        <v>285</v>
      </c>
      <c r="C157" s="31">
        <v>5873802.3200000003</v>
      </c>
      <c r="D157" s="59"/>
    </row>
    <row r="158" spans="1:4" s="37" customFormat="1" ht="20.25" customHeight="1" x14ac:dyDescent="0.25">
      <c r="A158" s="33" t="s">
        <v>248</v>
      </c>
      <c r="B158" s="34" t="s">
        <v>249</v>
      </c>
      <c r="C158" s="36">
        <f>C159</f>
        <v>1298281</v>
      </c>
      <c r="D158" s="59"/>
    </row>
    <row r="159" spans="1:4" ht="20.25" customHeight="1" x14ac:dyDescent="0.25">
      <c r="A159" s="29" t="s">
        <v>289</v>
      </c>
      <c r="B159" s="127" t="s">
        <v>288</v>
      </c>
      <c r="C159" s="31">
        <v>1298281</v>
      </c>
      <c r="D159" s="59"/>
    </row>
    <row r="160" spans="1:4" s="37" customFormat="1" ht="34.5" customHeight="1" x14ac:dyDescent="0.25">
      <c r="A160" s="33" t="s">
        <v>250</v>
      </c>
      <c r="B160" s="34" t="s">
        <v>251</v>
      </c>
      <c r="C160" s="36">
        <f>C161</f>
        <v>1343300</v>
      </c>
      <c r="D160" s="59"/>
    </row>
    <row r="161" spans="1:5" ht="34.5" customHeight="1" x14ac:dyDescent="0.25">
      <c r="A161" s="29" t="s">
        <v>291</v>
      </c>
      <c r="B161" s="125" t="s">
        <v>290</v>
      </c>
      <c r="C161" s="31">
        <v>1343300</v>
      </c>
      <c r="D161" s="59"/>
    </row>
    <row r="162" spans="1:5" s="37" customFormat="1" ht="20.25" customHeight="1" x14ac:dyDescent="0.25">
      <c r="A162" s="33" t="s">
        <v>252</v>
      </c>
      <c r="B162" s="34" t="s">
        <v>253</v>
      </c>
      <c r="C162" s="36">
        <f>SUM(C163:C166)</f>
        <v>10760623.33</v>
      </c>
      <c r="D162" s="59"/>
    </row>
    <row r="163" spans="1:5" ht="20.25" customHeight="1" x14ac:dyDescent="0.25">
      <c r="A163" s="29" t="s">
        <v>295</v>
      </c>
      <c r="B163" s="125" t="s">
        <v>292</v>
      </c>
      <c r="C163" s="31">
        <v>953125</v>
      </c>
      <c r="D163" s="59"/>
    </row>
    <row r="164" spans="1:5" ht="20.25" customHeight="1" x14ac:dyDescent="0.25">
      <c r="A164" s="29"/>
      <c r="B164" s="99"/>
      <c r="C164" s="31">
        <v>2586110.5099999998</v>
      </c>
      <c r="D164" s="59"/>
    </row>
    <row r="165" spans="1:5" ht="20.25" customHeight="1" x14ac:dyDescent="0.25">
      <c r="A165" s="29" t="s">
        <v>296</v>
      </c>
      <c r="B165" s="125" t="s">
        <v>293</v>
      </c>
      <c r="C165" s="31">
        <v>7071091.8200000003</v>
      </c>
      <c r="D165" s="59"/>
    </row>
    <row r="166" spans="1:5" ht="20.25" customHeight="1" x14ac:dyDescent="0.25">
      <c r="A166" s="29" t="s">
        <v>297</v>
      </c>
      <c r="B166" s="125" t="s">
        <v>294</v>
      </c>
      <c r="C166" s="31">
        <v>150296</v>
      </c>
      <c r="D166" s="59"/>
    </row>
    <row r="167" spans="1:5" s="37" customFormat="1" ht="20.25" customHeight="1" x14ac:dyDescent="0.25">
      <c r="A167" s="33" t="s">
        <v>254</v>
      </c>
      <c r="B167" s="34" t="s">
        <v>255</v>
      </c>
      <c r="C167" s="36">
        <f>C168+C169</f>
        <v>722068</v>
      </c>
      <c r="D167" s="59"/>
    </row>
    <row r="168" spans="1:5" ht="20.25" customHeight="1" x14ac:dyDescent="0.25">
      <c r="A168" s="29" t="s">
        <v>300</v>
      </c>
      <c r="B168" s="128" t="s">
        <v>298</v>
      </c>
      <c r="C168" s="31">
        <v>174268</v>
      </c>
      <c r="D168" s="59"/>
    </row>
    <row r="169" spans="1:5" ht="20.25" customHeight="1" x14ac:dyDescent="0.25">
      <c r="A169" s="29" t="s">
        <v>301</v>
      </c>
      <c r="B169" s="128" t="s">
        <v>299</v>
      </c>
      <c r="C169" s="31">
        <v>547800</v>
      </c>
      <c r="D169" s="59"/>
    </row>
    <row r="170" spans="1:5" s="37" customFormat="1" ht="20.25" customHeight="1" x14ac:dyDescent="0.25">
      <c r="A170" s="33" t="s">
        <v>256</v>
      </c>
      <c r="B170" s="34" t="s">
        <v>257</v>
      </c>
      <c r="C170" s="36">
        <f>SUM(C171:C174)</f>
        <v>301311520.81</v>
      </c>
      <c r="D170" s="59"/>
      <c r="E170" s="38"/>
    </row>
    <row r="171" spans="1:5" ht="20.25" customHeight="1" x14ac:dyDescent="0.25">
      <c r="A171" s="29" t="s">
        <v>302</v>
      </c>
      <c r="B171" s="125" t="s">
        <v>306</v>
      </c>
      <c r="C171" s="31">
        <v>35861271.810000002</v>
      </c>
      <c r="D171" s="59"/>
    </row>
    <row r="172" spans="1:5" ht="20.25" customHeight="1" x14ac:dyDescent="0.25">
      <c r="A172" s="29" t="s">
        <v>303</v>
      </c>
      <c r="B172" s="125" t="s">
        <v>307</v>
      </c>
      <c r="C172" s="31">
        <v>251967642.63999999</v>
      </c>
      <c r="D172" s="59"/>
    </row>
    <row r="173" spans="1:5" ht="20.25" customHeight="1" x14ac:dyDescent="0.25">
      <c r="A173" s="29" t="s">
        <v>304</v>
      </c>
      <c r="B173" s="125" t="s">
        <v>308</v>
      </c>
      <c r="C173" s="31">
        <v>207900</v>
      </c>
      <c r="D173" s="59"/>
    </row>
    <row r="174" spans="1:5" ht="20.25" customHeight="1" x14ac:dyDescent="0.25">
      <c r="A174" s="29" t="s">
        <v>305</v>
      </c>
      <c r="B174" s="125" t="s">
        <v>309</v>
      </c>
      <c r="C174" s="31">
        <v>13274706.359999999</v>
      </c>
      <c r="D174" s="59"/>
    </row>
    <row r="175" spans="1:5" s="37" customFormat="1" ht="20.25" customHeight="1" x14ac:dyDescent="0.25">
      <c r="A175" s="33" t="s">
        <v>258</v>
      </c>
      <c r="B175" s="34" t="s">
        <v>259</v>
      </c>
      <c r="C175" s="36">
        <f>C176+C177</f>
        <v>15987613</v>
      </c>
      <c r="D175" s="59"/>
    </row>
    <row r="176" spans="1:5" ht="20.25" customHeight="1" x14ac:dyDescent="0.25">
      <c r="A176" s="29" t="s">
        <v>312</v>
      </c>
      <c r="B176" s="125" t="s">
        <v>310</v>
      </c>
      <c r="C176" s="31">
        <v>15883573</v>
      </c>
      <c r="D176" s="59"/>
    </row>
    <row r="177" spans="1:4" ht="20.25" customHeight="1" x14ac:dyDescent="0.25">
      <c r="A177" s="29" t="s">
        <v>313</v>
      </c>
      <c r="B177" s="125" t="s">
        <v>311</v>
      </c>
      <c r="C177" s="31">
        <v>104040</v>
      </c>
      <c r="D177" s="59"/>
    </row>
    <row r="178" spans="1:4" s="37" customFormat="1" ht="20.25" customHeight="1" x14ac:dyDescent="0.25">
      <c r="A178" s="33" t="s">
        <v>260</v>
      </c>
      <c r="B178" s="34" t="s">
        <v>261</v>
      </c>
      <c r="C178" s="36">
        <f>SUM(C179:C182)</f>
        <v>28558401</v>
      </c>
      <c r="D178" s="59"/>
    </row>
    <row r="179" spans="1:4" ht="20.25" customHeight="1" x14ac:dyDescent="0.25">
      <c r="A179" s="29" t="s">
        <v>318</v>
      </c>
      <c r="B179" s="125" t="s">
        <v>314</v>
      </c>
      <c r="C179" s="31">
        <v>2928300</v>
      </c>
      <c r="D179" s="59"/>
    </row>
    <row r="180" spans="1:4" ht="20.25" customHeight="1" x14ac:dyDescent="0.25">
      <c r="A180" s="29" t="s">
        <v>319</v>
      </c>
      <c r="B180" s="125" t="s">
        <v>315</v>
      </c>
      <c r="C180" s="31">
        <v>2578472.5</v>
      </c>
      <c r="D180" s="59"/>
    </row>
    <row r="181" spans="1:4" ht="20.25" customHeight="1" x14ac:dyDescent="0.25">
      <c r="A181" s="29" t="s">
        <v>320</v>
      </c>
      <c r="B181" s="125" t="s">
        <v>316</v>
      </c>
      <c r="C181" s="31">
        <v>21754556.5</v>
      </c>
      <c r="D181" s="59"/>
    </row>
    <row r="182" spans="1:4" ht="20.25" customHeight="1" x14ac:dyDescent="0.25">
      <c r="A182" s="29" t="s">
        <v>321</v>
      </c>
      <c r="B182" s="125" t="s">
        <v>317</v>
      </c>
      <c r="C182" s="31">
        <v>1297072</v>
      </c>
      <c r="D182" s="59"/>
    </row>
    <row r="183" spans="1:4" s="37" customFormat="1" ht="20.25" customHeight="1" x14ac:dyDescent="0.25">
      <c r="A183" s="33" t="s">
        <v>262</v>
      </c>
      <c r="B183" s="34" t="s">
        <v>263</v>
      </c>
      <c r="C183" s="36">
        <f>C184+C185</f>
        <v>536892</v>
      </c>
      <c r="D183" s="59"/>
    </row>
    <row r="184" spans="1:4" ht="35.25" customHeight="1" x14ac:dyDescent="0.25">
      <c r="A184" s="29" t="s">
        <v>318</v>
      </c>
      <c r="B184" s="1" t="s">
        <v>275</v>
      </c>
      <c r="C184" s="31">
        <v>1417</v>
      </c>
      <c r="D184" s="59"/>
    </row>
    <row r="185" spans="1:4" ht="18" customHeight="1" x14ac:dyDescent="0.25">
      <c r="A185" s="29" t="s">
        <v>323</v>
      </c>
      <c r="B185" s="129" t="s">
        <v>322</v>
      </c>
      <c r="C185" s="31">
        <v>535475</v>
      </c>
      <c r="D185" s="59"/>
    </row>
    <row r="186" spans="1:4" s="37" customFormat="1" ht="45.75" customHeight="1" x14ac:dyDescent="0.25">
      <c r="A186" s="33" t="s">
        <v>264</v>
      </c>
      <c r="B186" s="34" t="s">
        <v>265</v>
      </c>
      <c r="C186" s="36">
        <f>C187+C188</f>
        <v>19227612</v>
      </c>
      <c r="D186" s="59"/>
    </row>
    <row r="187" spans="1:4" ht="32.25" customHeight="1" x14ac:dyDescent="0.25">
      <c r="A187" s="29" t="s">
        <v>326</v>
      </c>
      <c r="B187" s="125" t="s">
        <v>324</v>
      </c>
      <c r="C187" s="31">
        <v>5886000</v>
      </c>
      <c r="D187" s="59"/>
    </row>
    <row r="188" spans="1:4" ht="15.75" customHeight="1" x14ac:dyDescent="0.25">
      <c r="A188" s="29" t="s">
        <v>327</v>
      </c>
      <c r="B188" s="128" t="s">
        <v>325</v>
      </c>
      <c r="C188" s="31">
        <v>13341612</v>
      </c>
      <c r="D188" s="59"/>
    </row>
    <row r="189" spans="1:4" x14ac:dyDescent="0.25">
      <c r="A189" s="141" t="s">
        <v>266</v>
      </c>
      <c r="B189" s="141"/>
      <c r="C189" s="32">
        <f>C150+C158+C160+C162+C167+C170+C175+C178+C183+C186</f>
        <v>407080507.89999998</v>
      </c>
      <c r="D189" s="59"/>
    </row>
    <row r="190" spans="1:4" hidden="1" x14ac:dyDescent="0.25">
      <c r="A190" s="141" t="s">
        <v>267</v>
      </c>
      <c r="B190" s="141"/>
      <c r="C190" s="32">
        <f>C149-C189</f>
        <v>-14694266.639999986</v>
      </c>
    </row>
    <row r="191" spans="1:4" x14ac:dyDescent="0.25">
      <c r="A191" s="138" t="s">
        <v>267</v>
      </c>
      <c r="B191" s="139"/>
      <c r="C191" s="124">
        <f>C149-C189</f>
        <v>-14694266.639999986</v>
      </c>
    </row>
  </sheetData>
  <mergeCells count="4">
    <mergeCell ref="A191:B191"/>
    <mergeCell ref="A1:C1"/>
    <mergeCell ref="A189:B189"/>
    <mergeCell ref="A190:B190"/>
  </mergeCells>
  <pageMargins left="0.70866141732283472" right="0.51181102362204722" top="0.19685039370078741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4"/>
  <sheetViews>
    <sheetView topLeftCell="A470" workbookViewId="0">
      <selection activeCell="B173" sqref="B173:C173"/>
    </sheetView>
  </sheetViews>
  <sheetFormatPr defaultRowHeight="12" x14ac:dyDescent="0.25"/>
  <cols>
    <col min="1" max="1" width="1.7109375" style="39" customWidth="1"/>
    <col min="2" max="2" width="41.140625" style="39" customWidth="1"/>
    <col min="3" max="5" width="4" style="39" hidden="1" customWidth="1"/>
    <col min="6" max="6" width="4.5703125" style="40" customWidth="1"/>
    <col min="7" max="8" width="4" style="40" customWidth="1"/>
    <col min="9" max="9" width="12.85546875" style="39" customWidth="1"/>
    <col min="10" max="10" width="5.42578125" style="39" customWidth="1"/>
    <col min="11" max="11" width="16.140625" style="39" customWidth="1"/>
    <col min="12" max="12" width="13.5703125" style="39" hidden="1" customWidth="1"/>
    <col min="13" max="13" width="12.85546875" style="39" hidden="1" customWidth="1"/>
    <col min="14" max="14" width="12.28515625" style="39" hidden="1" customWidth="1"/>
    <col min="15" max="15" width="15.85546875" style="39" customWidth="1"/>
    <col min="16" max="16" width="9.140625" style="39"/>
    <col min="17" max="17" width="13.5703125" style="39" customWidth="1"/>
    <col min="18" max="174" width="9.140625" style="39"/>
    <col min="175" max="175" width="1.42578125" style="39" customWidth="1"/>
    <col min="176" max="176" width="59.5703125" style="39" customWidth="1"/>
    <col min="177" max="177" width="9.140625" style="39" customWidth="1"/>
    <col min="178" max="179" width="3.85546875" style="39" customWidth="1"/>
    <col min="180" max="180" width="10.5703125" style="39" customWidth="1"/>
    <col min="181" max="181" width="3.85546875" style="39" customWidth="1"/>
    <col min="182" max="184" width="14.42578125" style="39" customWidth="1"/>
    <col min="185" max="185" width="4.140625" style="39" customWidth="1"/>
    <col min="186" max="186" width="15" style="39" customWidth="1"/>
    <col min="187" max="188" width="9.140625" style="39" customWidth="1"/>
    <col min="189" max="189" width="11.5703125" style="39" customWidth="1"/>
    <col min="190" max="190" width="18.140625" style="39" customWidth="1"/>
    <col min="191" max="191" width="13.140625" style="39" customWidth="1"/>
    <col min="192" max="192" width="12.28515625" style="39" customWidth="1"/>
    <col min="193" max="430" width="9.140625" style="39"/>
    <col min="431" max="431" width="1.42578125" style="39" customWidth="1"/>
    <col min="432" max="432" width="59.5703125" style="39" customWidth="1"/>
    <col min="433" max="433" width="9.140625" style="39" customWidth="1"/>
    <col min="434" max="435" width="3.85546875" style="39" customWidth="1"/>
    <col min="436" max="436" width="10.5703125" style="39" customWidth="1"/>
    <col min="437" max="437" width="3.85546875" style="39" customWidth="1"/>
    <col min="438" max="440" width="14.42578125" style="39" customWidth="1"/>
    <col min="441" max="441" width="4.140625" style="39" customWidth="1"/>
    <col min="442" max="442" width="15" style="39" customWidth="1"/>
    <col min="443" max="444" width="9.140625" style="39" customWidth="1"/>
    <col min="445" max="445" width="11.5703125" style="39" customWidth="1"/>
    <col min="446" max="446" width="18.140625" style="39" customWidth="1"/>
    <col min="447" max="447" width="13.140625" style="39" customWidth="1"/>
    <col min="448" max="448" width="12.28515625" style="39" customWidth="1"/>
    <col min="449" max="686" width="9.140625" style="39"/>
    <col min="687" max="687" width="1.42578125" style="39" customWidth="1"/>
    <col min="688" max="688" width="59.5703125" style="39" customWidth="1"/>
    <col min="689" max="689" width="9.140625" style="39" customWidth="1"/>
    <col min="690" max="691" width="3.85546875" style="39" customWidth="1"/>
    <col min="692" max="692" width="10.5703125" style="39" customWidth="1"/>
    <col min="693" max="693" width="3.85546875" style="39" customWidth="1"/>
    <col min="694" max="696" width="14.42578125" style="39" customWidth="1"/>
    <col min="697" max="697" width="4.140625" style="39" customWidth="1"/>
    <col min="698" max="698" width="15" style="39" customWidth="1"/>
    <col min="699" max="700" width="9.140625" style="39" customWidth="1"/>
    <col min="701" max="701" width="11.5703125" style="39" customWidth="1"/>
    <col min="702" max="702" width="18.140625" style="39" customWidth="1"/>
    <col min="703" max="703" width="13.140625" style="39" customWidth="1"/>
    <col min="704" max="704" width="12.28515625" style="39" customWidth="1"/>
    <col min="705" max="942" width="9.140625" style="39"/>
    <col min="943" max="943" width="1.42578125" style="39" customWidth="1"/>
    <col min="944" max="944" width="59.5703125" style="39" customWidth="1"/>
    <col min="945" max="945" width="9.140625" style="39" customWidth="1"/>
    <col min="946" max="947" width="3.85546875" style="39" customWidth="1"/>
    <col min="948" max="948" width="10.5703125" style="39" customWidth="1"/>
    <col min="949" max="949" width="3.85546875" style="39" customWidth="1"/>
    <col min="950" max="952" width="14.42578125" style="39" customWidth="1"/>
    <col min="953" max="953" width="4.140625" style="39" customWidth="1"/>
    <col min="954" max="954" width="15" style="39" customWidth="1"/>
    <col min="955" max="956" width="9.140625" style="39" customWidth="1"/>
    <col min="957" max="957" width="11.5703125" style="39" customWidth="1"/>
    <col min="958" max="958" width="18.140625" style="39" customWidth="1"/>
    <col min="959" max="959" width="13.140625" style="39" customWidth="1"/>
    <col min="960" max="960" width="12.28515625" style="39" customWidth="1"/>
    <col min="961" max="1198" width="9.140625" style="39"/>
    <col min="1199" max="1199" width="1.42578125" style="39" customWidth="1"/>
    <col min="1200" max="1200" width="59.5703125" style="39" customWidth="1"/>
    <col min="1201" max="1201" width="9.140625" style="39" customWidth="1"/>
    <col min="1202" max="1203" width="3.85546875" style="39" customWidth="1"/>
    <col min="1204" max="1204" width="10.5703125" style="39" customWidth="1"/>
    <col min="1205" max="1205" width="3.85546875" style="39" customWidth="1"/>
    <col min="1206" max="1208" width="14.42578125" style="39" customWidth="1"/>
    <col min="1209" max="1209" width="4.140625" style="39" customWidth="1"/>
    <col min="1210" max="1210" width="15" style="39" customWidth="1"/>
    <col min="1211" max="1212" width="9.140625" style="39" customWidth="1"/>
    <col min="1213" max="1213" width="11.5703125" style="39" customWidth="1"/>
    <col min="1214" max="1214" width="18.140625" style="39" customWidth="1"/>
    <col min="1215" max="1215" width="13.140625" style="39" customWidth="1"/>
    <col min="1216" max="1216" width="12.28515625" style="39" customWidth="1"/>
    <col min="1217" max="1454" width="9.140625" style="39"/>
    <col min="1455" max="1455" width="1.42578125" style="39" customWidth="1"/>
    <col min="1456" max="1456" width="59.5703125" style="39" customWidth="1"/>
    <col min="1457" max="1457" width="9.140625" style="39" customWidth="1"/>
    <col min="1458" max="1459" width="3.85546875" style="39" customWidth="1"/>
    <col min="1460" max="1460" width="10.5703125" style="39" customWidth="1"/>
    <col min="1461" max="1461" width="3.85546875" style="39" customWidth="1"/>
    <col min="1462" max="1464" width="14.42578125" style="39" customWidth="1"/>
    <col min="1465" max="1465" width="4.140625" style="39" customWidth="1"/>
    <col min="1466" max="1466" width="15" style="39" customWidth="1"/>
    <col min="1467" max="1468" width="9.140625" style="39" customWidth="1"/>
    <col min="1469" max="1469" width="11.5703125" style="39" customWidth="1"/>
    <col min="1470" max="1470" width="18.140625" style="39" customWidth="1"/>
    <col min="1471" max="1471" width="13.140625" style="39" customWidth="1"/>
    <col min="1472" max="1472" width="12.28515625" style="39" customWidth="1"/>
    <col min="1473" max="1710" width="9.140625" style="39"/>
    <col min="1711" max="1711" width="1.42578125" style="39" customWidth="1"/>
    <col min="1712" max="1712" width="59.5703125" style="39" customWidth="1"/>
    <col min="1713" max="1713" width="9.140625" style="39" customWidth="1"/>
    <col min="1714" max="1715" width="3.85546875" style="39" customWidth="1"/>
    <col min="1716" max="1716" width="10.5703125" style="39" customWidth="1"/>
    <col min="1717" max="1717" width="3.85546875" style="39" customWidth="1"/>
    <col min="1718" max="1720" width="14.42578125" style="39" customWidth="1"/>
    <col min="1721" max="1721" width="4.140625" style="39" customWidth="1"/>
    <col min="1722" max="1722" width="15" style="39" customWidth="1"/>
    <col min="1723" max="1724" width="9.140625" style="39" customWidth="1"/>
    <col min="1725" max="1725" width="11.5703125" style="39" customWidth="1"/>
    <col min="1726" max="1726" width="18.140625" style="39" customWidth="1"/>
    <col min="1727" max="1727" width="13.140625" style="39" customWidth="1"/>
    <col min="1728" max="1728" width="12.28515625" style="39" customWidth="1"/>
    <col min="1729" max="1966" width="9.140625" style="39"/>
    <col min="1967" max="1967" width="1.42578125" style="39" customWidth="1"/>
    <col min="1968" max="1968" width="59.5703125" style="39" customWidth="1"/>
    <col min="1969" max="1969" width="9.140625" style="39" customWidth="1"/>
    <col min="1970" max="1971" width="3.85546875" style="39" customWidth="1"/>
    <col min="1972" max="1972" width="10.5703125" style="39" customWidth="1"/>
    <col min="1973" max="1973" width="3.85546875" style="39" customWidth="1"/>
    <col min="1974" max="1976" width="14.42578125" style="39" customWidth="1"/>
    <col min="1977" max="1977" width="4.140625" style="39" customWidth="1"/>
    <col min="1978" max="1978" width="15" style="39" customWidth="1"/>
    <col min="1979" max="1980" width="9.140625" style="39" customWidth="1"/>
    <col min="1981" max="1981" width="11.5703125" style="39" customWidth="1"/>
    <col min="1982" max="1982" width="18.140625" style="39" customWidth="1"/>
    <col min="1983" max="1983" width="13.140625" style="39" customWidth="1"/>
    <col min="1984" max="1984" width="12.28515625" style="39" customWidth="1"/>
    <col min="1985" max="2222" width="9.140625" style="39"/>
    <col min="2223" max="2223" width="1.42578125" style="39" customWidth="1"/>
    <col min="2224" max="2224" width="59.5703125" style="39" customWidth="1"/>
    <col min="2225" max="2225" width="9.140625" style="39" customWidth="1"/>
    <col min="2226" max="2227" width="3.85546875" style="39" customWidth="1"/>
    <col min="2228" max="2228" width="10.5703125" style="39" customWidth="1"/>
    <col min="2229" max="2229" width="3.85546875" style="39" customWidth="1"/>
    <col min="2230" max="2232" width="14.42578125" style="39" customWidth="1"/>
    <col min="2233" max="2233" width="4.140625" style="39" customWidth="1"/>
    <col min="2234" max="2234" width="15" style="39" customWidth="1"/>
    <col min="2235" max="2236" width="9.140625" style="39" customWidth="1"/>
    <col min="2237" max="2237" width="11.5703125" style="39" customWidth="1"/>
    <col min="2238" max="2238" width="18.140625" style="39" customWidth="1"/>
    <col min="2239" max="2239" width="13.140625" style="39" customWidth="1"/>
    <col min="2240" max="2240" width="12.28515625" style="39" customWidth="1"/>
    <col min="2241" max="2478" width="9.140625" style="39"/>
    <col min="2479" max="2479" width="1.42578125" style="39" customWidth="1"/>
    <col min="2480" max="2480" width="59.5703125" style="39" customWidth="1"/>
    <col min="2481" max="2481" width="9.140625" style="39" customWidth="1"/>
    <col min="2482" max="2483" width="3.85546875" style="39" customWidth="1"/>
    <col min="2484" max="2484" width="10.5703125" style="39" customWidth="1"/>
    <col min="2485" max="2485" width="3.85546875" style="39" customWidth="1"/>
    <col min="2486" max="2488" width="14.42578125" style="39" customWidth="1"/>
    <col min="2489" max="2489" width="4.140625" style="39" customWidth="1"/>
    <col min="2490" max="2490" width="15" style="39" customWidth="1"/>
    <col min="2491" max="2492" width="9.140625" style="39" customWidth="1"/>
    <col min="2493" max="2493" width="11.5703125" style="39" customWidth="1"/>
    <col min="2494" max="2494" width="18.140625" style="39" customWidth="1"/>
    <col min="2495" max="2495" width="13.140625" style="39" customWidth="1"/>
    <col min="2496" max="2496" width="12.28515625" style="39" customWidth="1"/>
    <col min="2497" max="2734" width="9.140625" style="39"/>
    <col min="2735" max="2735" width="1.42578125" style="39" customWidth="1"/>
    <col min="2736" max="2736" width="59.5703125" style="39" customWidth="1"/>
    <col min="2737" max="2737" width="9.140625" style="39" customWidth="1"/>
    <col min="2738" max="2739" width="3.85546875" style="39" customWidth="1"/>
    <col min="2740" max="2740" width="10.5703125" style="39" customWidth="1"/>
    <col min="2741" max="2741" width="3.85546875" style="39" customWidth="1"/>
    <col min="2742" max="2744" width="14.42578125" style="39" customWidth="1"/>
    <col min="2745" max="2745" width="4.140625" style="39" customWidth="1"/>
    <col min="2746" max="2746" width="15" style="39" customWidth="1"/>
    <col min="2747" max="2748" width="9.140625" style="39" customWidth="1"/>
    <col min="2749" max="2749" width="11.5703125" style="39" customWidth="1"/>
    <col min="2750" max="2750" width="18.140625" style="39" customWidth="1"/>
    <col min="2751" max="2751" width="13.140625" style="39" customWidth="1"/>
    <col min="2752" max="2752" width="12.28515625" style="39" customWidth="1"/>
    <col min="2753" max="2990" width="9.140625" style="39"/>
    <col min="2991" max="2991" width="1.42578125" style="39" customWidth="1"/>
    <col min="2992" max="2992" width="59.5703125" style="39" customWidth="1"/>
    <col min="2993" max="2993" width="9.140625" style="39" customWidth="1"/>
    <col min="2994" max="2995" width="3.85546875" style="39" customWidth="1"/>
    <col min="2996" max="2996" width="10.5703125" style="39" customWidth="1"/>
    <col min="2997" max="2997" width="3.85546875" style="39" customWidth="1"/>
    <col min="2998" max="3000" width="14.42578125" style="39" customWidth="1"/>
    <col min="3001" max="3001" width="4.140625" style="39" customWidth="1"/>
    <col min="3002" max="3002" width="15" style="39" customWidth="1"/>
    <col min="3003" max="3004" width="9.140625" style="39" customWidth="1"/>
    <col min="3005" max="3005" width="11.5703125" style="39" customWidth="1"/>
    <col min="3006" max="3006" width="18.140625" style="39" customWidth="1"/>
    <col min="3007" max="3007" width="13.140625" style="39" customWidth="1"/>
    <col min="3008" max="3008" width="12.28515625" style="39" customWidth="1"/>
    <col min="3009" max="3246" width="9.140625" style="39"/>
    <col min="3247" max="3247" width="1.42578125" style="39" customWidth="1"/>
    <col min="3248" max="3248" width="59.5703125" style="39" customWidth="1"/>
    <col min="3249" max="3249" width="9.140625" style="39" customWidth="1"/>
    <col min="3250" max="3251" width="3.85546875" style="39" customWidth="1"/>
    <col min="3252" max="3252" width="10.5703125" style="39" customWidth="1"/>
    <col min="3253" max="3253" width="3.85546875" style="39" customWidth="1"/>
    <col min="3254" max="3256" width="14.42578125" style="39" customWidth="1"/>
    <col min="3257" max="3257" width="4.140625" style="39" customWidth="1"/>
    <col min="3258" max="3258" width="15" style="39" customWidth="1"/>
    <col min="3259" max="3260" width="9.140625" style="39" customWidth="1"/>
    <col min="3261" max="3261" width="11.5703125" style="39" customWidth="1"/>
    <col min="3262" max="3262" width="18.140625" style="39" customWidth="1"/>
    <col min="3263" max="3263" width="13.140625" style="39" customWidth="1"/>
    <col min="3264" max="3264" width="12.28515625" style="39" customWidth="1"/>
    <col min="3265" max="3502" width="9.140625" style="39"/>
    <col min="3503" max="3503" width="1.42578125" style="39" customWidth="1"/>
    <col min="3504" max="3504" width="59.5703125" style="39" customWidth="1"/>
    <col min="3505" max="3505" width="9.140625" style="39" customWidth="1"/>
    <col min="3506" max="3507" width="3.85546875" style="39" customWidth="1"/>
    <col min="3508" max="3508" width="10.5703125" style="39" customWidth="1"/>
    <col min="3509" max="3509" width="3.85546875" style="39" customWidth="1"/>
    <col min="3510" max="3512" width="14.42578125" style="39" customWidth="1"/>
    <col min="3513" max="3513" width="4.140625" style="39" customWidth="1"/>
    <col min="3514" max="3514" width="15" style="39" customWidth="1"/>
    <col min="3515" max="3516" width="9.140625" style="39" customWidth="1"/>
    <col min="3517" max="3517" width="11.5703125" style="39" customWidth="1"/>
    <col min="3518" max="3518" width="18.140625" style="39" customWidth="1"/>
    <col min="3519" max="3519" width="13.140625" style="39" customWidth="1"/>
    <col min="3520" max="3520" width="12.28515625" style="39" customWidth="1"/>
    <col min="3521" max="3758" width="9.140625" style="39"/>
    <col min="3759" max="3759" width="1.42578125" style="39" customWidth="1"/>
    <col min="3760" max="3760" width="59.5703125" style="39" customWidth="1"/>
    <col min="3761" max="3761" width="9.140625" style="39" customWidth="1"/>
    <col min="3762" max="3763" width="3.85546875" style="39" customWidth="1"/>
    <col min="3764" max="3764" width="10.5703125" style="39" customWidth="1"/>
    <col min="3765" max="3765" width="3.85546875" style="39" customWidth="1"/>
    <col min="3766" max="3768" width="14.42578125" style="39" customWidth="1"/>
    <col min="3769" max="3769" width="4.140625" style="39" customWidth="1"/>
    <col min="3770" max="3770" width="15" style="39" customWidth="1"/>
    <col min="3771" max="3772" width="9.140625" style="39" customWidth="1"/>
    <col min="3773" max="3773" width="11.5703125" style="39" customWidth="1"/>
    <col min="3774" max="3774" width="18.140625" style="39" customWidth="1"/>
    <col min="3775" max="3775" width="13.140625" style="39" customWidth="1"/>
    <col min="3776" max="3776" width="12.28515625" style="39" customWidth="1"/>
    <col min="3777" max="4014" width="9.140625" style="39"/>
    <col min="4015" max="4015" width="1.42578125" style="39" customWidth="1"/>
    <col min="4016" max="4016" width="59.5703125" style="39" customWidth="1"/>
    <col min="4017" max="4017" width="9.140625" style="39" customWidth="1"/>
    <col min="4018" max="4019" width="3.85546875" style="39" customWidth="1"/>
    <col min="4020" max="4020" width="10.5703125" style="39" customWidth="1"/>
    <col min="4021" max="4021" width="3.85546875" style="39" customWidth="1"/>
    <col min="4022" max="4024" width="14.42578125" style="39" customWidth="1"/>
    <col min="4025" max="4025" width="4.140625" style="39" customWidth="1"/>
    <col min="4026" max="4026" width="15" style="39" customWidth="1"/>
    <col min="4027" max="4028" width="9.140625" style="39" customWidth="1"/>
    <col min="4029" max="4029" width="11.5703125" style="39" customWidth="1"/>
    <col min="4030" max="4030" width="18.140625" style="39" customWidth="1"/>
    <col min="4031" max="4031" width="13.140625" style="39" customWidth="1"/>
    <col min="4032" max="4032" width="12.28515625" style="39" customWidth="1"/>
    <col min="4033" max="4270" width="9.140625" style="39"/>
    <col min="4271" max="4271" width="1.42578125" style="39" customWidth="1"/>
    <col min="4272" max="4272" width="59.5703125" style="39" customWidth="1"/>
    <col min="4273" max="4273" width="9.140625" style="39" customWidth="1"/>
    <col min="4274" max="4275" width="3.85546875" style="39" customWidth="1"/>
    <col min="4276" max="4276" width="10.5703125" style="39" customWidth="1"/>
    <col min="4277" max="4277" width="3.85546875" style="39" customWidth="1"/>
    <col min="4278" max="4280" width="14.42578125" style="39" customWidth="1"/>
    <col min="4281" max="4281" width="4.140625" style="39" customWidth="1"/>
    <col min="4282" max="4282" width="15" style="39" customWidth="1"/>
    <col min="4283" max="4284" width="9.140625" style="39" customWidth="1"/>
    <col min="4285" max="4285" width="11.5703125" style="39" customWidth="1"/>
    <col min="4286" max="4286" width="18.140625" style="39" customWidth="1"/>
    <col min="4287" max="4287" width="13.140625" style="39" customWidth="1"/>
    <col min="4288" max="4288" width="12.28515625" style="39" customWidth="1"/>
    <col min="4289" max="4526" width="9.140625" style="39"/>
    <col min="4527" max="4527" width="1.42578125" style="39" customWidth="1"/>
    <col min="4528" max="4528" width="59.5703125" style="39" customWidth="1"/>
    <col min="4529" max="4529" width="9.140625" style="39" customWidth="1"/>
    <col min="4530" max="4531" width="3.85546875" style="39" customWidth="1"/>
    <col min="4532" max="4532" width="10.5703125" style="39" customWidth="1"/>
    <col min="4533" max="4533" width="3.85546875" style="39" customWidth="1"/>
    <col min="4534" max="4536" width="14.42578125" style="39" customWidth="1"/>
    <col min="4537" max="4537" width="4.140625" style="39" customWidth="1"/>
    <col min="4538" max="4538" width="15" style="39" customWidth="1"/>
    <col min="4539" max="4540" width="9.140625" style="39" customWidth="1"/>
    <col min="4541" max="4541" width="11.5703125" style="39" customWidth="1"/>
    <col min="4542" max="4542" width="18.140625" style="39" customWidth="1"/>
    <col min="4543" max="4543" width="13.140625" style="39" customWidth="1"/>
    <col min="4544" max="4544" width="12.28515625" style="39" customWidth="1"/>
    <col min="4545" max="4782" width="9.140625" style="39"/>
    <col min="4783" max="4783" width="1.42578125" style="39" customWidth="1"/>
    <col min="4784" max="4784" width="59.5703125" style="39" customWidth="1"/>
    <col min="4785" max="4785" width="9.140625" style="39" customWidth="1"/>
    <col min="4786" max="4787" width="3.85546875" style="39" customWidth="1"/>
    <col min="4788" max="4788" width="10.5703125" style="39" customWidth="1"/>
    <col min="4789" max="4789" width="3.85546875" style="39" customWidth="1"/>
    <col min="4790" max="4792" width="14.42578125" style="39" customWidth="1"/>
    <col min="4793" max="4793" width="4.140625" style="39" customWidth="1"/>
    <col min="4794" max="4794" width="15" style="39" customWidth="1"/>
    <col min="4795" max="4796" width="9.140625" style="39" customWidth="1"/>
    <col min="4797" max="4797" width="11.5703125" style="39" customWidth="1"/>
    <col min="4798" max="4798" width="18.140625" style="39" customWidth="1"/>
    <col min="4799" max="4799" width="13.140625" style="39" customWidth="1"/>
    <col min="4800" max="4800" width="12.28515625" style="39" customWidth="1"/>
    <col min="4801" max="5038" width="9.140625" style="39"/>
    <col min="5039" max="5039" width="1.42578125" style="39" customWidth="1"/>
    <col min="5040" max="5040" width="59.5703125" style="39" customWidth="1"/>
    <col min="5041" max="5041" width="9.140625" style="39" customWidth="1"/>
    <col min="5042" max="5043" width="3.85546875" style="39" customWidth="1"/>
    <col min="5044" max="5044" width="10.5703125" style="39" customWidth="1"/>
    <col min="5045" max="5045" width="3.85546875" style="39" customWidth="1"/>
    <col min="5046" max="5048" width="14.42578125" style="39" customWidth="1"/>
    <col min="5049" max="5049" width="4.140625" style="39" customWidth="1"/>
    <col min="5050" max="5050" width="15" style="39" customWidth="1"/>
    <col min="5051" max="5052" width="9.140625" style="39" customWidth="1"/>
    <col min="5053" max="5053" width="11.5703125" style="39" customWidth="1"/>
    <col min="5054" max="5054" width="18.140625" style="39" customWidth="1"/>
    <col min="5055" max="5055" width="13.140625" style="39" customWidth="1"/>
    <col min="5056" max="5056" width="12.28515625" style="39" customWidth="1"/>
    <col min="5057" max="5294" width="9.140625" style="39"/>
    <col min="5295" max="5295" width="1.42578125" style="39" customWidth="1"/>
    <col min="5296" max="5296" width="59.5703125" style="39" customWidth="1"/>
    <col min="5297" max="5297" width="9.140625" style="39" customWidth="1"/>
    <col min="5298" max="5299" width="3.85546875" style="39" customWidth="1"/>
    <col min="5300" max="5300" width="10.5703125" style="39" customWidth="1"/>
    <col min="5301" max="5301" width="3.85546875" style="39" customWidth="1"/>
    <col min="5302" max="5304" width="14.42578125" style="39" customWidth="1"/>
    <col min="5305" max="5305" width="4.140625" style="39" customWidth="1"/>
    <col min="5306" max="5306" width="15" style="39" customWidth="1"/>
    <col min="5307" max="5308" width="9.140625" style="39" customWidth="1"/>
    <col min="5309" max="5309" width="11.5703125" style="39" customWidth="1"/>
    <col min="5310" max="5310" width="18.140625" style="39" customWidth="1"/>
    <col min="5311" max="5311" width="13.140625" style="39" customWidth="1"/>
    <col min="5312" max="5312" width="12.28515625" style="39" customWidth="1"/>
    <col min="5313" max="5550" width="9.140625" style="39"/>
    <col min="5551" max="5551" width="1.42578125" style="39" customWidth="1"/>
    <col min="5552" max="5552" width="59.5703125" style="39" customWidth="1"/>
    <col min="5553" max="5553" width="9.140625" style="39" customWidth="1"/>
    <col min="5554" max="5555" width="3.85546875" style="39" customWidth="1"/>
    <col min="5556" max="5556" width="10.5703125" style="39" customWidth="1"/>
    <col min="5557" max="5557" width="3.85546875" style="39" customWidth="1"/>
    <col min="5558" max="5560" width="14.42578125" style="39" customWidth="1"/>
    <col min="5561" max="5561" width="4.140625" style="39" customWidth="1"/>
    <col min="5562" max="5562" width="15" style="39" customWidth="1"/>
    <col min="5563" max="5564" width="9.140625" style="39" customWidth="1"/>
    <col min="5565" max="5565" width="11.5703125" style="39" customWidth="1"/>
    <col min="5566" max="5566" width="18.140625" style="39" customWidth="1"/>
    <col min="5567" max="5567" width="13.140625" style="39" customWidth="1"/>
    <col min="5568" max="5568" width="12.28515625" style="39" customWidth="1"/>
    <col min="5569" max="5806" width="9.140625" style="39"/>
    <col min="5807" max="5807" width="1.42578125" style="39" customWidth="1"/>
    <col min="5808" max="5808" width="59.5703125" style="39" customWidth="1"/>
    <col min="5809" max="5809" width="9.140625" style="39" customWidth="1"/>
    <col min="5810" max="5811" width="3.85546875" style="39" customWidth="1"/>
    <col min="5812" max="5812" width="10.5703125" style="39" customWidth="1"/>
    <col min="5813" max="5813" width="3.85546875" style="39" customWidth="1"/>
    <col min="5814" max="5816" width="14.42578125" style="39" customWidth="1"/>
    <col min="5817" max="5817" width="4.140625" style="39" customWidth="1"/>
    <col min="5818" max="5818" width="15" style="39" customWidth="1"/>
    <col min="5819" max="5820" width="9.140625" style="39" customWidth="1"/>
    <col min="5821" max="5821" width="11.5703125" style="39" customWidth="1"/>
    <col min="5822" max="5822" width="18.140625" style="39" customWidth="1"/>
    <col min="5823" max="5823" width="13.140625" style="39" customWidth="1"/>
    <col min="5824" max="5824" width="12.28515625" style="39" customWidth="1"/>
    <col min="5825" max="6062" width="9.140625" style="39"/>
    <col min="6063" max="6063" width="1.42578125" style="39" customWidth="1"/>
    <col min="6064" max="6064" width="59.5703125" style="39" customWidth="1"/>
    <col min="6065" max="6065" width="9.140625" style="39" customWidth="1"/>
    <col min="6066" max="6067" width="3.85546875" style="39" customWidth="1"/>
    <col min="6068" max="6068" width="10.5703125" style="39" customWidth="1"/>
    <col min="6069" max="6069" width="3.85546875" style="39" customWidth="1"/>
    <col min="6070" max="6072" width="14.42578125" style="39" customWidth="1"/>
    <col min="6073" max="6073" width="4.140625" style="39" customWidth="1"/>
    <col min="6074" max="6074" width="15" style="39" customWidth="1"/>
    <col min="6075" max="6076" width="9.140625" style="39" customWidth="1"/>
    <col min="6077" max="6077" width="11.5703125" style="39" customWidth="1"/>
    <col min="6078" max="6078" width="18.140625" style="39" customWidth="1"/>
    <col min="6079" max="6079" width="13.140625" style="39" customWidth="1"/>
    <col min="6080" max="6080" width="12.28515625" style="39" customWidth="1"/>
    <col min="6081" max="6318" width="9.140625" style="39"/>
    <col min="6319" max="6319" width="1.42578125" style="39" customWidth="1"/>
    <col min="6320" max="6320" width="59.5703125" style="39" customWidth="1"/>
    <col min="6321" max="6321" width="9.140625" style="39" customWidth="1"/>
    <col min="6322" max="6323" width="3.85546875" style="39" customWidth="1"/>
    <col min="6324" max="6324" width="10.5703125" style="39" customWidth="1"/>
    <col min="6325" max="6325" width="3.85546875" style="39" customWidth="1"/>
    <col min="6326" max="6328" width="14.42578125" style="39" customWidth="1"/>
    <col min="6329" max="6329" width="4.140625" style="39" customWidth="1"/>
    <col min="6330" max="6330" width="15" style="39" customWidth="1"/>
    <col min="6331" max="6332" width="9.140625" style="39" customWidth="1"/>
    <col min="6333" max="6333" width="11.5703125" style="39" customWidth="1"/>
    <col min="6334" max="6334" width="18.140625" style="39" customWidth="1"/>
    <col min="6335" max="6335" width="13.140625" style="39" customWidth="1"/>
    <col min="6336" max="6336" width="12.28515625" style="39" customWidth="1"/>
    <col min="6337" max="6574" width="9.140625" style="39"/>
    <col min="6575" max="6575" width="1.42578125" style="39" customWidth="1"/>
    <col min="6576" max="6576" width="59.5703125" style="39" customWidth="1"/>
    <col min="6577" max="6577" width="9.140625" style="39" customWidth="1"/>
    <col min="6578" max="6579" width="3.85546875" style="39" customWidth="1"/>
    <col min="6580" max="6580" width="10.5703125" style="39" customWidth="1"/>
    <col min="6581" max="6581" width="3.85546875" style="39" customWidth="1"/>
    <col min="6582" max="6584" width="14.42578125" style="39" customWidth="1"/>
    <col min="6585" max="6585" width="4.140625" style="39" customWidth="1"/>
    <col min="6586" max="6586" width="15" style="39" customWidth="1"/>
    <col min="6587" max="6588" width="9.140625" style="39" customWidth="1"/>
    <col min="6589" max="6589" width="11.5703125" style="39" customWidth="1"/>
    <col min="6590" max="6590" width="18.140625" style="39" customWidth="1"/>
    <col min="6591" max="6591" width="13.140625" style="39" customWidth="1"/>
    <col min="6592" max="6592" width="12.28515625" style="39" customWidth="1"/>
    <col min="6593" max="6830" width="9.140625" style="39"/>
    <col min="6831" max="6831" width="1.42578125" style="39" customWidth="1"/>
    <col min="6832" max="6832" width="59.5703125" style="39" customWidth="1"/>
    <col min="6833" max="6833" width="9.140625" style="39" customWidth="1"/>
    <col min="6834" max="6835" width="3.85546875" style="39" customWidth="1"/>
    <col min="6836" max="6836" width="10.5703125" style="39" customWidth="1"/>
    <col min="6837" max="6837" width="3.85546875" style="39" customWidth="1"/>
    <col min="6838" max="6840" width="14.42578125" style="39" customWidth="1"/>
    <col min="6841" max="6841" width="4.140625" style="39" customWidth="1"/>
    <col min="6842" max="6842" width="15" style="39" customWidth="1"/>
    <col min="6843" max="6844" width="9.140625" style="39" customWidth="1"/>
    <col min="6845" max="6845" width="11.5703125" style="39" customWidth="1"/>
    <col min="6846" max="6846" width="18.140625" style="39" customWidth="1"/>
    <col min="6847" max="6847" width="13.140625" style="39" customWidth="1"/>
    <col min="6848" max="6848" width="12.28515625" style="39" customWidth="1"/>
    <col min="6849" max="7086" width="9.140625" style="39"/>
    <col min="7087" max="7087" width="1.42578125" style="39" customWidth="1"/>
    <col min="7088" max="7088" width="59.5703125" style="39" customWidth="1"/>
    <col min="7089" max="7089" width="9.140625" style="39" customWidth="1"/>
    <col min="7090" max="7091" width="3.85546875" style="39" customWidth="1"/>
    <col min="7092" max="7092" width="10.5703125" style="39" customWidth="1"/>
    <col min="7093" max="7093" width="3.85546875" style="39" customWidth="1"/>
    <col min="7094" max="7096" width="14.42578125" style="39" customWidth="1"/>
    <col min="7097" max="7097" width="4.140625" style="39" customWidth="1"/>
    <col min="7098" max="7098" width="15" style="39" customWidth="1"/>
    <col min="7099" max="7100" width="9.140625" style="39" customWidth="1"/>
    <col min="7101" max="7101" width="11.5703125" style="39" customWidth="1"/>
    <col min="7102" max="7102" width="18.140625" style="39" customWidth="1"/>
    <col min="7103" max="7103" width="13.140625" style="39" customWidth="1"/>
    <col min="7104" max="7104" width="12.28515625" style="39" customWidth="1"/>
    <col min="7105" max="7342" width="9.140625" style="39"/>
    <col min="7343" max="7343" width="1.42578125" style="39" customWidth="1"/>
    <col min="7344" max="7344" width="59.5703125" style="39" customWidth="1"/>
    <col min="7345" max="7345" width="9.140625" style="39" customWidth="1"/>
    <col min="7346" max="7347" width="3.85546875" style="39" customWidth="1"/>
    <col min="7348" max="7348" width="10.5703125" style="39" customWidth="1"/>
    <col min="7349" max="7349" width="3.85546875" style="39" customWidth="1"/>
    <col min="7350" max="7352" width="14.42578125" style="39" customWidth="1"/>
    <col min="7353" max="7353" width="4.140625" style="39" customWidth="1"/>
    <col min="7354" max="7354" width="15" style="39" customWidth="1"/>
    <col min="7355" max="7356" width="9.140625" style="39" customWidth="1"/>
    <col min="7357" max="7357" width="11.5703125" style="39" customWidth="1"/>
    <col min="7358" max="7358" width="18.140625" style="39" customWidth="1"/>
    <col min="7359" max="7359" width="13.140625" style="39" customWidth="1"/>
    <col min="7360" max="7360" width="12.28515625" style="39" customWidth="1"/>
    <col min="7361" max="7598" width="9.140625" style="39"/>
    <col min="7599" max="7599" width="1.42578125" style="39" customWidth="1"/>
    <col min="7600" max="7600" width="59.5703125" style="39" customWidth="1"/>
    <col min="7601" max="7601" width="9.140625" style="39" customWidth="1"/>
    <col min="7602" max="7603" width="3.85546875" style="39" customWidth="1"/>
    <col min="7604" max="7604" width="10.5703125" style="39" customWidth="1"/>
    <col min="7605" max="7605" width="3.85546875" style="39" customWidth="1"/>
    <col min="7606" max="7608" width="14.42578125" style="39" customWidth="1"/>
    <col min="7609" max="7609" width="4.140625" style="39" customWidth="1"/>
    <col min="7610" max="7610" width="15" style="39" customWidth="1"/>
    <col min="7611" max="7612" width="9.140625" style="39" customWidth="1"/>
    <col min="7613" max="7613" width="11.5703125" style="39" customWidth="1"/>
    <col min="7614" max="7614" width="18.140625" style="39" customWidth="1"/>
    <col min="7615" max="7615" width="13.140625" style="39" customWidth="1"/>
    <col min="7616" max="7616" width="12.28515625" style="39" customWidth="1"/>
    <col min="7617" max="7854" width="9.140625" style="39"/>
    <col min="7855" max="7855" width="1.42578125" style="39" customWidth="1"/>
    <col min="7856" max="7856" width="59.5703125" style="39" customWidth="1"/>
    <col min="7857" max="7857" width="9.140625" style="39" customWidth="1"/>
    <col min="7858" max="7859" width="3.85546875" style="39" customWidth="1"/>
    <col min="7860" max="7860" width="10.5703125" style="39" customWidth="1"/>
    <col min="7861" max="7861" width="3.85546875" style="39" customWidth="1"/>
    <col min="7862" max="7864" width="14.42578125" style="39" customWidth="1"/>
    <col min="7865" max="7865" width="4.140625" style="39" customWidth="1"/>
    <col min="7866" max="7866" width="15" style="39" customWidth="1"/>
    <col min="7867" max="7868" width="9.140625" style="39" customWidth="1"/>
    <col min="7869" max="7869" width="11.5703125" style="39" customWidth="1"/>
    <col min="7870" max="7870" width="18.140625" style="39" customWidth="1"/>
    <col min="7871" max="7871" width="13.140625" style="39" customWidth="1"/>
    <col min="7872" max="7872" width="12.28515625" style="39" customWidth="1"/>
    <col min="7873" max="8110" width="9.140625" style="39"/>
    <col min="8111" max="8111" width="1.42578125" style="39" customWidth="1"/>
    <col min="8112" max="8112" width="59.5703125" style="39" customWidth="1"/>
    <col min="8113" max="8113" width="9.140625" style="39" customWidth="1"/>
    <col min="8114" max="8115" width="3.85546875" style="39" customWidth="1"/>
    <col min="8116" max="8116" width="10.5703125" style="39" customWidth="1"/>
    <col min="8117" max="8117" width="3.85546875" style="39" customWidth="1"/>
    <col min="8118" max="8120" width="14.42578125" style="39" customWidth="1"/>
    <col min="8121" max="8121" width="4.140625" style="39" customWidth="1"/>
    <col min="8122" max="8122" width="15" style="39" customWidth="1"/>
    <col min="8123" max="8124" width="9.140625" style="39" customWidth="1"/>
    <col min="8125" max="8125" width="11.5703125" style="39" customWidth="1"/>
    <col min="8126" max="8126" width="18.140625" style="39" customWidth="1"/>
    <col min="8127" max="8127" width="13.140625" style="39" customWidth="1"/>
    <col min="8128" max="8128" width="12.28515625" style="39" customWidth="1"/>
    <col min="8129" max="8366" width="9.140625" style="39"/>
    <col min="8367" max="8367" width="1.42578125" style="39" customWidth="1"/>
    <col min="8368" max="8368" width="59.5703125" style="39" customWidth="1"/>
    <col min="8369" max="8369" width="9.140625" style="39" customWidth="1"/>
    <col min="8370" max="8371" width="3.85546875" style="39" customWidth="1"/>
    <col min="8372" max="8372" width="10.5703125" style="39" customWidth="1"/>
    <col min="8373" max="8373" width="3.85546875" style="39" customWidth="1"/>
    <col min="8374" max="8376" width="14.42578125" style="39" customWidth="1"/>
    <col min="8377" max="8377" width="4.140625" style="39" customWidth="1"/>
    <col min="8378" max="8378" width="15" style="39" customWidth="1"/>
    <col min="8379" max="8380" width="9.140625" style="39" customWidth="1"/>
    <col min="8381" max="8381" width="11.5703125" style="39" customWidth="1"/>
    <col min="8382" max="8382" width="18.140625" style="39" customWidth="1"/>
    <col min="8383" max="8383" width="13.140625" style="39" customWidth="1"/>
    <col min="8384" max="8384" width="12.28515625" style="39" customWidth="1"/>
    <col min="8385" max="8622" width="9.140625" style="39"/>
    <col min="8623" max="8623" width="1.42578125" style="39" customWidth="1"/>
    <col min="8624" max="8624" width="59.5703125" style="39" customWidth="1"/>
    <col min="8625" max="8625" width="9.140625" style="39" customWidth="1"/>
    <col min="8626" max="8627" width="3.85546875" style="39" customWidth="1"/>
    <col min="8628" max="8628" width="10.5703125" style="39" customWidth="1"/>
    <col min="8629" max="8629" width="3.85546875" style="39" customWidth="1"/>
    <col min="8630" max="8632" width="14.42578125" style="39" customWidth="1"/>
    <col min="8633" max="8633" width="4.140625" style="39" customWidth="1"/>
    <col min="8634" max="8634" width="15" style="39" customWidth="1"/>
    <col min="8635" max="8636" width="9.140625" style="39" customWidth="1"/>
    <col min="8637" max="8637" width="11.5703125" style="39" customWidth="1"/>
    <col min="8638" max="8638" width="18.140625" style="39" customWidth="1"/>
    <col min="8639" max="8639" width="13.140625" style="39" customWidth="1"/>
    <col min="8640" max="8640" width="12.28515625" style="39" customWidth="1"/>
    <col min="8641" max="8878" width="9.140625" style="39"/>
    <col min="8879" max="8879" width="1.42578125" style="39" customWidth="1"/>
    <col min="8880" max="8880" width="59.5703125" style="39" customWidth="1"/>
    <col min="8881" max="8881" width="9.140625" style="39" customWidth="1"/>
    <col min="8882" max="8883" width="3.85546875" style="39" customWidth="1"/>
    <col min="8884" max="8884" width="10.5703125" style="39" customWidth="1"/>
    <col min="8885" max="8885" width="3.85546875" style="39" customWidth="1"/>
    <col min="8886" max="8888" width="14.42578125" style="39" customWidth="1"/>
    <col min="8889" max="8889" width="4.140625" style="39" customWidth="1"/>
    <col min="8890" max="8890" width="15" style="39" customWidth="1"/>
    <col min="8891" max="8892" width="9.140625" style="39" customWidth="1"/>
    <col min="8893" max="8893" width="11.5703125" style="39" customWidth="1"/>
    <col min="8894" max="8894" width="18.140625" style="39" customWidth="1"/>
    <col min="8895" max="8895" width="13.140625" style="39" customWidth="1"/>
    <col min="8896" max="8896" width="12.28515625" style="39" customWidth="1"/>
    <col min="8897" max="9134" width="9.140625" style="39"/>
    <col min="9135" max="9135" width="1.42578125" style="39" customWidth="1"/>
    <col min="9136" max="9136" width="59.5703125" style="39" customWidth="1"/>
    <col min="9137" max="9137" width="9.140625" style="39" customWidth="1"/>
    <col min="9138" max="9139" width="3.85546875" style="39" customWidth="1"/>
    <col min="9140" max="9140" width="10.5703125" style="39" customWidth="1"/>
    <col min="9141" max="9141" width="3.85546875" style="39" customWidth="1"/>
    <col min="9142" max="9144" width="14.42578125" style="39" customWidth="1"/>
    <col min="9145" max="9145" width="4.140625" style="39" customWidth="1"/>
    <col min="9146" max="9146" width="15" style="39" customWidth="1"/>
    <col min="9147" max="9148" width="9.140625" style="39" customWidth="1"/>
    <col min="9149" max="9149" width="11.5703125" style="39" customWidth="1"/>
    <col min="9150" max="9150" width="18.140625" style="39" customWidth="1"/>
    <col min="9151" max="9151" width="13.140625" style="39" customWidth="1"/>
    <col min="9152" max="9152" width="12.28515625" style="39" customWidth="1"/>
    <col min="9153" max="9390" width="9.140625" style="39"/>
    <col min="9391" max="9391" width="1.42578125" style="39" customWidth="1"/>
    <col min="9392" max="9392" width="59.5703125" style="39" customWidth="1"/>
    <col min="9393" max="9393" width="9.140625" style="39" customWidth="1"/>
    <col min="9394" max="9395" width="3.85546875" style="39" customWidth="1"/>
    <col min="9396" max="9396" width="10.5703125" style="39" customWidth="1"/>
    <col min="9397" max="9397" width="3.85546875" style="39" customWidth="1"/>
    <col min="9398" max="9400" width="14.42578125" style="39" customWidth="1"/>
    <col min="9401" max="9401" width="4.140625" style="39" customWidth="1"/>
    <col min="9402" max="9402" width="15" style="39" customWidth="1"/>
    <col min="9403" max="9404" width="9.140625" style="39" customWidth="1"/>
    <col min="9405" max="9405" width="11.5703125" style="39" customWidth="1"/>
    <col min="9406" max="9406" width="18.140625" style="39" customWidth="1"/>
    <col min="9407" max="9407" width="13.140625" style="39" customWidth="1"/>
    <col min="9408" max="9408" width="12.28515625" style="39" customWidth="1"/>
    <col min="9409" max="9646" width="9.140625" style="39"/>
    <col min="9647" max="9647" width="1.42578125" style="39" customWidth="1"/>
    <col min="9648" max="9648" width="59.5703125" style="39" customWidth="1"/>
    <col min="9649" max="9649" width="9.140625" style="39" customWidth="1"/>
    <col min="9650" max="9651" width="3.85546875" style="39" customWidth="1"/>
    <col min="9652" max="9652" width="10.5703125" style="39" customWidth="1"/>
    <col min="9653" max="9653" width="3.85546875" style="39" customWidth="1"/>
    <col min="9654" max="9656" width="14.42578125" style="39" customWidth="1"/>
    <col min="9657" max="9657" width="4.140625" style="39" customWidth="1"/>
    <col min="9658" max="9658" width="15" style="39" customWidth="1"/>
    <col min="9659" max="9660" width="9.140625" style="39" customWidth="1"/>
    <col min="9661" max="9661" width="11.5703125" style="39" customWidth="1"/>
    <col min="9662" max="9662" width="18.140625" style="39" customWidth="1"/>
    <col min="9663" max="9663" width="13.140625" style="39" customWidth="1"/>
    <col min="9664" max="9664" width="12.28515625" style="39" customWidth="1"/>
    <col min="9665" max="9902" width="9.140625" style="39"/>
    <col min="9903" max="9903" width="1.42578125" style="39" customWidth="1"/>
    <col min="9904" max="9904" width="59.5703125" style="39" customWidth="1"/>
    <col min="9905" max="9905" width="9.140625" style="39" customWidth="1"/>
    <col min="9906" max="9907" width="3.85546875" style="39" customWidth="1"/>
    <col min="9908" max="9908" width="10.5703125" style="39" customWidth="1"/>
    <col min="9909" max="9909" width="3.85546875" style="39" customWidth="1"/>
    <col min="9910" max="9912" width="14.42578125" style="39" customWidth="1"/>
    <col min="9913" max="9913" width="4.140625" style="39" customWidth="1"/>
    <col min="9914" max="9914" width="15" style="39" customWidth="1"/>
    <col min="9915" max="9916" width="9.140625" style="39" customWidth="1"/>
    <col min="9917" max="9917" width="11.5703125" style="39" customWidth="1"/>
    <col min="9918" max="9918" width="18.140625" style="39" customWidth="1"/>
    <col min="9919" max="9919" width="13.140625" style="39" customWidth="1"/>
    <col min="9920" max="9920" width="12.28515625" style="39" customWidth="1"/>
    <col min="9921" max="10158" width="9.140625" style="39"/>
    <col min="10159" max="10159" width="1.42578125" style="39" customWidth="1"/>
    <col min="10160" max="10160" width="59.5703125" style="39" customWidth="1"/>
    <col min="10161" max="10161" width="9.140625" style="39" customWidth="1"/>
    <col min="10162" max="10163" width="3.85546875" style="39" customWidth="1"/>
    <col min="10164" max="10164" width="10.5703125" style="39" customWidth="1"/>
    <col min="10165" max="10165" width="3.85546875" style="39" customWidth="1"/>
    <col min="10166" max="10168" width="14.42578125" style="39" customWidth="1"/>
    <col min="10169" max="10169" width="4.140625" style="39" customWidth="1"/>
    <col min="10170" max="10170" width="15" style="39" customWidth="1"/>
    <col min="10171" max="10172" width="9.140625" style="39" customWidth="1"/>
    <col min="10173" max="10173" width="11.5703125" style="39" customWidth="1"/>
    <col min="10174" max="10174" width="18.140625" style="39" customWidth="1"/>
    <col min="10175" max="10175" width="13.140625" style="39" customWidth="1"/>
    <col min="10176" max="10176" width="12.28515625" style="39" customWidth="1"/>
    <col min="10177" max="10414" width="9.140625" style="39"/>
    <col min="10415" max="10415" width="1.42578125" style="39" customWidth="1"/>
    <col min="10416" max="10416" width="59.5703125" style="39" customWidth="1"/>
    <col min="10417" max="10417" width="9.140625" style="39" customWidth="1"/>
    <col min="10418" max="10419" width="3.85546875" style="39" customWidth="1"/>
    <col min="10420" max="10420" width="10.5703125" style="39" customWidth="1"/>
    <col min="10421" max="10421" width="3.85546875" style="39" customWidth="1"/>
    <col min="10422" max="10424" width="14.42578125" style="39" customWidth="1"/>
    <col min="10425" max="10425" width="4.140625" style="39" customWidth="1"/>
    <col min="10426" max="10426" width="15" style="39" customWidth="1"/>
    <col min="10427" max="10428" width="9.140625" style="39" customWidth="1"/>
    <col min="10429" max="10429" width="11.5703125" style="39" customWidth="1"/>
    <col min="10430" max="10430" width="18.140625" style="39" customWidth="1"/>
    <col min="10431" max="10431" width="13.140625" style="39" customWidth="1"/>
    <col min="10432" max="10432" width="12.28515625" style="39" customWidth="1"/>
    <col min="10433" max="10670" width="9.140625" style="39"/>
    <col min="10671" max="10671" width="1.42578125" style="39" customWidth="1"/>
    <col min="10672" max="10672" width="59.5703125" style="39" customWidth="1"/>
    <col min="10673" max="10673" width="9.140625" style="39" customWidth="1"/>
    <col min="10674" max="10675" width="3.85546875" style="39" customWidth="1"/>
    <col min="10676" max="10676" width="10.5703125" style="39" customWidth="1"/>
    <col min="10677" max="10677" width="3.85546875" style="39" customWidth="1"/>
    <col min="10678" max="10680" width="14.42578125" style="39" customWidth="1"/>
    <col min="10681" max="10681" width="4.140625" style="39" customWidth="1"/>
    <col min="10682" max="10682" width="15" style="39" customWidth="1"/>
    <col min="10683" max="10684" width="9.140625" style="39" customWidth="1"/>
    <col min="10685" max="10685" width="11.5703125" style="39" customWidth="1"/>
    <col min="10686" max="10686" width="18.140625" style="39" customWidth="1"/>
    <col min="10687" max="10687" width="13.140625" style="39" customWidth="1"/>
    <col min="10688" max="10688" width="12.28515625" style="39" customWidth="1"/>
    <col min="10689" max="10926" width="9.140625" style="39"/>
    <col min="10927" max="10927" width="1.42578125" style="39" customWidth="1"/>
    <col min="10928" max="10928" width="59.5703125" style="39" customWidth="1"/>
    <col min="10929" max="10929" width="9.140625" style="39" customWidth="1"/>
    <col min="10930" max="10931" width="3.85546875" style="39" customWidth="1"/>
    <col min="10932" max="10932" width="10.5703125" style="39" customWidth="1"/>
    <col min="10933" max="10933" width="3.85546875" style="39" customWidth="1"/>
    <col min="10934" max="10936" width="14.42578125" style="39" customWidth="1"/>
    <col min="10937" max="10937" width="4.140625" style="39" customWidth="1"/>
    <col min="10938" max="10938" width="15" style="39" customWidth="1"/>
    <col min="10939" max="10940" width="9.140625" style="39" customWidth="1"/>
    <col min="10941" max="10941" width="11.5703125" style="39" customWidth="1"/>
    <col min="10942" max="10942" width="18.140625" style="39" customWidth="1"/>
    <col min="10943" max="10943" width="13.140625" style="39" customWidth="1"/>
    <col min="10944" max="10944" width="12.28515625" style="39" customWidth="1"/>
    <col min="10945" max="11182" width="9.140625" style="39"/>
    <col min="11183" max="11183" width="1.42578125" style="39" customWidth="1"/>
    <col min="11184" max="11184" width="59.5703125" style="39" customWidth="1"/>
    <col min="11185" max="11185" width="9.140625" style="39" customWidth="1"/>
    <col min="11186" max="11187" width="3.85546875" style="39" customWidth="1"/>
    <col min="11188" max="11188" width="10.5703125" style="39" customWidth="1"/>
    <col min="11189" max="11189" width="3.85546875" style="39" customWidth="1"/>
    <col min="11190" max="11192" width="14.42578125" style="39" customWidth="1"/>
    <col min="11193" max="11193" width="4.140625" style="39" customWidth="1"/>
    <col min="11194" max="11194" width="15" style="39" customWidth="1"/>
    <col min="11195" max="11196" width="9.140625" style="39" customWidth="1"/>
    <col min="11197" max="11197" width="11.5703125" style="39" customWidth="1"/>
    <col min="11198" max="11198" width="18.140625" style="39" customWidth="1"/>
    <col min="11199" max="11199" width="13.140625" style="39" customWidth="1"/>
    <col min="11200" max="11200" width="12.28515625" style="39" customWidth="1"/>
    <col min="11201" max="11438" width="9.140625" style="39"/>
    <col min="11439" max="11439" width="1.42578125" style="39" customWidth="1"/>
    <col min="11440" max="11440" width="59.5703125" style="39" customWidth="1"/>
    <col min="11441" max="11441" width="9.140625" style="39" customWidth="1"/>
    <col min="11442" max="11443" width="3.85546875" style="39" customWidth="1"/>
    <col min="11444" max="11444" width="10.5703125" style="39" customWidth="1"/>
    <col min="11445" max="11445" width="3.85546875" style="39" customWidth="1"/>
    <col min="11446" max="11448" width="14.42578125" style="39" customWidth="1"/>
    <col min="11449" max="11449" width="4.140625" style="39" customWidth="1"/>
    <col min="11450" max="11450" width="15" style="39" customWidth="1"/>
    <col min="11451" max="11452" width="9.140625" style="39" customWidth="1"/>
    <col min="11453" max="11453" width="11.5703125" style="39" customWidth="1"/>
    <col min="11454" max="11454" width="18.140625" style="39" customWidth="1"/>
    <col min="11455" max="11455" width="13.140625" style="39" customWidth="1"/>
    <col min="11456" max="11456" width="12.28515625" style="39" customWidth="1"/>
    <col min="11457" max="11694" width="9.140625" style="39"/>
    <col min="11695" max="11695" width="1.42578125" style="39" customWidth="1"/>
    <col min="11696" max="11696" width="59.5703125" style="39" customWidth="1"/>
    <col min="11697" max="11697" width="9.140625" style="39" customWidth="1"/>
    <col min="11698" max="11699" width="3.85546875" style="39" customWidth="1"/>
    <col min="11700" max="11700" width="10.5703125" style="39" customWidth="1"/>
    <col min="11701" max="11701" width="3.85546875" style="39" customWidth="1"/>
    <col min="11702" max="11704" width="14.42578125" style="39" customWidth="1"/>
    <col min="11705" max="11705" width="4.140625" style="39" customWidth="1"/>
    <col min="11706" max="11706" width="15" style="39" customWidth="1"/>
    <col min="11707" max="11708" width="9.140625" style="39" customWidth="1"/>
    <col min="11709" max="11709" width="11.5703125" style="39" customWidth="1"/>
    <col min="11710" max="11710" width="18.140625" style="39" customWidth="1"/>
    <col min="11711" max="11711" width="13.140625" style="39" customWidth="1"/>
    <col min="11712" max="11712" width="12.28515625" style="39" customWidth="1"/>
    <col min="11713" max="11950" width="9.140625" style="39"/>
    <col min="11951" max="11951" width="1.42578125" style="39" customWidth="1"/>
    <col min="11952" max="11952" width="59.5703125" style="39" customWidth="1"/>
    <col min="11953" max="11953" width="9.140625" style="39" customWidth="1"/>
    <col min="11954" max="11955" width="3.85546875" style="39" customWidth="1"/>
    <col min="11956" max="11956" width="10.5703125" style="39" customWidth="1"/>
    <col min="11957" max="11957" width="3.85546875" style="39" customWidth="1"/>
    <col min="11958" max="11960" width="14.42578125" style="39" customWidth="1"/>
    <col min="11961" max="11961" width="4.140625" style="39" customWidth="1"/>
    <col min="11962" max="11962" width="15" style="39" customWidth="1"/>
    <col min="11963" max="11964" width="9.140625" style="39" customWidth="1"/>
    <col min="11965" max="11965" width="11.5703125" style="39" customWidth="1"/>
    <col min="11966" max="11966" width="18.140625" style="39" customWidth="1"/>
    <col min="11967" max="11967" width="13.140625" style="39" customWidth="1"/>
    <col min="11968" max="11968" width="12.28515625" style="39" customWidth="1"/>
    <col min="11969" max="12206" width="9.140625" style="39"/>
    <col min="12207" max="12207" width="1.42578125" style="39" customWidth="1"/>
    <col min="12208" max="12208" width="59.5703125" style="39" customWidth="1"/>
    <col min="12209" max="12209" width="9.140625" style="39" customWidth="1"/>
    <col min="12210" max="12211" width="3.85546875" style="39" customWidth="1"/>
    <col min="12212" max="12212" width="10.5703125" style="39" customWidth="1"/>
    <col min="12213" max="12213" width="3.85546875" style="39" customWidth="1"/>
    <col min="12214" max="12216" width="14.42578125" style="39" customWidth="1"/>
    <col min="12217" max="12217" width="4.140625" style="39" customWidth="1"/>
    <col min="12218" max="12218" width="15" style="39" customWidth="1"/>
    <col min="12219" max="12220" width="9.140625" style="39" customWidth="1"/>
    <col min="12221" max="12221" width="11.5703125" style="39" customWidth="1"/>
    <col min="12222" max="12222" width="18.140625" style="39" customWidth="1"/>
    <col min="12223" max="12223" width="13.140625" style="39" customWidth="1"/>
    <col min="12224" max="12224" width="12.28515625" style="39" customWidth="1"/>
    <col min="12225" max="12462" width="9.140625" style="39"/>
    <col min="12463" max="12463" width="1.42578125" style="39" customWidth="1"/>
    <col min="12464" max="12464" width="59.5703125" style="39" customWidth="1"/>
    <col min="12465" max="12465" width="9.140625" style="39" customWidth="1"/>
    <col min="12466" max="12467" width="3.85546875" style="39" customWidth="1"/>
    <col min="12468" max="12468" width="10.5703125" style="39" customWidth="1"/>
    <col min="12469" max="12469" width="3.85546875" style="39" customWidth="1"/>
    <col min="12470" max="12472" width="14.42578125" style="39" customWidth="1"/>
    <col min="12473" max="12473" width="4.140625" style="39" customWidth="1"/>
    <col min="12474" max="12474" width="15" style="39" customWidth="1"/>
    <col min="12475" max="12476" width="9.140625" style="39" customWidth="1"/>
    <col min="12477" max="12477" width="11.5703125" style="39" customWidth="1"/>
    <col min="12478" max="12478" width="18.140625" style="39" customWidth="1"/>
    <col min="12479" max="12479" width="13.140625" style="39" customWidth="1"/>
    <col min="12480" max="12480" width="12.28515625" style="39" customWidth="1"/>
    <col min="12481" max="12718" width="9.140625" style="39"/>
    <col min="12719" max="12719" width="1.42578125" style="39" customWidth="1"/>
    <col min="12720" max="12720" width="59.5703125" style="39" customWidth="1"/>
    <col min="12721" max="12721" width="9.140625" style="39" customWidth="1"/>
    <col min="12722" max="12723" width="3.85546875" style="39" customWidth="1"/>
    <col min="12724" max="12724" width="10.5703125" style="39" customWidth="1"/>
    <col min="12725" max="12725" width="3.85546875" style="39" customWidth="1"/>
    <col min="12726" max="12728" width="14.42578125" style="39" customWidth="1"/>
    <col min="12729" max="12729" width="4.140625" style="39" customWidth="1"/>
    <col min="12730" max="12730" width="15" style="39" customWidth="1"/>
    <col min="12731" max="12732" width="9.140625" style="39" customWidth="1"/>
    <col min="12733" max="12733" width="11.5703125" style="39" customWidth="1"/>
    <col min="12734" max="12734" width="18.140625" style="39" customWidth="1"/>
    <col min="12735" max="12735" width="13.140625" style="39" customWidth="1"/>
    <col min="12736" max="12736" width="12.28515625" style="39" customWidth="1"/>
    <col min="12737" max="12974" width="9.140625" style="39"/>
    <col min="12975" max="12975" width="1.42578125" style="39" customWidth="1"/>
    <col min="12976" max="12976" width="59.5703125" style="39" customWidth="1"/>
    <col min="12977" max="12977" width="9.140625" style="39" customWidth="1"/>
    <col min="12978" max="12979" width="3.85546875" style="39" customWidth="1"/>
    <col min="12980" max="12980" width="10.5703125" style="39" customWidth="1"/>
    <col min="12981" max="12981" width="3.85546875" style="39" customWidth="1"/>
    <col min="12982" max="12984" width="14.42578125" style="39" customWidth="1"/>
    <col min="12985" max="12985" width="4.140625" style="39" customWidth="1"/>
    <col min="12986" max="12986" width="15" style="39" customWidth="1"/>
    <col min="12987" max="12988" width="9.140625" style="39" customWidth="1"/>
    <col min="12989" max="12989" width="11.5703125" style="39" customWidth="1"/>
    <col min="12990" max="12990" width="18.140625" style="39" customWidth="1"/>
    <col min="12991" max="12991" width="13.140625" style="39" customWidth="1"/>
    <col min="12992" max="12992" width="12.28515625" style="39" customWidth="1"/>
    <col min="12993" max="13230" width="9.140625" style="39"/>
    <col min="13231" max="13231" width="1.42578125" style="39" customWidth="1"/>
    <col min="13232" max="13232" width="59.5703125" style="39" customWidth="1"/>
    <col min="13233" max="13233" width="9.140625" style="39" customWidth="1"/>
    <col min="13234" max="13235" width="3.85546875" style="39" customWidth="1"/>
    <col min="13236" max="13236" width="10.5703125" style="39" customWidth="1"/>
    <col min="13237" max="13237" width="3.85546875" style="39" customWidth="1"/>
    <col min="13238" max="13240" width="14.42578125" style="39" customWidth="1"/>
    <col min="13241" max="13241" width="4.140625" style="39" customWidth="1"/>
    <col min="13242" max="13242" width="15" style="39" customWidth="1"/>
    <col min="13243" max="13244" width="9.140625" style="39" customWidth="1"/>
    <col min="13245" max="13245" width="11.5703125" style="39" customWidth="1"/>
    <col min="13246" max="13246" width="18.140625" style="39" customWidth="1"/>
    <col min="13247" max="13247" width="13.140625" style="39" customWidth="1"/>
    <col min="13248" max="13248" width="12.28515625" style="39" customWidth="1"/>
    <col min="13249" max="13486" width="9.140625" style="39"/>
    <col min="13487" max="13487" width="1.42578125" style="39" customWidth="1"/>
    <col min="13488" max="13488" width="59.5703125" style="39" customWidth="1"/>
    <col min="13489" max="13489" width="9.140625" style="39" customWidth="1"/>
    <col min="13490" max="13491" width="3.85546875" style="39" customWidth="1"/>
    <col min="13492" max="13492" width="10.5703125" style="39" customWidth="1"/>
    <col min="13493" max="13493" width="3.85546875" style="39" customWidth="1"/>
    <col min="13494" max="13496" width="14.42578125" style="39" customWidth="1"/>
    <col min="13497" max="13497" width="4.140625" style="39" customWidth="1"/>
    <col min="13498" max="13498" width="15" style="39" customWidth="1"/>
    <col min="13499" max="13500" width="9.140625" style="39" customWidth="1"/>
    <col min="13501" max="13501" width="11.5703125" style="39" customWidth="1"/>
    <col min="13502" max="13502" width="18.140625" style="39" customWidth="1"/>
    <col min="13503" max="13503" width="13.140625" style="39" customWidth="1"/>
    <col min="13504" max="13504" width="12.28515625" style="39" customWidth="1"/>
    <col min="13505" max="13742" width="9.140625" style="39"/>
    <col min="13743" max="13743" width="1.42578125" style="39" customWidth="1"/>
    <col min="13744" max="13744" width="59.5703125" style="39" customWidth="1"/>
    <col min="13745" max="13745" width="9.140625" style="39" customWidth="1"/>
    <col min="13746" max="13747" width="3.85546875" style="39" customWidth="1"/>
    <col min="13748" max="13748" width="10.5703125" style="39" customWidth="1"/>
    <col min="13749" max="13749" width="3.85546875" style="39" customWidth="1"/>
    <col min="13750" max="13752" width="14.42578125" style="39" customWidth="1"/>
    <col min="13753" max="13753" width="4.140625" style="39" customWidth="1"/>
    <col min="13754" max="13754" width="15" style="39" customWidth="1"/>
    <col min="13755" max="13756" width="9.140625" style="39" customWidth="1"/>
    <col min="13757" max="13757" width="11.5703125" style="39" customWidth="1"/>
    <col min="13758" max="13758" width="18.140625" style="39" customWidth="1"/>
    <col min="13759" max="13759" width="13.140625" style="39" customWidth="1"/>
    <col min="13760" max="13760" width="12.28515625" style="39" customWidth="1"/>
    <col min="13761" max="13998" width="9.140625" style="39"/>
    <col min="13999" max="13999" width="1.42578125" style="39" customWidth="1"/>
    <col min="14000" max="14000" width="59.5703125" style="39" customWidth="1"/>
    <col min="14001" max="14001" width="9.140625" style="39" customWidth="1"/>
    <col min="14002" max="14003" width="3.85546875" style="39" customWidth="1"/>
    <col min="14004" max="14004" width="10.5703125" style="39" customWidth="1"/>
    <col min="14005" max="14005" width="3.85546875" style="39" customWidth="1"/>
    <col min="14006" max="14008" width="14.42578125" style="39" customWidth="1"/>
    <col min="14009" max="14009" width="4.140625" style="39" customWidth="1"/>
    <col min="14010" max="14010" width="15" style="39" customWidth="1"/>
    <col min="14011" max="14012" width="9.140625" style="39" customWidth="1"/>
    <col min="14013" max="14013" width="11.5703125" style="39" customWidth="1"/>
    <col min="14014" max="14014" width="18.140625" style="39" customWidth="1"/>
    <col min="14015" max="14015" width="13.140625" style="39" customWidth="1"/>
    <col min="14016" max="14016" width="12.28515625" style="39" customWidth="1"/>
    <col min="14017" max="14254" width="9.140625" style="39"/>
    <col min="14255" max="14255" width="1.42578125" style="39" customWidth="1"/>
    <col min="14256" max="14256" width="59.5703125" style="39" customWidth="1"/>
    <col min="14257" max="14257" width="9.140625" style="39" customWidth="1"/>
    <col min="14258" max="14259" width="3.85546875" style="39" customWidth="1"/>
    <col min="14260" max="14260" width="10.5703125" style="39" customWidth="1"/>
    <col min="14261" max="14261" width="3.85546875" style="39" customWidth="1"/>
    <col min="14262" max="14264" width="14.42578125" style="39" customWidth="1"/>
    <col min="14265" max="14265" width="4.140625" style="39" customWidth="1"/>
    <col min="14266" max="14266" width="15" style="39" customWidth="1"/>
    <col min="14267" max="14268" width="9.140625" style="39" customWidth="1"/>
    <col min="14269" max="14269" width="11.5703125" style="39" customWidth="1"/>
    <col min="14270" max="14270" width="18.140625" style="39" customWidth="1"/>
    <col min="14271" max="14271" width="13.140625" style="39" customWidth="1"/>
    <col min="14272" max="14272" width="12.28515625" style="39" customWidth="1"/>
    <col min="14273" max="14510" width="9.140625" style="39"/>
    <col min="14511" max="14511" width="1.42578125" style="39" customWidth="1"/>
    <col min="14512" max="14512" width="59.5703125" style="39" customWidth="1"/>
    <col min="14513" max="14513" width="9.140625" style="39" customWidth="1"/>
    <col min="14514" max="14515" width="3.85546875" style="39" customWidth="1"/>
    <col min="14516" max="14516" width="10.5703125" style="39" customWidth="1"/>
    <col min="14517" max="14517" width="3.85546875" style="39" customWidth="1"/>
    <col min="14518" max="14520" width="14.42578125" style="39" customWidth="1"/>
    <col min="14521" max="14521" width="4.140625" style="39" customWidth="1"/>
    <col min="14522" max="14522" width="15" style="39" customWidth="1"/>
    <col min="14523" max="14524" width="9.140625" style="39" customWidth="1"/>
    <col min="14525" max="14525" width="11.5703125" style="39" customWidth="1"/>
    <col min="14526" max="14526" width="18.140625" style="39" customWidth="1"/>
    <col min="14527" max="14527" width="13.140625" style="39" customWidth="1"/>
    <col min="14528" max="14528" width="12.28515625" style="39" customWidth="1"/>
    <col min="14529" max="14766" width="9.140625" style="39"/>
    <col min="14767" max="14767" width="1.42578125" style="39" customWidth="1"/>
    <col min="14768" max="14768" width="59.5703125" style="39" customWidth="1"/>
    <col min="14769" max="14769" width="9.140625" style="39" customWidth="1"/>
    <col min="14770" max="14771" width="3.85546875" style="39" customWidth="1"/>
    <col min="14772" max="14772" width="10.5703125" style="39" customWidth="1"/>
    <col min="14773" max="14773" width="3.85546875" style="39" customWidth="1"/>
    <col min="14774" max="14776" width="14.42578125" style="39" customWidth="1"/>
    <col min="14777" max="14777" width="4.140625" style="39" customWidth="1"/>
    <col min="14778" max="14778" width="15" style="39" customWidth="1"/>
    <col min="14779" max="14780" width="9.140625" style="39" customWidth="1"/>
    <col min="14781" max="14781" width="11.5703125" style="39" customWidth="1"/>
    <col min="14782" max="14782" width="18.140625" style="39" customWidth="1"/>
    <col min="14783" max="14783" width="13.140625" style="39" customWidth="1"/>
    <col min="14784" max="14784" width="12.28515625" style="39" customWidth="1"/>
    <col min="14785" max="15022" width="9.140625" style="39"/>
    <col min="15023" max="15023" width="1.42578125" style="39" customWidth="1"/>
    <col min="15024" max="15024" width="59.5703125" style="39" customWidth="1"/>
    <col min="15025" max="15025" width="9.140625" style="39" customWidth="1"/>
    <col min="15026" max="15027" width="3.85546875" style="39" customWidth="1"/>
    <col min="15028" max="15028" width="10.5703125" style="39" customWidth="1"/>
    <col min="15029" max="15029" width="3.85546875" style="39" customWidth="1"/>
    <col min="15030" max="15032" width="14.42578125" style="39" customWidth="1"/>
    <col min="15033" max="15033" width="4.140625" style="39" customWidth="1"/>
    <col min="15034" max="15034" width="15" style="39" customWidth="1"/>
    <col min="15035" max="15036" width="9.140625" style="39" customWidth="1"/>
    <col min="15037" max="15037" width="11.5703125" style="39" customWidth="1"/>
    <col min="15038" max="15038" width="18.140625" style="39" customWidth="1"/>
    <col min="15039" max="15039" width="13.140625" style="39" customWidth="1"/>
    <col min="15040" max="15040" width="12.28515625" style="39" customWidth="1"/>
    <col min="15041" max="15278" width="9.140625" style="39"/>
    <col min="15279" max="15279" width="1.42578125" style="39" customWidth="1"/>
    <col min="15280" max="15280" width="59.5703125" style="39" customWidth="1"/>
    <col min="15281" max="15281" width="9.140625" style="39" customWidth="1"/>
    <col min="15282" max="15283" width="3.85546875" style="39" customWidth="1"/>
    <col min="15284" max="15284" width="10.5703125" style="39" customWidth="1"/>
    <col min="15285" max="15285" width="3.85546875" style="39" customWidth="1"/>
    <col min="15286" max="15288" width="14.42578125" style="39" customWidth="1"/>
    <col min="15289" max="15289" width="4.140625" style="39" customWidth="1"/>
    <col min="15290" max="15290" width="15" style="39" customWidth="1"/>
    <col min="15291" max="15292" width="9.140625" style="39" customWidth="1"/>
    <col min="15293" max="15293" width="11.5703125" style="39" customWidth="1"/>
    <col min="15294" max="15294" width="18.140625" style="39" customWidth="1"/>
    <col min="15295" max="15295" width="13.140625" style="39" customWidth="1"/>
    <col min="15296" max="15296" width="12.28515625" style="39" customWidth="1"/>
    <col min="15297" max="15534" width="9.140625" style="39"/>
    <col min="15535" max="15535" width="1.42578125" style="39" customWidth="1"/>
    <col min="15536" max="15536" width="59.5703125" style="39" customWidth="1"/>
    <col min="15537" max="15537" width="9.140625" style="39" customWidth="1"/>
    <col min="15538" max="15539" width="3.85546875" style="39" customWidth="1"/>
    <col min="15540" max="15540" width="10.5703125" style="39" customWidth="1"/>
    <col min="15541" max="15541" width="3.85546875" style="39" customWidth="1"/>
    <col min="15542" max="15544" width="14.42578125" style="39" customWidth="1"/>
    <col min="15545" max="15545" width="4.140625" style="39" customWidth="1"/>
    <col min="15546" max="15546" width="15" style="39" customWidth="1"/>
    <col min="15547" max="15548" width="9.140625" style="39" customWidth="1"/>
    <col min="15549" max="15549" width="11.5703125" style="39" customWidth="1"/>
    <col min="15550" max="15550" width="18.140625" style="39" customWidth="1"/>
    <col min="15551" max="15551" width="13.140625" style="39" customWidth="1"/>
    <col min="15552" max="15552" width="12.28515625" style="39" customWidth="1"/>
    <col min="15553" max="15790" width="9.140625" style="39"/>
    <col min="15791" max="15791" width="1.42578125" style="39" customWidth="1"/>
    <col min="15792" max="15792" width="59.5703125" style="39" customWidth="1"/>
    <col min="15793" max="15793" width="9.140625" style="39" customWidth="1"/>
    <col min="15794" max="15795" width="3.85546875" style="39" customWidth="1"/>
    <col min="15796" max="15796" width="10.5703125" style="39" customWidth="1"/>
    <col min="15797" max="15797" width="3.85546875" style="39" customWidth="1"/>
    <col min="15798" max="15800" width="14.42578125" style="39" customWidth="1"/>
    <col min="15801" max="15801" width="4.140625" style="39" customWidth="1"/>
    <col min="15802" max="15802" width="15" style="39" customWidth="1"/>
    <col min="15803" max="15804" width="9.140625" style="39" customWidth="1"/>
    <col min="15805" max="15805" width="11.5703125" style="39" customWidth="1"/>
    <col min="15806" max="15806" width="18.140625" style="39" customWidth="1"/>
    <col min="15807" max="15807" width="13.140625" style="39" customWidth="1"/>
    <col min="15808" max="15808" width="12.28515625" style="39" customWidth="1"/>
    <col min="15809" max="16046" width="9.140625" style="39"/>
    <col min="16047" max="16047" width="1.42578125" style="39" customWidth="1"/>
    <col min="16048" max="16048" width="59.5703125" style="39" customWidth="1"/>
    <col min="16049" max="16049" width="9.140625" style="39" customWidth="1"/>
    <col min="16050" max="16051" width="3.85546875" style="39" customWidth="1"/>
    <col min="16052" max="16052" width="10.5703125" style="39" customWidth="1"/>
    <col min="16053" max="16053" width="3.85546875" style="39" customWidth="1"/>
    <col min="16054" max="16056" width="14.42578125" style="39" customWidth="1"/>
    <col min="16057" max="16057" width="4.140625" style="39" customWidth="1"/>
    <col min="16058" max="16058" width="15" style="39" customWidth="1"/>
    <col min="16059" max="16060" width="9.140625" style="39" customWidth="1"/>
    <col min="16061" max="16061" width="11.5703125" style="39" customWidth="1"/>
    <col min="16062" max="16062" width="18.140625" style="39" customWidth="1"/>
    <col min="16063" max="16063" width="13.140625" style="39" customWidth="1"/>
    <col min="16064" max="16064" width="12.28515625" style="39" customWidth="1"/>
    <col min="16065" max="16384" width="9.140625" style="39"/>
  </cols>
  <sheetData>
    <row r="1" spans="1:17" ht="13.5" hidden="1" customHeight="1" x14ac:dyDescent="0.25">
      <c r="H1" s="39"/>
      <c r="K1" s="39" t="s">
        <v>330</v>
      </c>
    </row>
    <row r="2" spans="1:17" ht="26.25" hidden="1" customHeight="1" x14ac:dyDescent="0.25">
      <c r="H2" s="41"/>
      <c r="I2" s="41"/>
      <c r="J2" s="41"/>
      <c r="K2" s="147" t="s">
        <v>331</v>
      </c>
      <c r="L2" s="147"/>
      <c r="M2" s="147"/>
      <c r="N2" s="147"/>
      <c r="O2" s="147"/>
    </row>
    <row r="3" spans="1:17" s="42" customFormat="1" ht="33" customHeight="1" x14ac:dyDescent="0.25">
      <c r="A3" s="148" t="s">
        <v>332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7" s="46" customFormat="1" ht="9.75" customHeight="1" x14ac:dyDescent="0.25">
      <c r="A4" s="43"/>
      <c r="B4" s="43"/>
      <c r="C4" s="43"/>
      <c r="D4" s="43"/>
      <c r="E4" s="43"/>
      <c r="F4" s="44"/>
      <c r="G4" s="44"/>
      <c r="H4" s="44"/>
      <c r="I4" s="43"/>
      <c r="J4" s="43"/>
      <c r="K4" s="45"/>
      <c r="L4" s="45"/>
      <c r="M4" s="45"/>
      <c r="N4" s="45"/>
      <c r="O4" s="45"/>
    </row>
    <row r="5" spans="1:17" s="51" customFormat="1" ht="23.25" customHeight="1" x14ac:dyDescent="0.25">
      <c r="A5" s="149" t="s">
        <v>2</v>
      </c>
      <c r="B5" s="149"/>
      <c r="C5" s="47"/>
      <c r="D5" s="47"/>
      <c r="E5" s="47"/>
      <c r="F5" s="48" t="s">
        <v>333</v>
      </c>
      <c r="G5" s="49" t="s">
        <v>334</v>
      </c>
      <c r="H5" s="49" t="s">
        <v>335</v>
      </c>
      <c r="I5" s="49" t="s">
        <v>336</v>
      </c>
      <c r="J5" s="49" t="s">
        <v>337</v>
      </c>
      <c r="K5" s="50" t="s">
        <v>338</v>
      </c>
      <c r="L5" s="50" t="s">
        <v>339</v>
      </c>
      <c r="M5" s="50" t="s">
        <v>340</v>
      </c>
      <c r="N5" s="50" t="s">
        <v>341</v>
      </c>
      <c r="O5" s="50" t="s">
        <v>342</v>
      </c>
    </row>
    <row r="6" spans="1:17" s="51" customFormat="1" ht="12.75" hidden="1" customHeight="1" x14ac:dyDescent="0.25">
      <c r="A6" s="48"/>
      <c r="B6" s="48"/>
      <c r="C6" s="47"/>
      <c r="D6" s="47"/>
      <c r="E6" s="47"/>
      <c r="F6" s="48"/>
      <c r="G6" s="49"/>
      <c r="H6" s="49"/>
      <c r="I6" s="49"/>
      <c r="J6" s="49"/>
      <c r="K6" s="52"/>
      <c r="L6" s="52"/>
      <c r="M6" s="52"/>
      <c r="N6" s="52"/>
      <c r="O6" s="52"/>
    </row>
    <row r="7" spans="1:17" ht="20.25" customHeight="1" x14ac:dyDescent="0.25">
      <c r="A7" s="150" t="s">
        <v>343</v>
      </c>
      <c r="B7" s="150"/>
      <c r="C7" s="53"/>
      <c r="D7" s="53"/>
      <c r="E7" s="53"/>
      <c r="F7" s="53">
        <v>851</v>
      </c>
      <c r="G7" s="49"/>
      <c r="H7" s="49"/>
      <c r="I7" s="49"/>
      <c r="J7" s="49"/>
      <c r="K7" s="54">
        <f t="shared" ref="K7:O7" si="0">K23+K79+K86+K95+K129+K150+K168+K209+K237</f>
        <v>212093497.5</v>
      </c>
      <c r="L7" s="54">
        <f t="shared" si="0"/>
        <v>149363492.60000002</v>
      </c>
      <c r="M7" s="54">
        <f t="shared" si="0"/>
        <v>49325322.899999999</v>
      </c>
      <c r="N7" s="54">
        <f t="shared" si="0"/>
        <v>13404682</v>
      </c>
      <c r="O7" s="54">
        <f t="shared" si="0"/>
        <v>208829377.31999999</v>
      </c>
      <c r="Q7" s="59"/>
    </row>
    <row r="8" spans="1:17" ht="15" hidden="1" customHeight="1" x14ac:dyDescent="0.25">
      <c r="A8" s="55"/>
      <c r="B8" s="55"/>
      <c r="C8" s="55"/>
      <c r="D8" s="55"/>
      <c r="E8" s="55"/>
      <c r="F8" s="55"/>
      <c r="G8" s="56"/>
      <c r="H8" s="56"/>
      <c r="I8" s="56"/>
      <c r="J8" s="56"/>
      <c r="K8" s="57">
        <f>SUM(K9:K22)</f>
        <v>212093497.5</v>
      </c>
      <c r="L8" s="57">
        <f t="shared" ref="L8:N8" si="1">SUM(L9:L22)</f>
        <v>149363492.60000002</v>
      </c>
      <c r="M8" s="57">
        <f t="shared" si="1"/>
        <v>49325322.899999999</v>
      </c>
      <c r="N8" s="57">
        <f t="shared" si="1"/>
        <v>13404682</v>
      </c>
      <c r="O8" s="57">
        <f>SUM(O9:O22)</f>
        <v>208829377.31999999</v>
      </c>
      <c r="Q8" s="59"/>
    </row>
    <row r="9" spans="1:17" hidden="1" x14ac:dyDescent="0.25">
      <c r="B9" s="39" t="s">
        <v>344</v>
      </c>
      <c r="F9" s="39"/>
      <c r="G9" s="39"/>
      <c r="H9" s="39"/>
      <c r="I9" s="58"/>
      <c r="J9" s="39">
        <v>110</v>
      </c>
      <c r="K9" s="59">
        <f t="shared" ref="K9:O9" si="2">K90+K245</f>
        <v>1355000</v>
      </c>
      <c r="L9" s="59">
        <f t="shared" si="2"/>
        <v>0</v>
      </c>
      <c r="M9" s="59">
        <f t="shared" si="2"/>
        <v>1355000</v>
      </c>
      <c r="N9" s="59">
        <f t="shared" si="2"/>
        <v>0</v>
      </c>
      <c r="O9" s="59">
        <f t="shared" si="2"/>
        <v>1355000</v>
      </c>
      <c r="Q9" s="59"/>
    </row>
    <row r="10" spans="1:17" hidden="1" x14ac:dyDescent="0.25">
      <c r="B10" s="39" t="s">
        <v>345</v>
      </c>
      <c r="F10" s="39"/>
      <c r="G10" s="39"/>
      <c r="H10" s="39"/>
      <c r="I10" s="58"/>
      <c r="J10" s="39">
        <v>120</v>
      </c>
      <c r="K10" s="59">
        <f>K27+K30+K50+K83+K123</f>
        <v>13534334</v>
      </c>
      <c r="L10" s="59">
        <f t="shared" ref="L10:N10" si="3">L27+L30+L50+L83+L123</f>
        <v>304935</v>
      </c>
      <c r="M10" s="59">
        <f t="shared" si="3"/>
        <v>12822215</v>
      </c>
      <c r="N10" s="59">
        <f t="shared" si="3"/>
        <v>407184</v>
      </c>
      <c r="O10" s="59">
        <f>O27+O30+O50+O83+O123</f>
        <v>13325974.33</v>
      </c>
      <c r="Q10" s="59"/>
    </row>
    <row r="11" spans="1:17" hidden="1" x14ac:dyDescent="0.25">
      <c r="B11" s="39" t="s">
        <v>346</v>
      </c>
      <c r="F11" s="39"/>
      <c r="G11" s="39"/>
      <c r="H11" s="39"/>
      <c r="I11" s="58"/>
      <c r="J11" s="39">
        <v>240</v>
      </c>
      <c r="K11" s="59">
        <f t="shared" ref="K11:O11" si="4">K32+K38+K42+K52+K55+K58+K63+K66+K69+K75+K78+K85+K92+K99+K125+K133+K143+K154+K190+K193+K196+K199+K208+K234+K241+K247+K250+K253+K256+K259</f>
        <v>11549126.550000001</v>
      </c>
      <c r="L11" s="59">
        <f t="shared" si="4"/>
        <v>2263121.4900000002</v>
      </c>
      <c r="M11" s="59">
        <f t="shared" si="4"/>
        <v>8764800.0600000005</v>
      </c>
      <c r="N11" s="59">
        <f t="shared" si="4"/>
        <v>521205</v>
      </c>
      <c r="O11" s="59">
        <f t="shared" si="4"/>
        <v>9713153.0199999996</v>
      </c>
      <c r="Q11" s="59"/>
    </row>
    <row r="12" spans="1:17" hidden="1" x14ac:dyDescent="0.25">
      <c r="F12" s="39"/>
      <c r="G12" s="39"/>
      <c r="H12" s="39"/>
      <c r="I12" s="58"/>
      <c r="J12" s="39">
        <v>310</v>
      </c>
      <c r="K12" s="59">
        <f>K236</f>
        <v>180000</v>
      </c>
      <c r="L12" s="59">
        <f t="shared" ref="L12:N12" si="5">L236</f>
        <v>0</v>
      </c>
      <c r="M12" s="59">
        <f t="shared" si="5"/>
        <v>180000</v>
      </c>
      <c r="N12" s="59">
        <f t="shared" si="5"/>
        <v>0</v>
      </c>
      <c r="O12" s="59">
        <f>O236</f>
        <v>180000</v>
      </c>
      <c r="Q12" s="59"/>
    </row>
    <row r="13" spans="1:17" hidden="1" x14ac:dyDescent="0.25">
      <c r="F13" s="39"/>
      <c r="G13" s="39"/>
      <c r="H13" s="39"/>
      <c r="I13" s="58"/>
      <c r="J13" s="39">
        <v>320</v>
      </c>
      <c r="K13" s="59">
        <f>K213+K217+K220+K223</f>
        <v>5986772.5</v>
      </c>
      <c r="L13" s="59">
        <f t="shared" ref="L13:N13" si="6">L213+L217+L220+L223</f>
        <v>2403472.5</v>
      </c>
      <c r="M13" s="59">
        <f t="shared" si="6"/>
        <v>3583300</v>
      </c>
      <c r="N13" s="59">
        <f t="shared" si="6"/>
        <v>0</v>
      </c>
      <c r="O13" s="59">
        <f>O213+O217+O220+O223</f>
        <v>5401772.5</v>
      </c>
      <c r="Q13" s="59"/>
    </row>
    <row r="14" spans="1:17" hidden="1" x14ac:dyDescent="0.25">
      <c r="F14" s="39"/>
      <c r="G14" s="39"/>
      <c r="H14" s="39"/>
      <c r="I14" s="58"/>
      <c r="J14" s="39">
        <v>410</v>
      </c>
      <c r="K14" s="59">
        <f>K137+K140+K146+K149+K158+K161+K164+K167+K172+K227+K230</f>
        <v>157664959</v>
      </c>
      <c r="L14" s="59">
        <f t="shared" ref="L14:N14" si="7">L137+L140+L146+L149+L158+L161+L164+L167+L172+L227+L230</f>
        <v>141816079.10000002</v>
      </c>
      <c r="M14" s="59">
        <f t="shared" si="7"/>
        <v>15848879.9</v>
      </c>
      <c r="N14" s="59">
        <f t="shared" si="7"/>
        <v>0</v>
      </c>
      <c r="O14" s="59">
        <f>O137+O140+O146+O149+O158+O161+O164+O167+O172+O227+O230</f>
        <v>157664959</v>
      </c>
      <c r="Q14" s="59"/>
    </row>
    <row r="15" spans="1:17" hidden="1" x14ac:dyDescent="0.25">
      <c r="F15" s="39"/>
      <c r="G15" s="39"/>
      <c r="H15" s="39"/>
      <c r="I15" s="58"/>
      <c r="J15" s="39">
        <v>510</v>
      </c>
      <c r="Q15" s="59"/>
    </row>
    <row r="16" spans="1:17" hidden="1" x14ac:dyDescent="0.25">
      <c r="F16" s="39"/>
      <c r="G16" s="39"/>
      <c r="H16" s="39"/>
      <c r="I16" s="58"/>
      <c r="J16" s="39">
        <v>530</v>
      </c>
      <c r="Q16" s="59"/>
    </row>
    <row r="17" spans="1:17" hidden="1" x14ac:dyDescent="0.25">
      <c r="F17" s="39"/>
      <c r="G17" s="39"/>
      <c r="H17" s="39"/>
      <c r="I17" s="58"/>
      <c r="J17" s="39">
        <v>540</v>
      </c>
      <c r="Q17" s="59"/>
    </row>
    <row r="18" spans="1:17" hidden="1" x14ac:dyDescent="0.25">
      <c r="F18" s="39"/>
      <c r="G18" s="39"/>
      <c r="H18" s="39"/>
      <c r="I18" s="58"/>
      <c r="J18" s="39">
        <v>610</v>
      </c>
      <c r="K18" s="59">
        <f>K72+K175+K178+K181+K184+K187+K201+K204</f>
        <v>17127073</v>
      </c>
      <c r="L18" s="59">
        <f t="shared" ref="L18:N18" si="8">L72+L175+L178+L181+L184+L187+L201+L204</f>
        <v>119080</v>
      </c>
      <c r="M18" s="59">
        <f t="shared" si="8"/>
        <v>4531700</v>
      </c>
      <c r="N18" s="59">
        <f t="shared" si="8"/>
        <v>12476293</v>
      </c>
      <c r="O18" s="59">
        <f>O72+O175+O178+O181+O184+O187+O201+O204</f>
        <v>16751334.300000001</v>
      </c>
      <c r="Q18" s="59"/>
    </row>
    <row r="19" spans="1:17" hidden="1" x14ac:dyDescent="0.25">
      <c r="F19" s="39"/>
      <c r="G19" s="39"/>
      <c r="H19" s="39"/>
      <c r="I19" s="58"/>
      <c r="J19" s="39">
        <v>810</v>
      </c>
      <c r="K19" s="59">
        <f>K102+K105+K109+K112+K115+K128</f>
        <v>3686110.51</v>
      </c>
      <c r="L19" s="59">
        <f t="shared" ref="L19:N19" si="9">L102+L105+L109+L112+L115+L128</f>
        <v>2456804.5099999998</v>
      </c>
      <c r="M19" s="59">
        <f t="shared" si="9"/>
        <v>1229306</v>
      </c>
      <c r="N19" s="59">
        <f t="shared" si="9"/>
        <v>0</v>
      </c>
      <c r="O19" s="59">
        <f>O102+O105+O109+O112+O115+O128</f>
        <v>3528110.51</v>
      </c>
      <c r="Q19" s="59"/>
    </row>
    <row r="20" spans="1:17" hidden="1" x14ac:dyDescent="0.25">
      <c r="F20" s="39"/>
      <c r="G20" s="39"/>
      <c r="H20" s="39"/>
      <c r="I20" s="58"/>
      <c r="J20" s="39">
        <v>830</v>
      </c>
      <c r="K20" s="59">
        <f>K34</f>
        <v>42721.94</v>
      </c>
      <c r="L20" s="59">
        <f t="shared" ref="L20:N20" si="10">L34</f>
        <v>0</v>
      </c>
      <c r="M20" s="59">
        <f t="shared" si="10"/>
        <v>42721.94</v>
      </c>
      <c r="N20" s="59">
        <f t="shared" si="10"/>
        <v>0</v>
      </c>
      <c r="O20" s="59">
        <f>O34</f>
        <v>40684.660000000003</v>
      </c>
      <c r="Q20" s="59"/>
    </row>
    <row r="21" spans="1:17" hidden="1" x14ac:dyDescent="0.25">
      <c r="I21" s="58"/>
      <c r="J21" s="39">
        <v>850</v>
      </c>
      <c r="K21" s="59">
        <f>K35+K60+K94</f>
        <v>837400</v>
      </c>
      <c r="L21" s="59">
        <f t="shared" ref="L21:N21" si="11">L35+L60+L94</f>
        <v>0</v>
      </c>
      <c r="M21" s="59">
        <f t="shared" si="11"/>
        <v>837400</v>
      </c>
      <c r="N21" s="59">
        <f t="shared" si="11"/>
        <v>0</v>
      </c>
      <c r="O21" s="59">
        <f>O35+O60+O94</f>
        <v>738389</v>
      </c>
      <c r="Q21" s="59"/>
    </row>
    <row r="22" spans="1:17" hidden="1" x14ac:dyDescent="0.25">
      <c r="I22" s="58"/>
      <c r="J22" s="39">
        <v>870</v>
      </c>
      <c r="K22" s="59">
        <f>K46</f>
        <v>130000</v>
      </c>
      <c r="L22" s="59">
        <f t="shared" ref="L22:N22" si="12">L46</f>
        <v>0</v>
      </c>
      <c r="M22" s="59">
        <f t="shared" si="12"/>
        <v>130000</v>
      </c>
      <c r="N22" s="59">
        <f t="shared" si="12"/>
        <v>0</v>
      </c>
      <c r="O22" s="59">
        <f>O46</f>
        <v>130000</v>
      </c>
      <c r="Q22" s="59"/>
    </row>
    <row r="23" spans="1:17" s="63" customFormat="1" ht="18" customHeight="1" x14ac:dyDescent="0.25">
      <c r="A23" s="151" t="s">
        <v>347</v>
      </c>
      <c r="B23" s="151"/>
      <c r="C23" s="60"/>
      <c r="D23" s="60"/>
      <c r="E23" s="60"/>
      <c r="F23" s="48">
        <v>851</v>
      </c>
      <c r="G23" s="61" t="s">
        <v>348</v>
      </c>
      <c r="H23" s="61"/>
      <c r="I23" s="61"/>
      <c r="J23" s="61"/>
      <c r="K23" s="62">
        <f>K24+K39+K43+K47</f>
        <v>25081510.489999998</v>
      </c>
      <c r="L23" s="62">
        <f t="shared" ref="L23:N23" si="13">L24+L39+L43+L47</f>
        <v>2366743.4900000002</v>
      </c>
      <c r="M23" s="62">
        <f t="shared" si="13"/>
        <v>22712267</v>
      </c>
      <c r="N23" s="62">
        <f t="shared" si="13"/>
        <v>2500</v>
      </c>
      <c r="O23" s="62">
        <f>O24+O39+O43+O47</f>
        <v>22810392.310000002</v>
      </c>
      <c r="Q23" s="59"/>
    </row>
    <row r="24" spans="1:17" s="67" customFormat="1" ht="51.75" customHeight="1" x14ac:dyDescent="0.25">
      <c r="A24" s="146" t="s">
        <v>280</v>
      </c>
      <c r="B24" s="146"/>
      <c r="C24" s="64"/>
      <c r="D24" s="64"/>
      <c r="E24" s="64"/>
      <c r="F24" s="48">
        <v>851</v>
      </c>
      <c r="G24" s="65" t="s">
        <v>348</v>
      </c>
      <c r="H24" s="65" t="s">
        <v>349</v>
      </c>
      <c r="I24" s="65"/>
      <c r="J24" s="65"/>
      <c r="K24" s="66">
        <f>K25+K28+K36</f>
        <v>17016636.939999998</v>
      </c>
      <c r="L24" s="66">
        <f t="shared" ref="L24:N24" si="14">L25+L28+L36</f>
        <v>0</v>
      </c>
      <c r="M24" s="66">
        <f t="shared" si="14"/>
        <v>17014136.939999998</v>
      </c>
      <c r="N24" s="66">
        <f t="shared" si="14"/>
        <v>2500</v>
      </c>
      <c r="O24" s="66">
        <f>O25+O28+O36</f>
        <v>16806239.990000002</v>
      </c>
      <c r="Q24" s="59"/>
    </row>
    <row r="25" spans="1:17" ht="35.25" customHeight="1" x14ac:dyDescent="0.25">
      <c r="A25" s="145" t="s">
        <v>350</v>
      </c>
      <c r="B25" s="145"/>
      <c r="C25" s="68"/>
      <c r="D25" s="68"/>
      <c r="E25" s="68"/>
      <c r="F25" s="48">
        <v>851</v>
      </c>
      <c r="G25" s="49" t="s">
        <v>348</v>
      </c>
      <c r="H25" s="49" t="s">
        <v>349</v>
      </c>
      <c r="I25" s="49" t="s">
        <v>351</v>
      </c>
      <c r="J25" s="49"/>
      <c r="K25" s="69">
        <f t="shared" ref="K25:O26" si="15">K26</f>
        <v>961900</v>
      </c>
      <c r="L25" s="69">
        <f t="shared" si="15"/>
        <v>0</v>
      </c>
      <c r="M25" s="69">
        <f t="shared" si="15"/>
        <v>961900</v>
      </c>
      <c r="N25" s="69">
        <f t="shared" si="15"/>
        <v>0</v>
      </c>
      <c r="O25" s="69">
        <f t="shared" si="15"/>
        <v>961900</v>
      </c>
      <c r="Q25" s="59"/>
    </row>
    <row r="26" spans="1:17" ht="25.5" customHeight="1" x14ac:dyDescent="0.25">
      <c r="A26" s="68"/>
      <c r="B26" s="70" t="s">
        <v>352</v>
      </c>
      <c r="C26" s="68"/>
      <c r="D26" s="68"/>
      <c r="E26" s="68"/>
      <c r="F26" s="48">
        <v>851</v>
      </c>
      <c r="G26" s="49" t="s">
        <v>353</v>
      </c>
      <c r="H26" s="49" t="s">
        <v>349</v>
      </c>
      <c r="I26" s="49" t="s">
        <v>351</v>
      </c>
      <c r="J26" s="49" t="s">
        <v>354</v>
      </c>
      <c r="K26" s="69">
        <f t="shared" si="15"/>
        <v>961900</v>
      </c>
      <c r="L26" s="69">
        <f t="shared" si="15"/>
        <v>0</v>
      </c>
      <c r="M26" s="69">
        <f t="shared" si="15"/>
        <v>961900</v>
      </c>
      <c r="N26" s="69">
        <f t="shared" si="15"/>
        <v>0</v>
      </c>
      <c r="O26" s="69">
        <f t="shared" si="15"/>
        <v>961900</v>
      </c>
      <c r="Q26" s="59"/>
    </row>
    <row r="27" spans="1:17" ht="27" customHeight="1" x14ac:dyDescent="0.25">
      <c r="A27" s="71"/>
      <c r="B27" s="70" t="s">
        <v>345</v>
      </c>
      <c r="C27" s="70"/>
      <c r="D27" s="70"/>
      <c r="E27" s="70"/>
      <c r="F27" s="48">
        <v>851</v>
      </c>
      <c r="G27" s="49" t="s">
        <v>348</v>
      </c>
      <c r="H27" s="49" t="s">
        <v>349</v>
      </c>
      <c r="I27" s="49" t="s">
        <v>351</v>
      </c>
      <c r="J27" s="49" t="s">
        <v>355</v>
      </c>
      <c r="K27" s="69">
        <v>961900</v>
      </c>
      <c r="L27" s="69"/>
      <c r="M27" s="69">
        <f>K27</f>
        <v>961900</v>
      </c>
      <c r="N27" s="69"/>
      <c r="O27" s="69">
        <v>961900</v>
      </c>
      <c r="Q27" s="59"/>
    </row>
    <row r="28" spans="1:17" ht="27" customHeight="1" x14ac:dyDescent="0.25">
      <c r="A28" s="145" t="s">
        <v>356</v>
      </c>
      <c r="B28" s="145"/>
      <c r="C28" s="48"/>
      <c r="D28" s="48"/>
      <c r="E28" s="48"/>
      <c r="F28" s="48">
        <v>851</v>
      </c>
      <c r="G28" s="49" t="s">
        <v>353</v>
      </c>
      <c r="H28" s="49" t="s">
        <v>349</v>
      </c>
      <c r="I28" s="49" t="s">
        <v>357</v>
      </c>
      <c r="J28" s="49"/>
      <c r="K28" s="69">
        <f t="shared" ref="K28:O28" si="16">K29+K31+K33</f>
        <v>16052236.939999999</v>
      </c>
      <c r="L28" s="69">
        <f t="shared" si="16"/>
        <v>0</v>
      </c>
      <c r="M28" s="69">
        <f t="shared" si="16"/>
        <v>16052236.939999999</v>
      </c>
      <c r="N28" s="69">
        <f t="shared" si="16"/>
        <v>0</v>
      </c>
      <c r="O28" s="69">
        <f t="shared" si="16"/>
        <v>15841839.99</v>
      </c>
      <c r="Q28" s="59"/>
    </row>
    <row r="29" spans="1:17" ht="39" customHeight="1" x14ac:dyDescent="0.25">
      <c r="A29" s="71"/>
      <c r="B29" s="70" t="s">
        <v>352</v>
      </c>
      <c r="C29" s="48"/>
      <c r="D29" s="48"/>
      <c r="E29" s="48"/>
      <c r="F29" s="48">
        <v>851</v>
      </c>
      <c r="G29" s="49" t="s">
        <v>348</v>
      </c>
      <c r="H29" s="49" t="s">
        <v>349</v>
      </c>
      <c r="I29" s="49" t="s">
        <v>357</v>
      </c>
      <c r="J29" s="49" t="s">
        <v>354</v>
      </c>
      <c r="K29" s="69">
        <f t="shared" ref="K29:O29" si="17">K30</f>
        <v>11860315</v>
      </c>
      <c r="L29" s="69">
        <f t="shared" si="17"/>
        <v>0</v>
      </c>
      <c r="M29" s="69">
        <f t="shared" si="17"/>
        <v>11860315</v>
      </c>
      <c r="N29" s="69">
        <f t="shared" si="17"/>
        <v>0</v>
      </c>
      <c r="O29" s="69">
        <f t="shared" si="17"/>
        <v>11651955.33</v>
      </c>
      <c r="Q29" s="59"/>
    </row>
    <row r="30" spans="1:17" ht="26.25" customHeight="1" x14ac:dyDescent="0.25">
      <c r="A30" s="71"/>
      <c r="B30" s="70" t="s">
        <v>345</v>
      </c>
      <c r="C30" s="48"/>
      <c r="D30" s="48"/>
      <c r="E30" s="48"/>
      <c r="F30" s="48">
        <v>851</v>
      </c>
      <c r="G30" s="49" t="s">
        <v>348</v>
      </c>
      <c r="H30" s="49" t="s">
        <v>349</v>
      </c>
      <c r="I30" s="49" t="s">
        <v>357</v>
      </c>
      <c r="J30" s="49" t="s">
        <v>355</v>
      </c>
      <c r="K30" s="69">
        <v>11860315</v>
      </c>
      <c r="L30" s="69"/>
      <c r="M30" s="69">
        <f>K30</f>
        <v>11860315</v>
      </c>
      <c r="N30" s="69"/>
      <c r="O30" s="69">
        <v>11651955.33</v>
      </c>
      <c r="Q30" s="59"/>
    </row>
    <row r="31" spans="1:17" ht="23.25" customHeight="1" x14ac:dyDescent="0.25">
      <c r="A31" s="71"/>
      <c r="B31" s="68" t="s">
        <v>358</v>
      </c>
      <c r="C31" s="48"/>
      <c r="D31" s="48"/>
      <c r="E31" s="48"/>
      <c r="F31" s="48">
        <v>851</v>
      </c>
      <c r="G31" s="49" t="s">
        <v>348</v>
      </c>
      <c r="H31" s="49" t="s">
        <v>349</v>
      </c>
      <c r="I31" s="49" t="s">
        <v>357</v>
      </c>
      <c r="J31" s="49" t="s">
        <v>359</v>
      </c>
      <c r="K31" s="69">
        <f t="shared" ref="K31:O31" si="18">K32</f>
        <v>3680800</v>
      </c>
      <c r="L31" s="69">
        <f t="shared" si="18"/>
        <v>0</v>
      </c>
      <c r="M31" s="69">
        <f t="shared" si="18"/>
        <v>3680800</v>
      </c>
      <c r="N31" s="69">
        <f t="shared" si="18"/>
        <v>0</v>
      </c>
      <c r="O31" s="69">
        <f t="shared" si="18"/>
        <v>3680800</v>
      </c>
      <c r="Q31" s="59"/>
    </row>
    <row r="32" spans="1:17" ht="24.75" customHeight="1" x14ac:dyDescent="0.25">
      <c r="A32" s="71"/>
      <c r="B32" s="68" t="s">
        <v>346</v>
      </c>
      <c r="C32" s="48"/>
      <c r="D32" s="48"/>
      <c r="E32" s="48"/>
      <c r="F32" s="48">
        <v>851</v>
      </c>
      <c r="G32" s="49" t="s">
        <v>348</v>
      </c>
      <c r="H32" s="49" t="s">
        <v>349</v>
      </c>
      <c r="I32" s="49" t="s">
        <v>357</v>
      </c>
      <c r="J32" s="49" t="s">
        <v>360</v>
      </c>
      <c r="K32" s="69">
        <v>3680800</v>
      </c>
      <c r="L32" s="69"/>
      <c r="M32" s="69">
        <f>K32</f>
        <v>3680800</v>
      </c>
      <c r="N32" s="69"/>
      <c r="O32" s="69">
        <v>3680800</v>
      </c>
      <c r="Q32" s="59"/>
    </row>
    <row r="33" spans="1:17" ht="15.75" customHeight="1" x14ac:dyDescent="0.25">
      <c r="A33" s="71"/>
      <c r="B33" s="68" t="s">
        <v>361</v>
      </c>
      <c r="C33" s="48"/>
      <c r="D33" s="48"/>
      <c r="E33" s="48"/>
      <c r="F33" s="48">
        <v>851</v>
      </c>
      <c r="G33" s="49" t="s">
        <v>348</v>
      </c>
      <c r="H33" s="49" t="s">
        <v>349</v>
      </c>
      <c r="I33" s="49" t="s">
        <v>357</v>
      </c>
      <c r="J33" s="49" t="s">
        <v>362</v>
      </c>
      <c r="K33" s="69">
        <f>K34+K35</f>
        <v>511121.94</v>
      </c>
      <c r="L33" s="69">
        <f t="shared" ref="L33:N33" si="19">L34+L35</f>
        <v>0</v>
      </c>
      <c r="M33" s="69">
        <f t="shared" si="19"/>
        <v>511121.94</v>
      </c>
      <c r="N33" s="69">
        <f t="shared" si="19"/>
        <v>0</v>
      </c>
      <c r="O33" s="69">
        <f>O34+O35</f>
        <v>509084.66000000003</v>
      </c>
      <c r="Q33" s="59"/>
    </row>
    <row r="34" spans="1:17" ht="15.75" customHeight="1" x14ac:dyDescent="0.25">
      <c r="A34" s="71"/>
      <c r="B34" s="68" t="s">
        <v>363</v>
      </c>
      <c r="C34" s="48"/>
      <c r="D34" s="48"/>
      <c r="E34" s="48"/>
      <c r="F34" s="48">
        <v>851</v>
      </c>
      <c r="G34" s="49" t="s">
        <v>348</v>
      </c>
      <c r="H34" s="49" t="s">
        <v>349</v>
      </c>
      <c r="I34" s="49" t="s">
        <v>357</v>
      </c>
      <c r="J34" s="49" t="s">
        <v>364</v>
      </c>
      <c r="K34" s="69">
        <v>42721.94</v>
      </c>
      <c r="L34" s="69"/>
      <c r="M34" s="69">
        <f>K34</f>
        <v>42721.94</v>
      </c>
      <c r="N34" s="69"/>
      <c r="O34" s="69">
        <v>40684.660000000003</v>
      </c>
      <c r="Q34" s="59"/>
    </row>
    <row r="35" spans="1:17" ht="15.75" customHeight="1" x14ac:dyDescent="0.25">
      <c r="A35" s="71"/>
      <c r="B35" s="68" t="s">
        <v>365</v>
      </c>
      <c r="C35" s="48"/>
      <c r="D35" s="48"/>
      <c r="E35" s="48"/>
      <c r="F35" s="48">
        <v>851</v>
      </c>
      <c r="G35" s="49" t="s">
        <v>348</v>
      </c>
      <c r="H35" s="49" t="s">
        <v>349</v>
      </c>
      <c r="I35" s="49" t="s">
        <v>357</v>
      </c>
      <c r="J35" s="49" t="s">
        <v>366</v>
      </c>
      <c r="K35" s="69">
        <v>468400</v>
      </c>
      <c r="L35" s="69"/>
      <c r="M35" s="69">
        <f>K35</f>
        <v>468400</v>
      </c>
      <c r="N35" s="69"/>
      <c r="O35" s="69">
        <v>468400</v>
      </c>
      <c r="Q35" s="59"/>
    </row>
    <row r="36" spans="1:17" ht="42" customHeight="1" x14ac:dyDescent="0.25">
      <c r="A36" s="145" t="s">
        <v>367</v>
      </c>
      <c r="B36" s="145"/>
      <c r="C36" s="68"/>
      <c r="D36" s="68"/>
      <c r="E36" s="68"/>
      <c r="F36" s="48">
        <v>851</v>
      </c>
      <c r="G36" s="49" t="s">
        <v>348</v>
      </c>
      <c r="H36" s="49" t="s">
        <v>349</v>
      </c>
      <c r="I36" s="49" t="s">
        <v>368</v>
      </c>
      <c r="J36" s="49"/>
      <c r="K36" s="69">
        <f t="shared" ref="K36:O37" si="20">K37</f>
        <v>2500</v>
      </c>
      <c r="L36" s="69">
        <f t="shared" si="20"/>
        <v>0</v>
      </c>
      <c r="M36" s="69">
        <f t="shared" si="20"/>
        <v>0</v>
      </c>
      <c r="N36" s="69">
        <f t="shared" si="20"/>
        <v>2500</v>
      </c>
      <c r="O36" s="69">
        <f t="shared" si="20"/>
        <v>2500</v>
      </c>
      <c r="Q36" s="59"/>
    </row>
    <row r="37" spans="1:17" ht="24.75" customHeight="1" x14ac:dyDescent="0.25">
      <c r="A37" s="71"/>
      <c r="B37" s="68" t="s">
        <v>358</v>
      </c>
      <c r="C37" s="70"/>
      <c r="D37" s="70"/>
      <c r="E37" s="70"/>
      <c r="F37" s="48">
        <v>851</v>
      </c>
      <c r="G37" s="49" t="s">
        <v>348</v>
      </c>
      <c r="H37" s="49" t="s">
        <v>349</v>
      </c>
      <c r="I37" s="49" t="s">
        <v>368</v>
      </c>
      <c r="J37" s="49" t="s">
        <v>359</v>
      </c>
      <c r="K37" s="69">
        <f t="shared" si="20"/>
        <v>2500</v>
      </c>
      <c r="L37" s="69">
        <f t="shared" si="20"/>
        <v>0</v>
      </c>
      <c r="M37" s="69">
        <f t="shared" si="20"/>
        <v>0</v>
      </c>
      <c r="N37" s="69">
        <f t="shared" si="20"/>
        <v>2500</v>
      </c>
      <c r="O37" s="69">
        <f t="shared" si="20"/>
        <v>2500</v>
      </c>
      <c r="Q37" s="59"/>
    </row>
    <row r="38" spans="1:17" ht="23.25" customHeight="1" x14ac:dyDescent="0.25">
      <c r="A38" s="71"/>
      <c r="B38" s="68" t="s">
        <v>346</v>
      </c>
      <c r="C38" s="68"/>
      <c r="D38" s="68"/>
      <c r="E38" s="68"/>
      <c r="F38" s="48">
        <v>851</v>
      </c>
      <c r="G38" s="49" t="s">
        <v>348</v>
      </c>
      <c r="H38" s="49" t="s">
        <v>349</v>
      </c>
      <c r="I38" s="49" t="s">
        <v>368</v>
      </c>
      <c r="J38" s="49" t="s">
        <v>360</v>
      </c>
      <c r="K38" s="69">
        <v>2500</v>
      </c>
      <c r="L38" s="69"/>
      <c r="M38" s="69"/>
      <c r="N38" s="69">
        <f>K38</f>
        <v>2500</v>
      </c>
      <c r="O38" s="69">
        <v>2500</v>
      </c>
      <c r="Q38" s="59"/>
    </row>
    <row r="39" spans="1:17" ht="13.5" customHeight="1" x14ac:dyDescent="0.25">
      <c r="A39" s="146" t="s">
        <v>329</v>
      </c>
      <c r="B39" s="146"/>
      <c r="C39" s="68"/>
      <c r="D39" s="68"/>
      <c r="E39" s="68"/>
      <c r="F39" s="72">
        <v>851</v>
      </c>
      <c r="G39" s="65" t="s">
        <v>348</v>
      </c>
      <c r="H39" s="65" t="s">
        <v>369</v>
      </c>
      <c r="I39" s="65"/>
      <c r="J39" s="65"/>
      <c r="K39" s="69">
        <f t="shared" ref="K39:O41" si="21">K40</f>
        <v>550</v>
      </c>
      <c r="L39" s="69">
        <f t="shared" si="21"/>
        <v>550</v>
      </c>
      <c r="M39" s="69">
        <f t="shared" si="21"/>
        <v>0</v>
      </c>
      <c r="N39" s="69">
        <f t="shared" si="21"/>
        <v>0</v>
      </c>
      <c r="O39" s="69">
        <f t="shared" si="21"/>
        <v>550</v>
      </c>
      <c r="Q39" s="59"/>
    </row>
    <row r="40" spans="1:17" ht="57" customHeight="1" x14ac:dyDescent="0.25">
      <c r="A40" s="145" t="s">
        <v>370</v>
      </c>
      <c r="B40" s="145"/>
      <c r="C40" s="68"/>
      <c r="D40" s="68"/>
      <c r="E40" s="68"/>
      <c r="F40" s="48">
        <v>851</v>
      </c>
      <c r="G40" s="49" t="s">
        <v>348</v>
      </c>
      <c r="H40" s="49" t="s">
        <v>369</v>
      </c>
      <c r="I40" s="49" t="s">
        <v>371</v>
      </c>
      <c r="J40" s="49"/>
      <c r="K40" s="69">
        <f t="shared" si="21"/>
        <v>550</v>
      </c>
      <c r="L40" s="69">
        <f t="shared" si="21"/>
        <v>550</v>
      </c>
      <c r="M40" s="69">
        <f t="shared" si="21"/>
        <v>0</v>
      </c>
      <c r="N40" s="69">
        <f t="shared" si="21"/>
        <v>0</v>
      </c>
      <c r="O40" s="69">
        <f t="shared" si="21"/>
        <v>550</v>
      </c>
      <c r="Q40" s="59"/>
    </row>
    <row r="41" spans="1:17" ht="26.25" customHeight="1" x14ac:dyDescent="0.25">
      <c r="A41" s="71"/>
      <c r="B41" s="68" t="s">
        <v>358</v>
      </c>
      <c r="C41" s="70"/>
      <c r="D41" s="70"/>
      <c r="E41" s="70"/>
      <c r="F41" s="48">
        <v>851</v>
      </c>
      <c r="G41" s="49" t="s">
        <v>348</v>
      </c>
      <c r="H41" s="49" t="s">
        <v>369</v>
      </c>
      <c r="I41" s="49" t="s">
        <v>371</v>
      </c>
      <c r="J41" s="49" t="s">
        <v>359</v>
      </c>
      <c r="K41" s="69">
        <f t="shared" si="21"/>
        <v>550</v>
      </c>
      <c r="L41" s="69">
        <f t="shared" si="21"/>
        <v>550</v>
      </c>
      <c r="M41" s="69">
        <f t="shared" si="21"/>
        <v>0</v>
      </c>
      <c r="N41" s="69">
        <f t="shared" si="21"/>
        <v>0</v>
      </c>
      <c r="O41" s="69">
        <f t="shared" si="21"/>
        <v>550</v>
      </c>
      <c r="Q41" s="59"/>
    </row>
    <row r="42" spans="1:17" ht="33.75" customHeight="1" x14ac:dyDescent="0.25">
      <c r="A42" s="71"/>
      <c r="B42" s="68" t="s">
        <v>346</v>
      </c>
      <c r="C42" s="68"/>
      <c r="D42" s="68"/>
      <c r="E42" s="68"/>
      <c r="F42" s="48">
        <v>851</v>
      </c>
      <c r="G42" s="49" t="s">
        <v>348</v>
      </c>
      <c r="H42" s="49" t="s">
        <v>369</v>
      </c>
      <c r="I42" s="49" t="s">
        <v>371</v>
      </c>
      <c r="J42" s="49" t="s">
        <v>360</v>
      </c>
      <c r="K42" s="69">
        <v>550</v>
      </c>
      <c r="L42" s="69">
        <f>K42</f>
        <v>550</v>
      </c>
      <c r="M42" s="69"/>
      <c r="N42" s="69"/>
      <c r="O42" s="69">
        <v>550</v>
      </c>
      <c r="Q42" s="59"/>
    </row>
    <row r="43" spans="1:17" s="67" customFormat="1" ht="13.5" customHeight="1" x14ac:dyDescent="0.25">
      <c r="A43" s="146" t="s">
        <v>284</v>
      </c>
      <c r="B43" s="146"/>
      <c r="C43" s="64"/>
      <c r="D43" s="64"/>
      <c r="E43" s="64"/>
      <c r="F43" s="48">
        <v>851</v>
      </c>
      <c r="G43" s="65" t="s">
        <v>348</v>
      </c>
      <c r="H43" s="65" t="s">
        <v>372</v>
      </c>
      <c r="I43" s="65"/>
      <c r="J43" s="65"/>
      <c r="K43" s="66">
        <f t="shared" ref="K43:O45" si="22">K44</f>
        <v>130000</v>
      </c>
      <c r="L43" s="66">
        <f t="shared" si="22"/>
        <v>0</v>
      </c>
      <c r="M43" s="66">
        <f t="shared" si="22"/>
        <v>130000</v>
      </c>
      <c r="N43" s="66">
        <f t="shared" si="22"/>
        <v>0</v>
      </c>
      <c r="O43" s="66">
        <f t="shared" si="22"/>
        <v>130000</v>
      </c>
      <c r="Q43" s="59"/>
    </row>
    <row r="44" spans="1:17" ht="13.5" customHeight="1" x14ac:dyDescent="0.25">
      <c r="A44" s="145" t="s">
        <v>373</v>
      </c>
      <c r="B44" s="145"/>
      <c r="C44" s="68"/>
      <c r="D44" s="68"/>
      <c r="E44" s="68"/>
      <c r="F44" s="48">
        <v>851</v>
      </c>
      <c r="G44" s="49" t="s">
        <v>348</v>
      </c>
      <c r="H44" s="49" t="s">
        <v>372</v>
      </c>
      <c r="I44" s="49" t="s">
        <v>374</v>
      </c>
      <c r="J44" s="49"/>
      <c r="K44" s="69">
        <f t="shared" si="22"/>
        <v>130000</v>
      </c>
      <c r="L44" s="69">
        <f t="shared" si="22"/>
        <v>0</v>
      </c>
      <c r="M44" s="69">
        <f t="shared" si="22"/>
        <v>130000</v>
      </c>
      <c r="N44" s="69">
        <f t="shared" si="22"/>
        <v>0</v>
      </c>
      <c r="O44" s="69">
        <f t="shared" si="22"/>
        <v>130000</v>
      </c>
      <c r="Q44" s="59"/>
    </row>
    <row r="45" spans="1:17" ht="13.5" customHeight="1" x14ac:dyDescent="0.25">
      <c r="A45" s="71"/>
      <c r="B45" s="68" t="s">
        <v>361</v>
      </c>
      <c r="C45" s="68"/>
      <c r="D45" s="68"/>
      <c r="E45" s="68"/>
      <c r="F45" s="48">
        <v>851</v>
      </c>
      <c r="G45" s="49" t="s">
        <v>348</v>
      </c>
      <c r="H45" s="49" t="s">
        <v>372</v>
      </c>
      <c r="I45" s="49" t="s">
        <v>374</v>
      </c>
      <c r="J45" s="49" t="s">
        <v>362</v>
      </c>
      <c r="K45" s="69">
        <f t="shared" si="22"/>
        <v>130000</v>
      </c>
      <c r="L45" s="69">
        <f t="shared" si="22"/>
        <v>0</v>
      </c>
      <c r="M45" s="69">
        <f t="shared" si="22"/>
        <v>130000</v>
      </c>
      <c r="N45" s="69">
        <f t="shared" si="22"/>
        <v>0</v>
      </c>
      <c r="O45" s="69">
        <f t="shared" si="22"/>
        <v>130000</v>
      </c>
      <c r="Q45" s="59"/>
    </row>
    <row r="46" spans="1:17" ht="13.5" customHeight="1" x14ac:dyDescent="0.25">
      <c r="A46" s="71"/>
      <c r="B46" s="70" t="s">
        <v>375</v>
      </c>
      <c r="C46" s="70"/>
      <c r="D46" s="70"/>
      <c r="E46" s="70"/>
      <c r="F46" s="48">
        <v>851</v>
      </c>
      <c r="G46" s="49" t="s">
        <v>348</v>
      </c>
      <c r="H46" s="49" t="s">
        <v>372</v>
      </c>
      <c r="I46" s="49" t="s">
        <v>374</v>
      </c>
      <c r="J46" s="49" t="s">
        <v>376</v>
      </c>
      <c r="K46" s="69">
        <v>130000</v>
      </c>
      <c r="L46" s="69"/>
      <c r="M46" s="69">
        <f>K46</f>
        <v>130000</v>
      </c>
      <c r="N46" s="69"/>
      <c r="O46" s="69">
        <v>130000</v>
      </c>
      <c r="Q46" s="59"/>
    </row>
    <row r="47" spans="1:17" s="67" customFormat="1" ht="13.5" customHeight="1" x14ac:dyDescent="0.25">
      <c r="A47" s="146" t="s">
        <v>285</v>
      </c>
      <c r="B47" s="146"/>
      <c r="C47" s="64"/>
      <c r="D47" s="64"/>
      <c r="E47" s="64"/>
      <c r="F47" s="48">
        <v>851</v>
      </c>
      <c r="G47" s="65" t="s">
        <v>348</v>
      </c>
      <c r="H47" s="65" t="s">
        <v>377</v>
      </c>
      <c r="I47" s="65"/>
      <c r="J47" s="65"/>
      <c r="K47" s="66">
        <f>K48+K53+K56+K61+K64+K67+K70+K73+K76</f>
        <v>7934323.5500000007</v>
      </c>
      <c r="L47" s="66">
        <f t="shared" ref="L47:N47" si="23">L48+L53+L56+L61+L64+L67+L70+L73+L76</f>
        <v>2366193.4900000002</v>
      </c>
      <c r="M47" s="66">
        <f t="shared" si="23"/>
        <v>5568130.0600000005</v>
      </c>
      <c r="N47" s="66">
        <f t="shared" si="23"/>
        <v>0</v>
      </c>
      <c r="O47" s="66">
        <f>O48+O53+O56+O61+O64+O67+O70+O73+O76</f>
        <v>5873602.3200000003</v>
      </c>
      <c r="Q47" s="59"/>
    </row>
    <row r="48" spans="1:17" ht="81.75" customHeight="1" x14ac:dyDescent="0.25">
      <c r="A48" s="145" t="s">
        <v>378</v>
      </c>
      <c r="B48" s="145"/>
      <c r="C48" s="48"/>
      <c r="D48" s="48"/>
      <c r="E48" s="48"/>
      <c r="F48" s="48">
        <v>851</v>
      </c>
      <c r="G48" s="49" t="s">
        <v>348</v>
      </c>
      <c r="H48" s="49" t="s">
        <v>377</v>
      </c>
      <c r="I48" s="49" t="s">
        <v>379</v>
      </c>
      <c r="J48" s="49"/>
      <c r="K48" s="69">
        <f t="shared" ref="K48:O48" si="24">K49+K51</f>
        <v>300792</v>
      </c>
      <c r="L48" s="69">
        <f t="shared" si="24"/>
        <v>300792</v>
      </c>
      <c r="M48" s="69">
        <f t="shared" si="24"/>
        <v>0</v>
      </c>
      <c r="N48" s="69">
        <f t="shared" si="24"/>
        <v>0</v>
      </c>
      <c r="O48" s="69">
        <f t="shared" si="24"/>
        <v>300792</v>
      </c>
      <c r="Q48" s="59"/>
    </row>
    <row r="49" spans="1:17" ht="56.25" customHeight="1" x14ac:dyDescent="0.25">
      <c r="A49" s="71"/>
      <c r="B49" s="70" t="s">
        <v>352</v>
      </c>
      <c r="C49" s="48"/>
      <c r="D49" s="48"/>
      <c r="E49" s="48"/>
      <c r="F49" s="48">
        <v>851</v>
      </c>
      <c r="G49" s="49" t="s">
        <v>348</v>
      </c>
      <c r="H49" s="49" t="s">
        <v>377</v>
      </c>
      <c r="I49" s="49" t="s">
        <v>379</v>
      </c>
      <c r="J49" s="49" t="s">
        <v>354</v>
      </c>
      <c r="K49" s="69">
        <f>K50</f>
        <v>207320</v>
      </c>
      <c r="L49" s="69">
        <f t="shared" ref="L49:N49" si="25">L50</f>
        <v>207320</v>
      </c>
      <c r="M49" s="69">
        <f t="shared" si="25"/>
        <v>0</v>
      </c>
      <c r="N49" s="69">
        <f t="shared" si="25"/>
        <v>0</v>
      </c>
      <c r="O49" s="69">
        <f>O50</f>
        <v>207320</v>
      </c>
      <c r="Q49" s="59"/>
    </row>
    <row r="50" spans="1:17" ht="27" customHeight="1" x14ac:dyDescent="0.25">
      <c r="A50" s="71"/>
      <c r="B50" s="70" t="s">
        <v>345</v>
      </c>
      <c r="C50" s="48"/>
      <c r="D50" s="48"/>
      <c r="E50" s="48"/>
      <c r="F50" s="48">
        <v>851</v>
      </c>
      <c r="G50" s="49" t="s">
        <v>348</v>
      </c>
      <c r="H50" s="49" t="s">
        <v>377</v>
      </c>
      <c r="I50" s="49" t="s">
        <v>379</v>
      </c>
      <c r="J50" s="49" t="s">
        <v>355</v>
      </c>
      <c r="K50" s="69">
        <v>207320</v>
      </c>
      <c r="L50" s="69">
        <f>K50</f>
        <v>207320</v>
      </c>
      <c r="M50" s="69"/>
      <c r="N50" s="69"/>
      <c r="O50" s="69">
        <v>207320</v>
      </c>
      <c r="Q50" s="59"/>
    </row>
    <row r="51" spans="1:17" ht="27" customHeight="1" x14ac:dyDescent="0.25">
      <c r="A51" s="71"/>
      <c r="B51" s="68" t="s">
        <v>358</v>
      </c>
      <c r="C51" s="48"/>
      <c r="D51" s="48"/>
      <c r="E51" s="48"/>
      <c r="F51" s="48">
        <v>851</v>
      </c>
      <c r="G51" s="49" t="s">
        <v>348</v>
      </c>
      <c r="H51" s="49" t="s">
        <v>377</v>
      </c>
      <c r="I51" s="49" t="s">
        <v>379</v>
      </c>
      <c r="J51" s="49" t="s">
        <v>359</v>
      </c>
      <c r="K51" s="69">
        <f t="shared" ref="K51:O51" si="26">K52</f>
        <v>93472</v>
      </c>
      <c r="L51" s="69">
        <f t="shared" si="26"/>
        <v>93472</v>
      </c>
      <c r="M51" s="69">
        <f t="shared" si="26"/>
        <v>0</v>
      </c>
      <c r="N51" s="69">
        <f t="shared" si="26"/>
        <v>0</v>
      </c>
      <c r="O51" s="69">
        <f t="shared" si="26"/>
        <v>93472</v>
      </c>
      <c r="Q51" s="59"/>
    </row>
    <row r="52" spans="1:17" ht="25.5" customHeight="1" x14ac:dyDescent="0.25">
      <c r="A52" s="71"/>
      <c r="B52" s="68" t="s">
        <v>346</v>
      </c>
      <c r="C52" s="48"/>
      <c r="D52" s="48"/>
      <c r="E52" s="48"/>
      <c r="F52" s="48">
        <v>851</v>
      </c>
      <c r="G52" s="49" t="s">
        <v>348</v>
      </c>
      <c r="H52" s="49" t="s">
        <v>377</v>
      </c>
      <c r="I52" s="49" t="s">
        <v>379</v>
      </c>
      <c r="J52" s="49" t="s">
        <v>360</v>
      </c>
      <c r="K52" s="69">
        <v>93472</v>
      </c>
      <c r="L52" s="69">
        <f>K52</f>
        <v>93472</v>
      </c>
      <c r="M52" s="69"/>
      <c r="N52" s="69"/>
      <c r="O52" s="69">
        <v>93472</v>
      </c>
      <c r="Q52" s="59"/>
    </row>
    <row r="53" spans="1:17" ht="38.25" customHeight="1" x14ac:dyDescent="0.25">
      <c r="A53" s="145" t="s">
        <v>380</v>
      </c>
      <c r="B53" s="145"/>
      <c r="C53" s="68"/>
      <c r="D53" s="68"/>
      <c r="E53" s="68"/>
      <c r="F53" s="48">
        <v>851</v>
      </c>
      <c r="G53" s="49" t="s">
        <v>353</v>
      </c>
      <c r="H53" s="73" t="s">
        <v>377</v>
      </c>
      <c r="I53" s="49" t="s">
        <v>381</v>
      </c>
      <c r="J53" s="49"/>
      <c r="K53" s="69">
        <f t="shared" ref="K53:O54" si="27">K54</f>
        <v>380000</v>
      </c>
      <c r="L53" s="69">
        <f t="shared" si="27"/>
        <v>0</v>
      </c>
      <c r="M53" s="69">
        <f t="shared" si="27"/>
        <v>380000</v>
      </c>
      <c r="N53" s="69">
        <f t="shared" si="27"/>
        <v>0</v>
      </c>
      <c r="O53" s="69">
        <f t="shared" si="27"/>
        <v>330000</v>
      </c>
      <c r="Q53" s="59"/>
    </row>
    <row r="54" spans="1:17" ht="12.75" customHeight="1" x14ac:dyDescent="0.25">
      <c r="A54" s="71"/>
      <c r="B54" s="68" t="s">
        <v>358</v>
      </c>
      <c r="C54" s="70"/>
      <c r="D54" s="70"/>
      <c r="E54" s="70"/>
      <c r="F54" s="48">
        <v>851</v>
      </c>
      <c r="G54" s="49" t="s">
        <v>348</v>
      </c>
      <c r="H54" s="49" t="s">
        <v>377</v>
      </c>
      <c r="I54" s="49" t="s">
        <v>381</v>
      </c>
      <c r="J54" s="49" t="s">
        <v>359</v>
      </c>
      <c r="K54" s="69">
        <f t="shared" si="27"/>
        <v>380000</v>
      </c>
      <c r="L54" s="69">
        <f t="shared" si="27"/>
        <v>0</v>
      </c>
      <c r="M54" s="69">
        <f t="shared" si="27"/>
        <v>380000</v>
      </c>
      <c r="N54" s="69">
        <f t="shared" si="27"/>
        <v>0</v>
      </c>
      <c r="O54" s="69">
        <f t="shared" si="27"/>
        <v>330000</v>
      </c>
      <c r="Q54" s="59"/>
    </row>
    <row r="55" spans="1:17" ht="24.75" customHeight="1" x14ac:dyDescent="0.25">
      <c r="A55" s="71"/>
      <c r="B55" s="68" t="s">
        <v>346</v>
      </c>
      <c r="C55" s="68"/>
      <c r="D55" s="68"/>
      <c r="E55" s="68"/>
      <c r="F55" s="48">
        <v>851</v>
      </c>
      <c r="G55" s="49" t="s">
        <v>348</v>
      </c>
      <c r="H55" s="49" t="s">
        <v>377</v>
      </c>
      <c r="I55" s="49" t="s">
        <v>381</v>
      </c>
      <c r="J55" s="49" t="s">
        <v>360</v>
      </c>
      <c r="K55" s="69">
        <v>380000</v>
      </c>
      <c r="L55" s="69"/>
      <c r="M55" s="69">
        <f>K55</f>
        <v>380000</v>
      </c>
      <c r="N55" s="69"/>
      <c r="O55" s="69">
        <v>330000</v>
      </c>
      <c r="Q55" s="59"/>
    </row>
    <row r="56" spans="1:17" ht="24.75" customHeight="1" x14ac:dyDescent="0.25">
      <c r="A56" s="145" t="s">
        <v>382</v>
      </c>
      <c r="B56" s="145"/>
      <c r="C56" s="68"/>
      <c r="D56" s="68"/>
      <c r="E56" s="68"/>
      <c r="F56" s="48">
        <v>851</v>
      </c>
      <c r="G56" s="49" t="s">
        <v>348</v>
      </c>
      <c r="H56" s="49" t="s">
        <v>377</v>
      </c>
      <c r="I56" s="49" t="s">
        <v>383</v>
      </c>
      <c r="J56" s="49"/>
      <c r="K56" s="69">
        <f>K57+K59</f>
        <v>1824858</v>
      </c>
      <c r="L56" s="69">
        <f t="shared" ref="L56:N56" si="28">L57+L59</f>
        <v>0</v>
      </c>
      <c r="M56" s="69">
        <f t="shared" si="28"/>
        <v>1824858</v>
      </c>
      <c r="N56" s="69">
        <f t="shared" si="28"/>
        <v>0</v>
      </c>
      <c r="O56" s="69">
        <f>O57+O59</f>
        <v>1671833.49</v>
      </c>
      <c r="Q56" s="59"/>
    </row>
    <row r="57" spans="1:17" ht="26.25" customHeight="1" x14ac:dyDescent="0.25">
      <c r="A57" s="71"/>
      <c r="B57" s="68" t="s">
        <v>358</v>
      </c>
      <c r="C57" s="70"/>
      <c r="D57" s="70"/>
      <c r="E57" s="70"/>
      <c r="F57" s="48">
        <v>851</v>
      </c>
      <c r="G57" s="49" t="s">
        <v>348</v>
      </c>
      <c r="H57" s="49" t="s">
        <v>377</v>
      </c>
      <c r="I57" s="49" t="s">
        <v>383</v>
      </c>
      <c r="J57" s="49" t="s">
        <v>359</v>
      </c>
      <c r="K57" s="69">
        <f t="shared" ref="K57:O57" si="29">K58</f>
        <v>1475858</v>
      </c>
      <c r="L57" s="69">
        <f t="shared" si="29"/>
        <v>0</v>
      </c>
      <c r="M57" s="69">
        <f t="shared" si="29"/>
        <v>1475858</v>
      </c>
      <c r="N57" s="69">
        <f t="shared" si="29"/>
        <v>0</v>
      </c>
      <c r="O57" s="69">
        <f t="shared" si="29"/>
        <v>1421844.49</v>
      </c>
      <c r="Q57" s="59"/>
    </row>
    <row r="58" spans="1:17" ht="23.25" customHeight="1" x14ac:dyDescent="0.25">
      <c r="A58" s="71"/>
      <c r="B58" s="68" t="s">
        <v>346</v>
      </c>
      <c r="C58" s="68"/>
      <c r="D58" s="68"/>
      <c r="E58" s="68"/>
      <c r="F58" s="48">
        <v>851</v>
      </c>
      <c r="G58" s="49" t="s">
        <v>348</v>
      </c>
      <c r="H58" s="49" t="s">
        <v>377</v>
      </c>
      <c r="I58" s="49" t="s">
        <v>383</v>
      </c>
      <c r="J58" s="49" t="s">
        <v>360</v>
      </c>
      <c r="K58" s="69">
        <v>1475858</v>
      </c>
      <c r="L58" s="69"/>
      <c r="M58" s="69">
        <f>K58</f>
        <v>1475858</v>
      </c>
      <c r="N58" s="69"/>
      <c r="O58" s="69">
        <v>1421844.49</v>
      </c>
      <c r="Q58" s="59"/>
    </row>
    <row r="59" spans="1:17" ht="13.5" customHeight="1" x14ac:dyDescent="0.25">
      <c r="A59" s="71"/>
      <c r="B59" s="68" t="s">
        <v>361</v>
      </c>
      <c r="C59" s="68"/>
      <c r="D59" s="68"/>
      <c r="E59" s="68"/>
      <c r="F59" s="48">
        <v>851</v>
      </c>
      <c r="G59" s="49" t="s">
        <v>348</v>
      </c>
      <c r="H59" s="49" t="s">
        <v>377</v>
      </c>
      <c r="I59" s="49" t="s">
        <v>383</v>
      </c>
      <c r="J59" s="49" t="s">
        <v>362</v>
      </c>
      <c r="K59" s="69">
        <f>K60</f>
        <v>349000</v>
      </c>
      <c r="L59" s="69">
        <f t="shared" ref="L59:N59" si="30">L60</f>
        <v>0</v>
      </c>
      <c r="M59" s="69">
        <f t="shared" si="30"/>
        <v>349000</v>
      </c>
      <c r="N59" s="69">
        <f t="shared" si="30"/>
        <v>0</v>
      </c>
      <c r="O59" s="69">
        <f>O60</f>
        <v>249989</v>
      </c>
      <c r="Q59" s="59"/>
    </row>
    <row r="60" spans="1:17" ht="13.5" customHeight="1" x14ac:dyDescent="0.25">
      <c r="A60" s="71"/>
      <c r="B60" s="68" t="s">
        <v>365</v>
      </c>
      <c r="C60" s="68"/>
      <c r="D60" s="68"/>
      <c r="E60" s="68"/>
      <c r="F60" s="48">
        <v>851</v>
      </c>
      <c r="G60" s="49" t="s">
        <v>348</v>
      </c>
      <c r="H60" s="49" t="s">
        <v>377</v>
      </c>
      <c r="I60" s="49" t="s">
        <v>383</v>
      </c>
      <c r="J60" s="49" t="s">
        <v>366</v>
      </c>
      <c r="K60" s="69">
        <v>349000</v>
      </c>
      <c r="L60" s="69"/>
      <c r="M60" s="69">
        <f>K60</f>
        <v>349000</v>
      </c>
      <c r="N60" s="69"/>
      <c r="O60" s="69">
        <v>249989</v>
      </c>
      <c r="Q60" s="59"/>
    </row>
    <row r="61" spans="1:17" ht="36" customHeight="1" x14ac:dyDescent="0.25">
      <c r="A61" s="145" t="s">
        <v>384</v>
      </c>
      <c r="B61" s="145"/>
      <c r="C61" s="68"/>
      <c r="D61" s="68"/>
      <c r="E61" s="68"/>
      <c r="F61" s="48">
        <v>851</v>
      </c>
      <c r="G61" s="49" t="s">
        <v>348</v>
      </c>
      <c r="H61" s="49" t="s">
        <v>377</v>
      </c>
      <c r="I61" s="74" t="s">
        <v>385</v>
      </c>
      <c r="J61" s="49"/>
      <c r="K61" s="69">
        <f t="shared" ref="K61:O62" si="31">K62</f>
        <v>654072.06000000006</v>
      </c>
      <c r="L61" s="69">
        <f t="shared" si="31"/>
        <v>0</v>
      </c>
      <c r="M61" s="69">
        <f t="shared" si="31"/>
        <v>654072.06000000006</v>
      </c>
      <c r="N61" s="69">
        <f t="shared" si="31"/>
        <v>0</v>
      </c>
      <c r="O61" s="69">
        <f t="shared" si="31"/>
        <v>270629.88</v>
      </c>
      <c r="Q61" s="59"/>
    </row>
    <row r="62" spans="1:17" ht="14.25" customHeight="1" x14ac:dyDescent="0.25">
      <c r="A62" s="71"/>
      <c r="B62" s="68" t="s">
        <v>358</v>
      </c>
      <c r="C62" s="70"/>
      <c r="D62" s="70"/>
      <c r="E62" s="70"/>
      <c r="F62" s="48">
        <v>851</v>
      </c>
      <c r="G62" s="49" t="s">
        <v>348</v>
      </c>
      <c r="H62" s="73" t="s">
        <v>377</v>
      </c>
      <c r="I62" s="74" t="s">
        <v>385</v>
      </c>
      <c r="J62" s="49" t="s">
        <v>359</v>
      </c>
      <c r="K62" s="69">
        <f t="shared" si="31"/>
        <v>654072.06000000006</v>
      </c>
      <c r="L62" s="69">
        <f t="shared" si="31"/>
        <v>0</v>
      </c>
      <c r="M62" s="69">
        <f t="shared" si="31"/>
        <v>654072.06000000006</v>
      </c>
      <c r="N62" s="69">
        <f t="shared" si="31"/>
        <v>0</v>
      </c>
      <c r="O62" s="69">
        <f t="shared" si="31"/>
        <v>270629.88</v>
      </c>
      <c r="Q62" s="59"/>
    </row>
    <row r="63" spans="1:17" ht="25.5" customHeight="1" x14ac:dyDescent="0.25">
      <c r="A63" s="71"/>
      <c r="B63" s="68" t="s">
        <v>346</v>
      </c>
      <c r="C63" s="68"/>
      <c r="D63" s="68"/>
      <c r="E63" s="68"/>
      <c r="F63" s="48">
        <v>851</v>
      </c>
      <c r="G63" s="49" t="s">
        <v>348</v>
      </c>
      <c r="H63" s="73" t="s">
        <v>377</v>
      </c>
      <c r="I63" s="74" t="s">
        <v>385</v>
      </c>
      <c r="J63" s="49" t="s">
        <v>360</v>
      </c>
      <c r="K63" s="69">
        <v>654072.06000000006</v>
      </c>
      <c r="L63" s="69"/>
      <c r="M63" s="69">
        <f>K63</f>
        <v>654072.06000000006</v>
      </c>
      <c r="N63" s="69"/>
      <c r="O63" s="69">
        <v>270629.88</v>
      </c>
      <c r="Q63" s="59"/>
    </row>
    <row r="64" spans="1:17" ht="27" customHeight="1" x14ac:dyDescent="0.25">
      <c r="A64" s="145" t="s">
        <v>386</v>
      </c>
      <c r="B64" s="145"/>
      <c r="C64" s="68"/>
      <c r="D64" s="68"/>
      <c r="E64" s="68"/>
      <c r="F64" s="48">
        <v>851</v>
      </c>
      <c r="G64" s="49" t="s">
        <v>348</v>
      </c>
      <c r="H64" s="73" t="s">
        <v>377</v>
      </c>
      <c r="I64" s="74" t="s">
        <v>387</v>
      </c>
      <c r="J64" s="49"/>
      <c r="K64" s="69">
        <f t="shared" ref="K64:O65" si="32">K65</f>
        <v>100000</v>
      </c>
      <c r="L64" s="69">
        <f t="shared" si="32"/>
        <v>0</v>
      </c>
      <c r="M64" s="69">
        <f t="shared" si="32"/>
        <v>100000</v>
      </c>
      <c r="N64" s="69">
        <f t="shared" si="32"/>
        <v>0</v>
      </c>
      <c r="O64" s="69">
        <f t="shared" si="32"/>
        <v>36648</v>
      </c>
      <c r="Q64" s="59"/>
    </row>
    <row r="65" spans="1:17" ht="13.5" customHeight="1" x14ac:dyDescent="0.25">
      <c r="A65" s="71"/>
      <c r="B65" s="68" t="s">
        <v>358</v>
      </c>
      <c r="C65" s="70"/>
      <c r="D65" s="70"/>
      <c r="E65" s="70"/>
      <c r="F65" s="48">
        <v>851</v>
      </c>
      <c r="G65" s="49" t="s">
        <v>348</v>
      </c>
      <c r="H65" s="73" t="s">
        <v>377</v>
      </c>
      <c r="I65" s="74" t="s">
        <v>387</v>
      </c>
      <c r="J65" s="49" t="s">
        <v>359</v>
      </c>
      <c r="K65" s="69">
        <f t="shared" si="32"/>
        <v>100000</v>
      </c>
      <c r="L65" s="69">
        <f t="shared" si="32"/>
        <v>0</v>
      </c>
      <c r="M65" s="69">
        <f t="shared" si="32"/>
        <v>100000</v>
      </c>
      <c r="N65" s="69">
        <f t="shared" si="32"/>
        <v>0</v>
      </c>
      <c r="O65" s="69">
        <f t="shared" si="32"/>
        <v>36648</v>
      </c>
      <c r="Q65" s="59"/>
    </row>
    <row r="66" spans="1:17" ht="24.75" customHeight="1" x14ac:dyDescent="0.25">
      <c r="A66" s="71"/>
      <c r="B66" s="68" t="s">
        <v>346</v>
      </c>
      <c r="C66" s="68"/>
      <c r="D66" s="68"/>
      <c r="E66" s="68"/>
      <c r="F66" s="48">
        <v>851</v>
      </c>
      <c r="G66" s="49" t="s">
        <v>348</v>
      </c>
      <c r="H66" s="73" t="s">
        <v>377</v>
      </c>
      <c r="I66" s="74" t="s">
        <v>387</v>
      </c>
      <c r="J66" s="49" t="s">
        <v>360</v>
      </c>
      <c r="K66" s="69">
        <v>100000</v>
      </c>
      <c r="L66" s="69"/>
      <c r="M66" s="69">
        <f>K66</f>
        <v>100000</v>
      </c>
      <c r="N66" s="69"/>
      <c r="O66" s="69">
        <v>36648</v>
      </c>
      <c r="Q66" s="59"/>
    </row>
    <row r="67" spans="1:17" ht="24.75" customHeight="1" x14ac:dyDescent="0.25">
      <c r="A67" s="145" t="s">
        <v>388</v>
      </c>
      <c r="B67" s="145"/>
      <c r="C67" s="68"/>
      <c r="D67" s="68"/>
      <c r="E67" s="68"/>
      <c r="F67" s="48">
        <v>851</v>
      </c>
      <c r="G67" s="49" t="s">
        <v>348</v>
      </c>
      <c r="H67" s="73" t="s">
        <v>377</v>
      </c>
      <c r="I67" s="49" t="s">
        <v>389</v>
      </c>
      <c r="J67" s="49"/>
      <c r="K67" s="69">
        <f t="shared" ref="K67:O68" si="33">K68</f>
        <v>438043.84</v>
      </c>
      <c r="L67" s="69">
        <f t="shared" si="33"/>
        <v>438043.84</v>
      </c>
      <c r="M67" s="69">
        <f t="shared" si="33"/>
        <v>0</v>
      </c>
      <c r="N67" s="69">
        <f t="shared" si="33"/>
        <v>0</v>
      </c>
      <c r="O67" s="69">
        <f t="shared" si="33"/>
        <v>194880</v>
      </c>
      <c r="Q67" s="59"/>
    </row>
    <row r="68" spans="1:17" ht="24.75" customHeight="1" x14ac:dyDescent="0.25">
      <c r="A68" s="68"/>
      <c r="B68" s="68" t="s">
        <v>358</v>
      </c>
      <c r="C68" s="68"/>
      <c r="D68" s="68"/>
      <c r="E68" s="68"/>
      <c r="F68" s="48">
        <v>851</v>
      </c>
      <c r="G68" s="49" t="s">
        <v>348</v>
      </c>
      <c r="H68" s="73" t="s">
        <v>377</v>
      </c>
      <c r="I68" s="49" t="s">
        <v>389</v>
      </c>
      <c r="J68" s="49" t="s">
        <v>359</v>
      </c>
      <c r="K68" s="69">
        <f t="shared" si="33"/>
        <v>438043.84</v>
      </c>
      <c r="L68" s="69">
        <f t="shared" si="33"/>
        <v>438043.84</v>
      </c>
      <c r="M68" s="69">
        <f t="shared" si="33"/>
        <v>0</v>
      </c>
      <c r="N68" s="69">
        <f t="shared" si="33"/>
        <v>0</v>
      </c>
      <c r="O68" s="69">
        <f t="shared" si="33"/>
        <v>194880</v>
      </c>
      <c r="Q68" s="59"/>
    </row>
    <row r="69" spans="1:17" ht="24.75" customHeight="1" x14ac:dyDescent="0.25">
      <c r="A69" s="68"/>
      <c r="B69" s="68" t="s">
        <v>346</v>
      </c>
      <c r="C69" s="68"/>
      <c r="D69" s="68"/>
      <c r="E69" s="68"/>
      <c r="F69" s="48">
        <v>851</v>
      </c>
      <c r="G69" s="49" t="s">
        <v>348</v>
      </c>
      <c r="H69" s="73" t="s">
        <v>377</v>
      </c>
      <c r="I69" s="49" t="s">
        <v>389</v>
      </c>
      <c r="J69" s="49" t="s">
        <v>360</v>
      </c>
      <c r="K69" s="69">
        <v>438043.84</v>
      </c>
      <c r="L69" s="69">
        <f>K69</f>
        <v>438043.84</v>
      </c>
      <c r="M69" s="69"/>
      <c r="N69" s="69"/>
      <c r="O69" s="69">
        <v>194880</v>
      </c>
      <c r="Q69" s="59"/>
    </row>
    <row r="70" spans="1:17" s="75" customFormat="1" ht="27" customHeight="1" x14ac:dyDescent="0.25">
      <c r="A70" s="145" t="s">
        <v>390</v>
      </c>
      <c r="B70" s="145"/>
      <c r="C70" s="48"/>
      <c r="D70" s="48"/>
      <c r="E70" s="48"/>
      <c r="F70" s="48">
        <v>851</v>
      </c>
      <c r="G70" s="73" t="s">
        <v>348</v>
      </c>
      <c r="H70" s="73" t="s">
        <v>377</v>
      </c>
      <c r="I70" s="73" t="s">
        <v>391</v>
      </c>
      <c r="J70" s="73"/>
      <c r="K70" s="69">
        <f t="shared" ref="K70:O71" si="34">K71</f>
        <v>1817200</v>
      </c>
      <c r="L70" s="69">
        <f t="shared" si="34"/>
        <v>0</v>
      </c>
      <c r="M70" s="69">
        <f t="shared" si="34"/>
        <v>1817200</v>
      </c>
      <c r="N70" s="69">
        <f t="shared" si="34"/>
        <v>0</v>
      </c>
      <c r="O70" s="69">
        <f t="shared" si="34"/>
        <v>1441461.3</v>
      </c>
      <c r="Q70" s="59"/>
    </row>
    <row r="71" spans="1:17" ht="24" customHeight="1" x14ac:dyDescent="0.25">
      <c r="A71" s="68"/>
      <c r="B71" s="68" t="s">
        <v>392</v>
      </c>
      <c r="C71" s="68"/>
      <c r="D71" s="68"/>
      <c r="E71" s="68"/>
      <c r="F71" s="48">
        <v>851</v>
      </c>
      <c r="G71" s="49" t="s">
        <v>348</v>
      </c>
      <c r="H71" s="49" t="s">
        <v>377</v>
      </c>
      <c r="I71" s="73" t="s">
        <v>391</v>
      </c>
      <c r="J71" s="74">
        <v>600</v>
      </c>
      <c r="K71" s="69">
        <f t="shared" si="34"/>
        <v>1817200</v>
      </c>
      <c r="L71" s="69">
        <f t="shared" si="34"/>
        <v>0</v>
      </c>
      <c r="M71" s="69">
        <f t="shared" si="34"/>
        <v>1817200</v>
      </c>
      <c r="N71" s="69">
        <f t="shared" si="34"/>
        <v>0</v>
      </c>
      <c r="O71" s="69">
        <f t="shared" si="34"/>
        <v>1441461.3</v>
      </c>
      <c r="Q71" s="59"/>
    </row>
    <row r="72" spans="1:17" ht="15" customHeight="1" x14ac:dyDescent="0.25">
      <c r="A72" s="68"/>
      <c r="B72" s="68" t="s">
        <v>393</v>
      </c>
      <c r="C72" s="68"/>
      <c r="D72" s="68"/>
      <c r="E72" s="68"/>
      <c r="F72" s="48">
        <v>851</v>
      </c>
      <c r="G72" s="49" t="s">
        <v>348</v>
      </c>
      <c r="H72" s="49" t="s">
        <v>377</v>
      </c>
      <c r="I72" s="73" t="s">
        <v>391</v>
      </c>
      <c r="J72" s="74">
        <v>610</v>
      </c>
      <c r="K72" s="69">
        <v>1817200</v>
      </c>
      <c r="L72" s="69"/>
      <c r="M72" s="69">
        <f>K72</f>
        <v>1817200</v>
      </c>
      <c r="N72" s="69"/>
      <c r="O72" s="69">
        <v>1441461.3</v>
      </c>
      <c r="Q72" s="59"/>
    </row>
    <row r="73" spans="1:17" ht="38.25" customHeight="1" x14ac:dyDescent="0.25">
      <c r="A73" s="145" t="s">
        <v>394</v>
      </c>
      <c r="B73" s="145"/>
      <c r="C73" s="68"/>
      <c r="D73" s="68"/>
      <c r="E73" s="68"/>
      <c r="F73" s="48">
        <v>851</v>
      </c>
      <c r="G73" s="49" t="s">
        <v>348</v>
      </c>
      <c r="H73" s="49" t="s">
        <v>377</v>
      </c>
      <c r="I73" s="73" t="s">
        <v>395</v>
      </c>
      <c r="J73" s="74"/>
      <c r="K73" s="69">
        <f t="shared" ref="K73:O74" si="35">K74</f>
        <v>1627357.65</v>
      </c>
      <c r="L73" s="69">
        <f t="shared" si="35"/>
        <v>1627357.65</v>
      </c>
      <c r="M73" s="69">
        <f t="shared" si="35"/>
        <v>0</v>
      </c>
      <c r="N73" s="69">
        <f t="shared" si="35"/>
        <v>0</v>
      </c>
      <c r="O73" s="69">
        <f t="shared" si="35"/>
        <v>1627357.65</v>
      </c>
      <c r="Q73" s="59"/>
    </row>
    <row r="74" spans="1:17" ht="26.25" customHeight="1" x14ac:dyDescent="0.25">
      <c r="A74" s="68"/>
      <c r="B74" s="68" t="s">
        <v>358</v>
      </c>
      <c r="C74" s="68"/>
      <c r="D74" s="68"/>
      <c r="E74" s="68"/>
      <c r="F74" s="48">
        <v>851</v>
      </c>
      <c r="G74" s="49" t="s">
        <v>348</v>
      </c>
      <c r="H74" s="49" t="s">
        <v>377</v>
      </c>
      <c r="I74" s="73" t="s">
        <v>395</v>
      </c>
      <c r="J74" s="74">
        <v>200</v>
      </c>
      <c r="K74" s="69">
        <f t="shared" si="35"/>
        <v>1627357.65</v>
      </c>
      <c r="L74" s="69">
        <f t="shared" si="35"/>
        <v>1627357.65</v>
      </c>
      <c r="M74" s="69">
        <f t="shared" si="35"/>
        <v>0</v>
      </c>
      <c r="N74" s="69">
        <f t="shared" si="35"/>
        <v>0</v>
      </c>
      <c r="O74" s="69">
        <f t="shared" si="35"/>
        <v>1627357.65</v>
      </c>
      <c r="Q74" s="59"/>
    </row>
    <row r="75" spans="1:17" ht="26.25" customHeight="1" x14ac:dyDescent="0.25">
      <c r="A75" s="68"/>
      <c r="B75" s="68" t="s">
        <v>346</v>
      </c>
      <c r="C75" s="68"/>
      <c r="D75" s="68"/>
      <c r="E75" s="68"/>
      <c r="F75" s="48">
        <v>851</v>
      </c>
      <c r="G75" s="73" t="s">
        <v>348</v>
      </c>
      <c r="H75" s="73" t="s">
        <v>377</v>
      </c>
      <c r="I75" s="73" t="s">
        <v>395</v>
      </c>
      <c r="J75" s="74">
        <v>240</v>
      </c>
      <c r="K75" s="69">
        <v>1627357.65</v>
      </c>
      <c r="L75" s="69">
        <f>K75</f>
        <v>1627357.65</v>
      </c>
      <c r="M75" s="69"/>
      <c r="N75" s="69"/>
      <c r="O75" s="69">
        <v>1627357.65</v>
      </c>
      <c r="Q75" s="59"/>
    </row>
    <row r="76" spans="1:17" ht="27" customHeight="1" x14ac:dyDescent="0.25">
      <c r="A76" s="145" t="s">
        <v>396</v>
      </c>
      <c r="B76" s="145"/>
      <c r="C76" s="68"/>
      <c r="D76" s="68"/>
      <c r="E76" s="68"/>
      <c r="F76" s="48">
        <v>851</v>
      </c>
      <c r="G76" s="49" t="s">
        <v>348</v>
      </c>
      <c r="H76" s="49" t="s">
        <v>377</v>
      </c>
      <c r="I76" s="73" t="s">
        <v>397</v>
      </c>
      <c r="J76" s="74"/>
      <c r="K76" s="69">
        <f t="shared" ref="K76:O77" si="36">K77</f>
        <v>792000</v>
      </c>
      <c r="L76" s="69">
        <f t="shared" si="36"/>
        <v>0</v>
      </c>
      <c r="M76" s="69">
        <f t="shared" si="36"/>
        <v>792000</v>
      </c>
      <c r="N76" s="69">
        <f t="shared" si="36"/>
        <v>0</v>
      </c>
      <c r="O76" s="69">
        <f t="shared" si="36"/>
        <v>0</v>
      </c>
      <c r="Q76" s="59"/>
    </row>
    <row r="77" spans="1:17" ht="27" customHeight="1" x14ac:dyDescent="0.25">
      <c r="A77" s="68"/>
      <c r="B77" s="68" t="s">
        <v>358</v>
      </c>
      <c r="C77" s="68"/>
      <c r="D77" s="68"/>
      <c r="E77" s="68"/>
      <c r="F77" s="48">
        <v>851</v>
      </c>
      <c r="G77" s="49" t="s">
        <v>348</v>
      </c>
      <c r="H77" s="49" t="s">
        <v>377</v>
      </c>
      <c r="I77" s="73" t="s">
        <v>397</v>
      </c>
      <c r="J77" s="74">
        <v>200</v>
      </c>
      <c r="K77" s="69">
        <f t="shared" si="36"/>
        <v>792000</v>
      </c>
      <c r="L77" s="69">
        <f t="shared" si="36"/>
        <v>0</v>
      </c>
      <c r="M77" s="69">
        <f t="shared" si="36"/>
        <v>792000</v>
      </c>
      <c r="N77" s="69">
        <f t="shared" si="36"/>
        <v>0</v>
      </c>
      <c r="O77" s="69">
        <f t="shared" si="36"/>
        <v>0</v>
      </c>
      <c r="Q77" s="59"/>
    </row>
    <row r="78" spans="1:17" ht="24.75" customHeight="1" x14ac:dyDescent="0.25">
      <c r="A78" s="68"/>
      <c r="B78" s="68" t="s">
        <v>346</v>
      </c>
      <c r="C78" s="68"/>
      <c r="D78" s="68"/>
      <c r="E78" s="68"/>
      <c r="F78" s="48">
        <v>851</v>
      </c>
      <c r="G78" s="73" t="s">
        <v>348</v>
      </c>
      <c r="H78" s="73" t="s">
        <v>377</v>
      </c>
      <c r="I78" s="73" t="s">
        <v>397</v>
      </c>
      <c r="J78" s="74">
        <v>240</v>
      </c>
      <c r="K78" s="69">
        <v>792000</v>
      </c>
      <c r="L78" s="69"/>
      <c r="M78" s="69">
        <f>K78</f>
        <v>792000</v>
      </c>
      <c r="N78" s="69"/>
      <c r="O78" s="69">
        <v>0</v>
      </c>
      <c r="Q78" s="59"/>
    </row>
    <row r="79" spans="1:17" s="63" customFormat="1" ht="18" customHeight="1" x14ac:dyDescent="0.25">
      <c r="A79" s="151" t="s">
        <v>398</v>
      </c>
      <c r="B79" s="151"/>
      <c r="C79" s="60"/>
      <c r="D79" s="60"/>
      <c r="E79" s="60"/>
      <c r="F79" s="74">
        <v>851</v>
      </c>
      <c r="G79" s="61" t="s">
        <v>399</v>
      </c>
      <c r="H79" s="61"/>
      <c r="I79" s="61"/>
      <c r="J79" s="61"/>
      <c r="K79" s="62">
        <f t="shared" ref="K79:O80" si="37">K80</f>
        <v>452889</v>
      </c>
      <c r="L79" s="62">
        <f t="shared" si="37"/>
        <v>0</v>
      </c>
      <c r="M79" s="62">
        <f t="shared" si="37"/>
        <v>0</v>
      </c>
      <c r="N79" s="62">
        <f t="shared" si="37"/>
        <v>452889</v>
      </c>
      <c r="O79" s="62">
        <f t="shared" si="37"/>
        <v>452889</v>
      </c>
      <c r="Q79" s="59"/>
    </row>
    <row r="80" spans="1:17" s="77" customFormat="1" ht="18" customHeight="1" x14ac:dyDescent="0.25">
      <c r="A80" s="152" t="s">
        <v>288</v>
      </c>
      <c r="B80" s="152"/>
      <c r="C80" s="76"/>
      <c r="D80" s="76"/>
      <c r="E80" s="76"/>
      <c r="F80" s="74">
        <v>851</v>
      </c>
      <c r="G80" s="65" t="s">
        <v>399</v>
      </c>
      <c r="H80" s="65" t="s">
        <v>400</v>
      </c>
      <c r="I80" s="65"/>
      <c r="J80" s="65"/>
      <c r="K80" s="66">
        <f t="shared" si="37"/>
        <v>452889</v>
      </c>
      <c r="L80" s="66">
        <f t="shared" si="37"/>
        <v>0</v>
      </c>
      <c r="M80" s="66">
        <f t="shared" si="37"/>
        <v>0</v>
      </c>
      <c r="N80" s="66">
        <f t="shared" si="37"/>
        <v>452889</v>
      </c>
      <c r="O80" s="66">
        <f t="shared" si="37"/>
        <v>452889</v>
      </c>
      <c r="Q80" s="59"/>
    </row>
    <row r="81" spans="1:17" s="75" customFormat="1" ht="36.75" customHeight="1" x14ac:dyDescent="0.25">
      <c r="A81" s="145" t="s">
        <v>401</v>
      </c>
      <c r="B81" s="145"/>
      <c r="C81" s="70"/>
      <c r="D81" s="70"/>
      <c r="E81" s="70"/>
      <c r="F81" s="74">
        <v>851</v>
      </c>
      <c r="G81" s="48" t="s">
        <v>399</v>
      </c>
      <c r="H81" s="48" t="s">
        <v>400</v>
      </c>
      <c r="I81" s="48" t="s">
        <v>402</v>
      </c>
      <c r="J81" s="70" t="s">
        <v>403</v>
      </c>
      <c r="K81" s="69">
        <f t="shared" ref="K81:O81" si="38">K82+K85</f>
        <v>452889</v>
      </c>
      <c r="L81" s="69">
        <f t="shared" si="38"/>
        <v>0</v>
      </c>
      <c r="M81" s="69">
        <f t="shared" si="38"/>
        <v>0</v>
      </c>
      <c r="N81" s="69">
        <f t="shared" si="38"/>
        <v>452889</v>
      </c>
      <c r="O81" s="69">
        <f t="shared" si="38"/>
        <v>452889</v>
      </c>
      <c r="Q81" s="59"/>
    </row>
    <row r="82" spans="1:17" ht="36" customHeight="1" x14ac:dyDescent="0.25">
      <c r="A82" s="71"/>
      <c r="B82" s="70" t="s">
        <v>352</v>
      </c>
      <c r="C82" s="48"/>
      <c r="D82" s="48"/>
      <c r="E82" s="48"/>
      <c r="F82" s="48">
        <v>851</v>
      </c>
      <c r="G82" s="49" t="s">
        <v>399</v>
      </c>
      <c r="H82" s="49" t="s">
        <v>400</v>
      </c>
      <c r="I82" s="48" t="s">
        <v>402</v>
      </c>
      <c r="J82" s="49" t="s">
        <v>354</v>
      </c>
      <c r="K82" s="69">
        <f t="shared" ref="K82:O82" si="39">K83</f>
        <v>407184</v>
      </c>
      <c r="L82" s="69">
        <f t="shared" si="39"/>
        <v>0</v>
      </c>
      <c r="M82" s="69">
        <f t="shared" si="39"/>
        <v>0</v>
      </c>
      <c r="N82" s="69">
        <f t="shared" si="39"/>
        <v>407184</v>
      </c>
      <c r="O82" s="69">
        <f t="shared" si="39"/>
        <v>407184</v>
      </c>
      <c r="Q82" s="59"/>
    </row>
    <row r="83" spans="1:17" ht="14.25" customHeight="1" x14ac:dyDescent="0.25">
      <c r="A83" s="71"/>
      <c r="B83" s="70" t="s">
        <v>345</v>
      </c>
      <c r="C83" s="48"/>
      <c r="D83" s="48"/>
      <c r="E83" s="48"/>
      <c r="F83" s="48">
        <v>851</v>
      </c>
      <c r="G83" s="49" t="s">
        <v>399</v>
      </c>
      <c r="H83" s="49" t="s">
        <v>400</v>
      </c>
      <c r="I83" s="48" t="s">
        <v>402</v>
      </c>
      <c r="J83" s="49" t="s">
        <v>355</v>
      </c>
      <c r="K83" s="69">
        <v>407184</v>
      </c>
      <c r="L83" s="69"/>
      <c r="M83" s="69"/>
      <c r="N83" s="69">
        <f>K83</f>
        <v>407184</v>
      </c>
      <c r="O83" s="69">
        <v>407184</v>
      </c>
      <c r="Q83" s="59"/>
    </row>
    <row r="84" spans="1:17" ht="24" customHeight="1" x14ac:dyDescent="0.25">
      <c r="A84" s="71"/>
      <c r="B84" s="68" t="s">
        <v>358</v>
      </c>
      <c r="C84" s="48"/>
      <c r="D84" s="48"/>
      <c r="E84" s="48"/>
      <c r="F84" s="48">
        <v>851</v>
      </c>
      <c r="G84" s="49" t="s">
        <v>399</v>
      </c>
      <c r="H84" s="49" t="s">
        <v>400</v>
      </c>
      <c r="I84" s="48" t="s">
        <v>402</v>
      </c>
      <c r="J84" s="49" t="s">
        <v>359</v>
      </c>
      <c r="K84" s="69">
        <f t="shared" ref="K84:O84" si="40">K85</f>
        <v>45705</v>
      </c>
      <c r="L84" s="69">
        <f t="shared" si="40"/>
        <v>0</v>
      </c>
      <c r="M84" s="69">
        <f t="shared" si="40"/>
        <v>0</v>
      </c>
      <c r="N84" s="69">
        <f t="shared" si="40"/>
        <v>45705</v>
      </c>
      <c r="O84" s="69">
        <f t="shared" si="40"/>
        <v>45705</v>
      </c>
      <c r="Q84" s="59"/>
    </row>
    <row r="85" spans="1:17" ht="27" customHeight="1" x14ac:dyDescent="0.25">
      <c r="A85" s="71"/>
      <c r="B85" s="68" t="s">
        <v>346</v>
      </c>
      <c r="C85" s="48"/>
      <c r="D85" s="48"/>
      <c r="E85" s="48"/>
      <c r="F85" s="48">
        <v>851</v>
      </c>
      <c r="G85" s="49" t="s">
        <v>399</v>
      </c>
      <c r="H85" s="49" t="s">
        <v>400</v>
      </c>
      <c r="I85" s="48" t="s">
        <v>402</v>
      </c>
      <c r="J85" s="49" t="s">
        <v>360</v>
      </c>
      <c r="K85" s="69">
        <v>45705</v>
      </c>
      <c r="L85" s="69"/>
      <c r="M85" s="69"/>
      <c r="N85" s="69">
        <f>K85</f>
        <v>45705</v>
      </c>
      <c r="O85" s="69">
        <v>45705</v>
      </c>
      <c r="Q85" s="59"/>
    </row>
    <row r="86" spans="1:17" s="63" customFormat="1" ht="15.75" customHeight="1" x14ac:dyDescent="0.25">
      <c r="A86" s="151" t="s">
        <v>404</v>
      </c>
      <c r="B86" s="151"/>
      <c r="C86" s="60"/>
      <c r="D86" s="60"/>
      <c r="E86" s="60"/>
      <c r="F86" s="48">
        <v>851</v>
      </c>
      <c r="G86" s="61" t="s">
        <v>400</v>
      </c>
      <c r="H86" s="61"/>
      <c r="I86" s="61"/>
      <c r="J86" s="61"/>
      <c r="K86" s="62">
        <f t="shared" ref="K86:O87" si="41">K87</f>
        <v>1343300</v>
      </c>
      <c r="L86" s="62">
        <f t="shared" si="41"/>
        <v>0</v>
      </c>
      <c r="M86" s="62">
        <f t="shared" si="41"/>
        <v>1343300</v>
      </c>
      <c r="N86" s="62">
        <f t="shared" si="41"/>
        <v>0</v>
      </c>
      <c r="O86" s="62">
        <f t="shared" si="41"/>
        <v>1343300</v>
      </c>
      <c r="Q86" s="59"/>
    </row>
    <row r="87" spans="1:17" s="67" customFormat="1" ht="39.75" customHeight="1" x14ac:dyDescent="0.25">
      <c r="A87" s="146" t="s">
        <v>290</v>
      </c>
      <c r="B87" s="146"/>
      <c r="C87" s="64"/>
      <c r="D87" s="64"/>
      <c r="E87" s="64"/>
      <c r="F87" s="48">
        <v>851</v>
      </c>
      <c r="G87" s="65" t="s">
        <v>400</v>
      </c>
      <c r="H87" s="65" t="s">
        <v>405</v>
      </c>
      <c r="I87" s="65"/>
      <c r="J87" s="65"/>
      <c r="K87" s="66">
        <f t="shared" si="41"/>
        <v>1343300</v>
      </c>
      <c r="L87" s="66">
        <f t="shared" si="41"/>
        <v>0</v>
      </c>
      <c r="M87" s="66">
        <f t="shared" si="41"/>
        <v>1343300</v>
      </c>
      <c r="N87" s="66">
        <f t="shared" si="41"/>
        <v>0</v>
      </c>
      <c r="O87" s="66">
        <f t="shared" si="41"/>
        <v>1343300</v>
      </c>
      <c r="Q87" s="59"/>
    </row>
    <row r="88" spans="1:17" ht="15" customHeight="1" x14ac:dyDescent="0.25">
      <c r="A88" s="145" t="s">
        <v>406</v>
      </c>
      <c r="B88" s="145"/>
      <c r="C88" s="68"/>
      <c r="D88" s="68"/>
      <c r="E88" s="68"/>
      <c r="F88" s="48">
        <v>851</v>
      </c>
      <c r="G88" s="49" t="s">
        <v>400</v>
      </c>
      <c r="H88" s="49" t="s">
        <v>405</v>
      </c>
      <c r="I88" s="49" t="s">
        <v>407</v>
      </c>
      <c r="J88" s="49"/>
      <c r="K88" s="69">
        <f>K89+K91+K93</f>
        <v>1343300</v>
      </c>
      <c r="L88" s="69">
        <f t="shared" ref="L88:N88" si="42">L89+L91+L93</f>
        <v>0</v>
      </c>
      <c r="M88" s="69">
        <f t="shared" si="42"/>
        <v>1343300</v>
      </c>
      <c r="N88" s="69">
        <f t="shared" si="42"/>
        <v>0</v>
      </c>
      <c r="O88" s="69">
        <f>O89+O91+O93</f>
        <v>1343300</v>
      </c>
      <c r="Q88" s="59"/>
    </row>
    <row r="89" spans="1:17" ht="48.75" customHeight="1" x14ac:dyDescent="0.25">
      <c r="A89" s="68"/>
      <c r="B89" s="70" t="s">
        <v>352</v>
      </c>
      <c r="C89" s="68"/>
      <c r="D89" s="68"/>
      <c r="E89" s="68"/>
      <c r="F89" s="48">
        <v>851</v>
      </c>
      <c r="G89" s="49" t="s">
        <v>400</v>
      </c>
      <c r="H89" s="73" t="s">
        <v>405</v>
      </c>
      <c r="I89" s="49" t="s">
        <v>407</v>
      </c>
      <c r="J89" s="49" t="s">
        <v>354</v>
      </c>
      <c r="K89" s="69">
        <f t="shared" ref="K89:O89" si="43">K90</f>
        <v>1244000</v>
      </c>
      <c r="L89" s="69">
        <f t="shared" si="43"/>
        <v>0</v>
      </c>
      <c r="M89" s="69">
        <f t="shared" si="43"/>
        <v>1244000</v>
      </c>
      <c r="N89" s="69">
        <f t="shared" si="43"/>
        <v>0</v>
      </c>
      <c r="O89" s="69">
        <f t="shared" si="43"/>
        <v>1244000</v>
      </c>
      <c r="Q89" s="59"/>
    </row>
    <row r="90" spans="1:17" ht="19.5" customHeight="1" x14ac:dyDescent="0.25">
      <c r="A90" s="68"/>
      <c r="B90" s="68" t="s">
        <v>344</v>
      </c>
      <c r="C90" s="68"/>
      <c r="D90" s="68"/>
      <c r="E90" s="68"/>
      <c r="F90" s="48">
        <v>851</v>
      </c>
      <c r="G90" s="49" t="s">
        <v>400</v>
      </c>
      <c r="H90" s="73" t="s">
        <v>405</v>
      </c>
      <c r="I90" s="49" t="s">
        <v>407</v>
      </c>
      <c r="J90" s="49" t="s">
        <v>408</v>
      </c>
      <c r="K90" s="69">
        <v>1244000</v>
      </c>
      <c r="L90" s="69"/>
      <c r="M90" s="69">
        <f>K90</f>
        <v>1244000</v>
      </c>
      <c r="N90" s="69"/>
      <c r="O90" s="69">
        <v>1244000</v>
      </c>
      <c r="Q90" s="59"/>
    </row>
    <row r="91" spans="1:17" ht="27" customHeight="1" x14ac:dyDescent="0.25">
      <c r="A91" s="71"/>
      <c r="B91" s="68" t="s">
        <v>358</v>
      </c>
      <c r="C91" s="70"/>
      <c r="D91" s="70"/>
      <c r="E91" s="70"/>
      <c r="F91" s="48">
        <v>851</v>
      </c>
      <c r="G91" s="49" t="s">
        <v>400</v>
      </c>
      <c r="H91" s="73" t="s">
        <v>405</v>
      </c>
      <c r="I91" s="49" t="s">
        <v>407</v>
      </c>
      <c r="J91" s="49" t="s">
        <v>359</v>
      </c>
      <c r="K91" s="69">
        <f t="shared" ref="K91:O91" si="44">K92</f>
        <v>79300</v>
      </c>
      <c r="L91" s="69">
        <f t="shared" si="44"/>
        <v>0</v>
      </c>
      <c r="M91" s="69">
        <f t="shared" si="44"/>
        <v>79300</v>
      </c>
      <c r="N91" s="69">
        <f t="shared" si="44"/>
        <v>0</v>
      </c>
      <c r="O91" s="69">
        <f t="shared" si="44"/>
        <v>79300</v>
      </c>
      <c r="Q91" s="59"/>
    </row>
    <row r="92" spans="1:17" ht="25.5" customHeight="1" x14ac:dyDescent="0.25">
      <c r="A92" s="71"/>
      <c r="B92" s="68" t="s">
        <v>346</v>
      </c>
      <c r="C92" s="68"/>
      <c r="D92" s="68"/>
      <c r="E92" s="68"/>
      <c r="F92" s="48">
        <v>851</v>
      </c>
      <c r="G92" s="49" t="s">
        <v>400</v>
      </c>
      <c r="H92" s="73" t="s">
        <v>405</v>
      </c>
      <c r="I92" s="49" t="s">
        <v>407</v>
      </c>
      <c r="J92" s="49" t="s">
        <v>360</v>
      </c>
      <c r="K92" s="69">
        <v>79300</v>
      </c>
      <c r="L92" s="69"/>
      <c r="M92" s="69">
        <f>K92</f>
        <v>79300</v>
      </c>
      <c r="N92" s="69"/>
      <c r="O92" s="69">
        <v>79300</v>
      </c>
      <c r="Q92" s="59"/>
    </row>
    <row r="93" spans="1:17" ht="17.25" customHeight="1" x14ac:dyDescent="0.25">
      <c r="A93" s="71"/>
      <c r="B93" s="68" t="s">
        <v>361</v>
      </c>
      <c r="C93" s="68"/>
      <c r="D93" s="68"/>
      <c r="E93" s="68"/>
      <c r="F93" s="48">
        <v>851</v>
      </c>
      <c r="G93" s="49" t="s">
        <v>400</v>
      </c>
      <c r="H93" s="73" t="s">
        <v>405</v>
      </c>
      <c r="I93" s="49" t="s">
        <v>407</v>
      </c>
      <c r="J93" s="49" t="s">
        <v>362</v>
      </c>
      <c r="K93" s="69">
        <f>K94</f>
        <v>20000</v>
      </c>
      <c r="L93" s="69">
        <f t="shared" ref="L93:N93" si="45">L94</f>
        <v>0</v>
      </c>
      <c r="M93" s="69">
        <f t="shared" si="45"/>
        <v>20000</v>
      </c>
      <c r="N93" s="69">
        <f t="shared" si="45"/>
        <v>0</v>
      </c>
      <c r="O93" s="69">
        <f>O94</f>
        <v>20000</v>
      </c>
      <c r="Q93" s="59"/>
    </row>
    <row r="94" spans="1:17" ht="17.25" customHeight="1" x14ac:dyDescent="0.25">
      <c r="A94" s="71"/>
      <c r="B94" s="68" t="s">
        <v>365</v>
      </c>
      <c r="C94" s="68"/>
      <c r="D94" s="68"/>
      <c r="E94" s="68"/>
      <c r="F94" s="48">
        <v>851</v>
      </c>
      <c r="G94" s="49" t="s">
        <v>400</v>
      </c>
      <c r="H94" s="73" t="s">
        <v>405</v>
      </c>
      <c r="I94" s="49" t="s">
        <v>407</v>
      </c>
      <c r="J94" s="49" t="s">
        <v>366</v>
      </c>
      <c r="K94" s="69">
        <v>20000</v>
      </c>
      <c r="L94" s="69"/>
      <c r="M94" s="69">
        <f>K94</f>
        <v>20000</v>
      </c>
      <c r="N94" s="69"/>
      <c r="O94" s="69">
        <v>20000</v>
      </c>
      <c r="Q94" s="59"/>
    </row>
    <row r="95" spans="1:17" s="63" customFormat="1" x14ac:dyDescent="0.25">
      <c r="A95" s="151" t="s">
        <v>409</v>
      </c>
      <c r="B95" s="151"/>
      <c r="C95" s="60"/>
      <c r="D95" s="60"/>
      <c r="E95" s="60"/>
      <c r="F95" s="48">
        <v>851</v>
      </c>
      <c r="G95" s="61" t="s">
        <v>349</v>
      </c>
      <c r="H95" s="61"/>
      <c r="I95" s="61"/>
      <c r="J95" s="61"/>
      <c r="K95" s="62">
        <f>K96+K106+K116+K120</f>
        <v>3847531.51</v>
      </c>
      <c r="L95" s="62">
        <f t="shared" ref="L95:N95" si="46">L96+L106+L120</f>
        <v>2618225.5099999998</v>
      </c>
      <c r="M95" s="62">
        <f t="shared" si="46"/>
        <v>1229306</v>
      </c>
      <c r="N95" s="62">
        <f t="shared" si="46"/>
        <v>0</v>
      </c>
      <c r="O95" s="62">
        <f>O96+O106+O116+O120</f>
        <v>3689531.51</v>
      </c>
      <c r="Q95" s="59"/>
    </row>
    <row r="96" spans="1:17" s="67" customFormat="1" x14ac:dyDescent="0.25">
      <c r="A96" s="146" t="s">
        <v>292</v>
      </c>
      <c r="B96" s="146"/>
      <c r="C96" s="64"/>
      <c r="D96" s="64"/>
      <c r="E96" s="64"/>
      <c r="F96" s="48">
        <v>851</v>
      </c>
      <c r="G96" s="65" t="s">
        <v>349</v>
      </c>
      <c r="H96" s="65" t="s">
        <v>369</v>
      </c>
      <c r="I96" s="65"/>
      <c r="J96" s="65"/>
      <c r="K96" s="66">
        <f>K97+K100+K103</f>
        <v>1011125</v>
      </c>
      <c r="L96" s="66">
        <f t="shared" ref="L96:N96" si="47">L97+L100+L103</f>
        <v>11125</v>
      </c>
      <c r="M96" s="66">
        <f t="shared" si="47"/>
        <v>1000000</v>
      </c>
      <c r="N96" s="66">
        <f t="shared" si="47"/>
        <v>0</v>
      </c>
      <c r="O96" s="66">
        <f>O97+O100+O103</f>
        <v>953125</v>
      </c>
      <c r="Q96" s="59"/>
    </row>
    <row r="97" spans="1:17" s="67" customFormat="1" ht="95.25" customHeight="1" x14ac:dyDescent="0.25">
      <c r="A97" s="145" t="s">
        <v>410</v>
      </c>
      <c r="B97" s="145"/>
      <c r="C97" s="64"/>
      <c r="D97" s="64"/>
      <c r="E97" s="64"/>
      <c r="F97" s="48">
        <v>851</v>
      </c>
      <c r="G97" s="49" t="s">
        <v>349</v>
      </c>
      <c r="H97" s="49" t="s">
        <v>369</v>
      </c>
      <c r="I97" s="49" t="s">
        <v>411</v>
      </c>
      <c r="J97" s="49"/>
      <c r="K97" s="69">
        <f t="shared" ref="K97:O98" si="48">K98</f>
        <v>11125</v>
      </c>
      <c r="L97" s="69">
        <f t="shared" si="48"/>
        <v>11125</v>
      </c>
      <c r="M97" s="69">
        <f t="shared" si="48"/>
        <v>0</v>
      </c>
      <c r="N97" s="69">
        <f t="shared" si="48"/>
        <v>0</v>
      </c>
      <c r="O97" s="69">
        <f t="shared" si="48"/>
        <v>11125</v>
      </c>
      <c r="Q97" s="59"/>
    </row>
    <row r="98" spans="1:17" s="67" customFormat="1" ht="26.25" customHeight="1" x14ac:dyDescent="0.25">
      <c r="A98" s="64"/>
      <c r="B98" s="68" t="s">
        <v>358</v>
      </c>
      <c r="C98" s="70"/>
      <c r="D98" s="70"/>
      <c r="E98" s="70"/>
      <c r="F98" s="48">
        <v>851</v>
      </c>
      <c r="G98" s="49" t="s">
        <v>349</v>
      </c>
      <c r="H98" s="49" t="s">
        <v>369</v>
      </c>
      <c r="I98" s="49" t="s">
        <v>411</v>
      </c>
      <c r="J98" s="49" t="s">
        <v>359</v>
      </c>
      <c r="K98" s="69">
        <f t="shared" si="48"/>
        <v>11125</v>
      </c>
      <c r="L98" s="69">
        <f t="shared" si="48"/>
        <v>11125</v>
      </c>
      <c r="M98" s="69">
        <f t="shared" si="48"/>
        <v>0</v>
      </c>
      <c r="N98" s="69">
        <f t="shared" si="48"/>
        <v>0</v>
      </c>
      <c r="O98" s="69">
        <f t="shared" si="48"/>
        <v>11125</v>
      </c>
      <c r="Q98" s="59"/>
    </row>
    <row r="99" spans="1:17" s="67" customFormat="1" ht="25.5" customHeight="1" x14ac:dyDescent="0.25">
      <c r="A99" s="64"/>
      <c r="B99" s="68" t="s">
        <v>346</v>
      </c>
      <c r="C99" s="68"/>
      <c r="D99" s="68"/>
      <c r="E99" s="68"/>
      <c r="F99" s="48">
        <v>851</v>
      </c>
      <c r="G99" s="49" t="s">
        <v>349</v>
      </c>
      <c r="H99" s="49" t="s">
        <v>369</v>
      </c>
      <c r="I99" s="49" t="s">
        <v>411</v>
      </c>
      <c r="J99" s="49" t="s">
        <v>360</v>
      </c>
      <c r="K99" s="69">
        <v>11125</v>
      </c>
      <c r="L99" s="69">
        <f>K99</f>
        <v>11125</v>
      </c>
      <c r="M99" s="69"/>
      <c r="N99" s="69"/>
      <c r="O99" s="69">
        <v>11125</v>
      </c>
      <c r="Q99" s="59"/>
    </row>
    <row r="100" spans="1:17" ht="24.75" customHeight="1" x14ac:dyDescent="0.25">
      <c r="A100" s="145" t="s">
        <v>412</v>
      </c>
      <c r="B100" s="145"/>
      <c r="C100" s="68"/>
      <c r="D100" s="68"/>
      <c r="E100" s="68"/>
      <c r="F100" s="48">
        <v>851</v>
      </c>
      <c r="G100" s="49" t="s">
        <v>349</v>
      </c>
      <c r="H100" s="49" t="s">
        <v>369</v>
      </c>
      <c r="I100" s="49" t="s">
        <v>413</v>
      </c>
      <c r="J100" s="49"/>
      <c r="K100" s="69">
        <f t="shared" ref="K100:O101" si="49">K101</f>
        <v>300000</v>
      </c>
      <c r="L100" s="69">
        <f t="shared" si="49"/>
        <v>0</v>
      </c>
      <c r="M100" s="69">
        <f t="shared" si="49"/>
        <v>300000</v>
      </c>
      <c r="N100" s="69">
        <f t="shared" si="49"/>
        <v>0</v>
      </c>
      <c r="O100" s="69">
        <f t="shared" si="49"/>
        <v>300000</v>
      </c>
      <c r="Q100" s="59"/>
    </row>
    <row r="101" spans="1:17" ht="15.75" customHeight="1" x14ac:dyDescent="0.25">
      <c r="A101" s="71"/>
      <c r="B101" s="68" t="s">
        <v>361</v>
      </c>
      <c r="C101" s="70"/>
      <c r="D101" s="70"/>
      <c r="E101" s="70"/>
      <c r="F101" s="48">
        <v>851</v>
      </c>
      <c r="G101" s="49" t="s">
        <v>349</v>
      </c>
      <c r="H101" s="49" t="s">
        <v>369</v>
      </c>
      <c r="I101" s="49" t="s">
        <v>413</v>
      </c>
      <c r="J101" s="49" t="s">
        <v>362</v>
      </c>
      <c r="K101" s="69">
        <f t="shared" si="49"/>
        <v>300000</v>
      </c>
      <c r="L101" s="69">
        <f t="shared" si="49"/>
        <v>0</v>
      </c>
      <c r="M101" s="69">
        <f t="shared" si="49"/>
        <v>300000</v>
      </c>
      <c r="N101" s="69">
        <f t="shared" si="49"/>
        <v>0</v>
      </c>
      <c r="O101" s="69">
        <f t="shared" si="49"/>
        <v>300000</v>
      </c>
      <c r="Q101" s="59"/>
    </row>
    <row r="102" spans="1:17" ht="27" customHeight="1" x14ac:dyDescent="0.25">
      <c r="A102" s="71"/>
      <c r="B102" s="68" t="s">
        <v>414</v>
      </c>
      <c r="C102" s="68"/>
      <c r="D102" s="68"/>
      <c r="E102" s="68"/>
      <c r="F102" s="48">
        <v>851</v>
      </c>
      <c r="G102" s="49" t="s">
        <v>349</v>
      </c>
      <c r="H102" s="49" t="s">
        <v>369</v>
      </c>
      <c r="I102" s="49" t="s">
        <v>413</v>
      </c>
      <c r="J102" s="49" t="s">
        <v>415</v>
      </c>
      <c r="K102" s="69">
        <v>300000</v>
      </c>
      <c r="L102" s="69"/>
      <c r="M102" s="69">
        <f>K102</f>
        <v>300000</v>
      </c>
      <c r="N102" s="69"/>
      <c r="O102" s="69">
        <v>300000</v>
      </c>
      <c r="Q102" s="59"/>
    </row>
    <row r="103" spans="1:17" ht="34.5" customHeight="1" x14ac:dyDescent="0.25">
      <c r="A103" s="145" t="s">
        <v>416</v>
      </c>
      <c r="B103" s="145"/>
      <c r="C103" s="68"/>
      <c r="D103" s="68"/>
      <c r="E103" s="68"/>
      <c r="F103" s="48">
        <v>851</v>
      </c>
      <c r="G103" s="49" t="s">
        <v>349</v>
      </c>
      <c r="H103" s="49" t="s">
        <v>369</v>
      </c>
      <c r="I103" s="49" t="s">
        <v>417</v>
      </c>
      <c r="J103" s="70"/>
      <c r="K103" s="69">
        <f t="shared" ref="K103:O104" si="50">K104</f>
        <v>700000</v>
      </c>
      <c r="L103" s="69">
        <f t="shared" si="50"/>
        <v>0</v>
      </c>
      <c r="M103" s="69">
        <f t="shared" si="50"/>
        <v>700000</v>
      </c>
      <c r="N103" s="69">
        <f t="shared" si="50"/>
        <v>0</v>
      </c>
      <c r="O103" s="69">
        <f t="shared" si="50"/>
        <v>642000</v>
      </c>
      <c r="Q103" s="59"/>
    </row>
    <row r="104" spans="1:17" ht="13.5" customHeight="1" x14ac:dyDescent="0.25">
      <c r="A104" s="68"/>
      <c r="B104" s="68" t="s">
        <v>361</v>
      </c>
      <c r="C104" s="68"/>
      <c r="D104" s="68"/>
      <c r="E104" s="68"/>
      <c r="F104" s="48">
        <v>851</v>
      </c>
      <c r="G104" s="49" t="s">
        <v>349</v>
      </c>
      <c r="H104" s="49" t="s">
        <v>369</v>
      </c>
      <c r="I104" s="49" t="s">
        <v>417</v>
      </c>
      <c r="J104" s="49" t="s">
        <v>362</v>
      </c>
      <c r="K104" s="69">
        <f t="shared" si="50"/>
        <v>700000</v>
      </c>
      <c r="L104" s="69">
        <f t="shared" si="50"/>
        <v>0</v>
      </c>
      <c r="M104" s="69">
        <f t="shared" si="50"/>
        <v>700000</v>
      </c>
      <c r="N104" s="69">
        <f t="shared" si="50"/>
        <v>0</v>
      </c>
      <c r="O104" s="69">
        <f t="shared" si="50"/>
        <v>642000</v>
      </c>
      <c r="Q104" s="59"/>
    </row>
    <row r="105" spans="1:17" ht="27" customHeight="1" x14ac:dyDescent="0.25">
      <c r="A105" s="68"/>
      <c r="B105" s="68" t="s">
        <v>414</v>
      </c>
      <c r="C105" s="68"/>
      <c r="D105" s="68"/>
      <c r="E105" s="68"/>
      <c r="F105" s="48">
        <v>851</v>
      </c>
      <c r="G105" s="49" t="s">
        <v>349</v>
      </c>
      <c r="H105" s="49" t="s">
        <v>369</v>
      </c>
      <c r="I105" s="49" t="s">
        <v>417</v>
      </c>
      <c r="J105" s="49" t="s">
        <v>415</v>
      </c>
      <c r="K105" s="69">
        <v>700000</v>
      </c>
      <c r="L105" s="69"/>
      <c r="M105" s="69">
        <f>K105</f>
        <v>700000</v>
      </c>
      <c r="N105" s="69"/>
      <c r="O105" s="69">
        <v>642000</v>
      </c>
      <c r="Q105" s="59"/>
    </row>
    <row r="106" spans="1:17" s="67" customFormat="1" ht="17.25" customHeight="1" x14ac:dyDescent="0.25">
      <c r="A106" s="146" t="s">
        <v>418</v>
      </c>
      <c r="B106" s="146"/>
      <c r="C106" s="64"/>
      <c r="D106" s="64"/>
      <c r="E106" s="64"/>
      <c r="F106" s="72">
        <v>851</v>
      </c>
      <c r="G106" s="65" t="s">
        <v>349</v>
      </c>
      <c r="H106" s="65" t="s">
        <v>419</v>
      </c>
      <c r="I106" s="65"/>
      <c r="J106" s="65"/>
      <c r="K106" s="66">
        <f>K107+K110+K113</f>
        <v>2586110.5099999998</v>
      </c>
      <c r="L106" s="66">
        <f t="shared" ref="L106:N106" si="51">L107+L110+L113</f>
        <v>2456804.5099999998</v>
      </c>
      <c r="M106" s="66">
        <f t="shared" si="51"/>
        <v>129306</v>
      </c>
      <c r="N106" s="66">
        <f t="shared" si="51"/>
        <v>0</v>
      </c>
      <c r="O106" s="66">
        <f>O107+O110+O113</f>
        <v>2586110.5099999998</v>
      </c>
      <c r="Q106" s="59"/>
    </row>
    <row r="107" spans="1:17" ht="82.5" customHeight="1" x14ac:dyDescent="0.25">
      <c r="A107" s="145" t="s">
        <v>420</v>
      </c>
      <c r="B107" s="145"/>
      <c r="C107" s="68"/>
      <c r="D107" s="68"/>
      <c r="E107" s="68"/>
      <c r="F107" s="48">
        <v>851</v>
      </c>
      <c r="G107" s="49" t="s">
        <v>349</v>
      </c>
      <c r="H107" s="49" t="s">
        <v>419</v>
      </c>
      <c r="I107" s="49" t="s">
        <v>421</v>
      </c>
      <c r="J107" s="49"/>
      <c r="K107" s="69">
        <f t="shared" ref="K107:O108" si="52">K108</f>
        <v>2456804.5099999998</v>
      </c>
      <c r="L107" s="69">
        <f t="shared" si="52"/>
        <v>2456804.5099999998</v>
      </c>
      <c r="M107" s="69">
        <f t="shared" si="52"/>
        <v>0</v>
      </c>
      <c r="N107" s="69">
        <f t="shared" si="52"/>
        <v>0</v>
      </c>
      <c r="O107" s="69">
        <f t="shared" si="52"/>
        <v>2456804.5099999998</v>
      </c>
      <c r="Q107" s="59"/>
    </row>
    <row r="108" spans="1:17" ht="17.25" customHeight="1" x14ac:dyDescent="0.25">
      <c r="A108" s="68"/>
      <c r="B108" s="68" t="s">
        <v>361</v>
      </c>
      <c r="C108" s="68"/>
      <c r="D108" s="68"/>
      <c r="E108" s="68"/>
      <c r="F108" s="48">
        <v>851</v>
      </c>
      <c r="G108" s="49" t="s">
        <v>349</v>
      </c>
      <c r="H108" s="49" t="s">
        <v>419</v>
      </c>
      <c r="I108" s="49" t="s">
        <v>421</v>
      </c>
      <c r="J108" s="49" t="s">
        <v>362</v>
      </c>
      <c r="K108" s="69">
        <f t="shared" si="52"/>
        <v>2456804.5099999998</v>
      </c>
      <c r="L108" s="69">
        <f t="shared" si="52"/>
        <v>2456804.5099999998</v>
      </c>
      <c r="M108" s="69">
        <f t="shared" si="52"/>
        <v>0</v>
      </c>
      <c r="N108" s="69">
        <f t="shared" si="52"/>
        <v>0</v>
      </c>
      <c r="O108" s="69">
        <f t="shared" si="52"/>
        <v>2456804.5099999998</v>
      </c>
      <c r="Q108" s="59"/>
    </row>
    <row r="109" spans="1:17" ht="37.5" customHeight="1" x14ac:dyDescent="0.25">
      <c r="A109" s="68"/>
      <c r="B109" s="68" t="s">
        <v>414</v>
      </c>
      <c r="C109" s="68"/>
      <c r="D109" s="68"/>
      <c r="E109" s="68"/>
      <c r="F109" s="48">
        <v>851</v>
      </c>
      <c r="G109" s="49" t="s">
        <v>349</v>
      </c>
      <c r="H109" s="49" t="s">
        <v>419</v>
      </c>
      <c r="I109" s="49" t="s">
        <v>421</v>
      </c>
      <c r="J109" s="49" t="s">
        <v>415</v>
      </c>
      <c r="K109" s="69">
        <v>2456804.5099999998</v>
      </c>
      <c r="L109" s="69">
        <f>K109</f>
        <v>2456804.5099999998</v>
      </c>
      <c r="M109" s="69"/>
      <c r="N109" s="69"/>
      <c r="O109" s="69">
        <v>2456804.5099999998</v>
      </c>
      <c r="Q109" s="59"/>
    </row>
    <row r="110" spans="1:17" ht="94.5" hidden="1" customHeight="1" x14ac:dyDescent="0.25">
      <c r="A110" s="145" t="s">
        <v>423</v>
      </c>
      <c r="B110" s="145"/>
      <c r="C110" s="68"/>
      <c r="D110" s="68"/>
      <c r="E110" s="68"/>
      <c r="F110" s="48">
        <v>851</v>
      </c>
      <c r="G110" s="49" t="s">
        <v>349</v>
      </c>
      <c r="H110" s="49" t="s">
        <v>419</v>
      </c>
      <c r="I110" s="49" t="s">
        <v>422</v>
      </c>
      <c r="J110" s="49"/>
      <c r="K110" s="69">
        <f>K111</f>
        <v>0</v>
      </c>
      <c r="L110" s="69">
        <f t="shared" ref="L110:N111" si="53">L111</f>
        <v>0</v>
      </c>
      <c r="M110" s="69">
        <f t="shared" si="53"/>
        <v>0</v>
      </c>
      <c r="N110" s="69">
        <f t="shared" si="53"/>
        <v>0</v>
      </c>
      <c r="O110" s="69">
        <f>O111</f>
        <v>0</v>
      </c>
      <c r="Q110" s="59"/>
    </row>
    <row r="111" spans="1:17" ht="16.5" hidden="1" customHeight="1" x14ac:dyDescent="0.25">
      <c r="A111" s="68"/>
      <c r="B111" s="68" t="s">
        <v>361</v>
      </c>
      <c r="C111" s="68"/>
      <c r="D111" s="68"/>
      <c r="E111" s="68"/>
      <c r="F111" s="48">
        <v>851</v>
      </c>
      <c r="G111" s="49" t="s">
        <v>349</v>
      </c>
      <c r="H111" s="49" t="s">
        <v>419</v>
      </c>
      <c r="I111" s="49" t="s">
        <v>422</v>
      </c>
      <c r="J111" s="49" t="s">
        <v>362</v>
      </c>
      <c r="K111" s="69">
        <f>K112</f>
        <v>0</v>
      </c>
      <c r="L111" s="69">
        <f t="shared" si="53"/>
        <v>0</v>
      </c>
      <c r="M111" s="69">
        <f t="shared" si="53"/>
        <v>0</v>
      </c>
      <c r="N111" s="69">
        <f t="shared" si="53"/>
        <v>0</v>
      </c>
      <c r="O111" s="69">
        <f>O112</f>
        <v>0</v>
      </c>
      <c r="Q111" s="59"/>
    </row>
    <row r="112" spans="1:17" ht="37.5" hidden="1" customHeight="1" x14ac:dyDescent="0.25">
      <c r="A112" s="68"/>
      <c r="B112" s="68" t="s">
        <v>414</v>
      </c>
      <c r="C112" s="68"/>
      <c r="D112" s="68"/>
      <c r="E112" s="68"/>
      <c r="F112" s="48">
        <v>851</v>
      </c>
      <c r="G112" s="49" t="s">
        <v>349</v>
      </c>
      <c r="H112" s="49" t="s">
        <v>419</v>
      </c>
      <c r="I112" s="49" t="s">
        <v>422</v>
      </c>
      <c r="J112" s="49" t="s">
        <v>415</v>
      </c>
      <c r="K112" s="69"/>
      <c r="L112" s="69"/>
      <c r="M112" s="69">
        <f>K112</f>
        <v>0</v>
      </c>
      <c r="N112" s="69"/>
      <c r="O112" s="69"/>
      <c r="Q112" s="59"/>
    </row>
    <row r="113" spans="1:17" ht="93" customHeight="1" x14ac:dyDescent="0.25">
      <c r="A113" s="145" t="s">
        <v>423</v>
      </c>
      <c r="B113" s="145"/>
      <c r="C113" s="68"/>
      <c r="D113" s="68"/>
      <c r="E113" s="68"/>
      <c r="F113" s="48">
        <v>851</v>
      </c>
      <c r="G113" s="49" t="s">
        <v>349</v>
      </c>
      <c r="H113" s="49" t="s">
        <v>419</v>
      </c>
      <c r="I113" s="49" t="s">
        <v>424</v>
      </c>
      <c r="J113" s="49"/>
      <c r="K113" s="69">
        <f>K114</f>
        <v>129306</v>
      </c>
      <c r="L113" s="69">
        <f t="shared" ref="L113:N113" si="54">L114</f>
        <v>0</v>
      </c>
      <c r="M113" s="69">
        <f t="shared" si="54"/>
        <v>129306</v>
      </c>
      <c r="N113" s="69">
        <f t="shared" si="54"/>
        <v>0</v>
      </c>
      <c r="O113" s="69">
        <f>O114</f>
        <v>129306</v>
      </c>
      <c r="Q113" s="59"/>
    </row>
    <row r="114" spans="1:17" ht="14.25" customHeight="1" x14ac:dyDescent="0.25">
      <c r="A114" s="68"/>
      <c r="B114" s="68" t="s">
        <v>361</v>
      </c>
      <c r="C114" s="68"/>
      <c r="D114" s="68"/>
      <c r="E114" s="68"/>
      <c r="F114" s="48">
        <v>851</v>
      </c>
      <c r="G114" s="49" t="s">
        <v>349</v>
      </c>
      <c r="H114" s="49" t="s">
        <v>419</v>
      </c>
      <c r="I114" s="49" t="s">
        <v>424</v>
      </c>
      <c r="J114" s="49" t="s">
        <v>362</v>
      </c>
      <c r="K114" s="69">
        <f t="shared" ref="K114:O114" si="55">K115</f>
        <v>129306</v>
      </c>
      <c r="L114" s="69">
        <f t="shared" si="55"/>
        <v>0</v>
      </c>
      <c r="M114" s="69">
        <f t="shared" si="55"/>
        <v>129306</v>
      </c>
      <c r="N114" s="69">
        <f t="shared" si="55"/>
        <v>0</v>
      </c>
      <c r="O114" s="69">
        <f t="shared" si="55"/>
        <v>129306</v>
      </c>
      <c r="Q114" s="59"/>
    </row>
    <row r="115" spans="1:17" ht="35.25" customHeight="1" x14ac:dyDescent="0.25">
      <c r="A115" s="68"/>
      <c r="B115" s="68" t="s">
        <v>414</v>
      </c>
      <c r="C115" s="68"/>
      <c r="D115" s="68"/>
      <c r="E115" s="68"/>
      <c r="F115" s="48">
        <v>851</v>
      </c>
      <c r="G115" s="49" t="s">
        <v>349</v>
      </c>
      <c r="H115" s="49" t="s">
        <v>419</v>
      </c>
      <c r="I115" s="49" t="s">
        <v>424</v>
      </c>
      <c r="J115" s="49" t="s">
        <v>415</v>
      </c>
      <c r="K115" s="69">
        <v>129306</v>
      </c>
      <c r="L115" s="69"/>
      <c r="M115" s="69">
        <f>K115</f>
        <v>129306</v>
      </c>
      <c r="N115" s="69"/>
      <c r="O115" s="69">
        <v>129306</v>
      </c>
      <c r="Q115" s="59"/>
    </row>
    <row r="116" spans="1:17" s="67" customFormat="1" ht="16.5" hidden="1" customHeight="1" x14ac:dyDescent="0.25">
      <c r="A116" s="146" t="s">
        <v>293</v>
      </c>
      <c r="B116" s="146"/>
      <c r="C116" s="64"/>
      <c r="D116" s="64"/>
      <c r="E116" s="64"/>
      <c r="F116" s="72">
        <v>851</v>
      </c>
      <c r="G116" s="65" t="s">
        <v>349</v>
      </c>
      <c r="H116" s="65" t="s">
        <v>405</v>
      </c>
      <c r="I116" s="65"/>
      <c r="J116" s="65"/>
      <c r="K116" s="66">
        <f>K117</f>
        <v>0</v>
      </c>
      <c r="L116" s="66">
        <f t="shared" ref="L116:N118" si="56">L117</f>
        <v>0</v>
      </c>
      <c r="M116" s="66">
        <f t="shared" si="56"/>
        <v>0</v>
      </c>
      <c r="N116" s="66">
        <f t="shared" si="56"/>
        <v>0</v>
      </c>
      <c r="O116" s="66">
        <f>O117</f>
        <v>0</v>
      </c>
      <c r="Q116" s="59"/>
    </row>
    <row r="117" spans="1:17" ht="27" hidden="1" customHeight="1" x14ac:dyDescent="0.25">
      <c r="A117" s="154" t="s">
        <v>425</v>
      </c>
      <c r="B117" s="155"/>
      <c r="C117" s="68"/>
      <c r="D117" s="68"/>
      <c r="E117" s="68"/>
      <c r="F117" s="48">
        <v>851</v>
      </c>
      <c r="G117" s="49" t="s">
        <v>349</v>
      </c>
      <c r="H117" s="49" t="s">
        <v>405</v>
      </c>
      <c r="I117" s="49" t="s">
        <v>426</v>
      </c>
      <c r="J117" s="49"/>
      <c r="K117" s="69">
        <f>K118</f>
        <v>0</v>
      </c>
      <c r="L117" s="69">
        <f t="shared" si="56"/>
        <v>0</v>
      </c>
      <c r="M117" s="69">
        <f t="shared" si="56"/>
        <v>0</v>
      </c>
      <c r="N117" s="69">
        <f t="shared" si="56"/>
        <v>0</v>
      </c>
      <c r="O117" s="69">
        <f>O118</f>
        <v>0</v>
      </c>
      <c r="Q117" s="59"/>
    </row>
    <row r="118" spans="1:17" ht="27" hidden="1" customHeight="1" x14ac:dyDescent="0.25">
      <c r="A118" s="64"/>
      <c r="B118" s="68" t="s">
        <v>427</v>
      </c>
      <c r="C118" s="68"/>
      <c r="D118" s="68"/>
      <c r="E118" s="68"/>
      <c r="F118" s="48">
        <v>851</v>
      </c>
      <c r="G118" s="49" t="s">
        <v>349</v>
      </c>
      <c r="H118" s="49" t="s">
        <v>405</v>
      </c>
      <c r="I118" s="49" t="s">
        <v>426</v>
      </c>
      <c r="J118" s="49" t="s">
        <v>428</v>
      </c>
      <c r="K118" s="69">
        <f>K119</f>
        <v>0</v>
      </c>
      <c r="L118" s="69">
        <f t="shared" si="56"/>
        <v>0</v>
      </c>
      <c r="M118" s="69">
        <f t="shared" si="56"/>
        <v>0</v>
      </c>
      <c r="N118" s="69">
        <f t="shared" si="56"/>
        <v>0</v>
      </c>
      <c r="O118" s="69">
        <f>O119</f>
        <v>0</v>
      </c>
      <c r="Q118" s="59"/>
    </row>
    <row r="119" spans="1:17" ht="15" hidden="1" customHeight="1" x14ac:dyDescent="0.25">
      <c r="A119" s="64"/>
      <c r="B119" s="68" t="s">
        <v>429</v>
      </c>
      <c r="C119" s="68"/>
      <c r="D119" s="68"/>
      <c r="E119" s="68"/>
      <c r="F119" s="48">
        <v>851</v>
      </c>
      <c r="G119" s="49" t="s">
        <v>349</v>
      </c>
      <c r="H119" s="49" t="s">
        <v>405</v>
      </c>
      <c r="I119" s="49" t="s">
        <v>426</v>
      </c>
      <c r="J119" s="49" t="s">
        <v>430</v>
      </c>
      <c r="K119" s="69">
        <f>'[1]По учр.'!L206</f>
        <v>0</v>
      </c>
      <c r="L119" s="69"/>
      <c r="M119" s="69">
        <f>K119</f>
        <v>0</v>
      </c>
      <c r="N119" s="69"/>
      <c r="O119" s="69">
        <f>'[1]По учр.'!P206</f>
        <v>0</v>
      </c>
      <c r="Q119" s="59"/>
    </row>
    <row r="120" spans="1:17" s="67" customFormat="1" ht="29.25" customHeight="1" x14ac:dyDescent="0.25">
      <c r="A120" s="146" t="s">
        <v>294</v>
      </c>
      <c r="B120" s="146"/>
      <c r="C120" s="64"/>
      <c r="D120" s="64"/>
      <c r="E120" s="64"/>
      <c r="F120" s="48">
        <v>851</v>
      </c>
      <c r="G120" s="65" t="s">
        <v>349</v>
      </c>
      <c r="H120" s="65" t="s">
        <v>431</v>
      </c>
      <c r="I120" s="65"/>
      <c r="J120" s="65"/>
      <c r="K120" s="66">
        <f t="shared" ref="K120:O120" si="57">K121+K126</f>
        <v>250296</v>
      </c>
      <c r="L120" s="66">
        <f t="shared" si="57"/>
        <v>150296</v>
      </c>
      <c r="M120" s="66">
        <f t="shared" si="57"/>
        <v>100000</v>
      </c>
      <c r="N120" s="66">
        <f t="shared" si="57"/>
        <v>0</v>
      </c>
      <c r="O120" s="66">
        <f t="shared" si="57"/>
        <v>150296</v>
      </c>
      <c r="Q120" s="59"/>
    </row>
    <row r="121" spans="1:17" ht="47.25" customHeight="1" x14ac:dyDescent="0.25">
      <c r="A121" s="145" t="s">
        <v>432</v>
      </c>
      <c r="B121" s="145"/>
      <c r="C121" s="68"/>
      <c r="D121" s="68"/>
      <c r="E121" s="68"/>
      <c r="F121" s="48">
        <v>851</v>
      </c>
      <c r="G121" s="73" t="s">
        <v>349</v>
      </c>
      <c r="H121" s="73" t="s">
        <v>431</v>
      </c>
      <c r="I121" s="73" t="s">
        <v>433</v>
      </c>
      <c r="J121" s="73"/>
      <c r="K121" s="69">
        <f t="shared" ref="K121:O121" si="58">K122+K124</f>
        <v>150296</v>
      </c>
      <c r="L121" s="69">
        <f t="shared" si="58"/>
        <v>150296</v>
      </c>
      <c r="M121" s="69">
        <f t="shared" si="58"/>
        <v>0</v>
      </c>
      <c r="N121" s="69">
        <f t="shared" si="58"/>
        <v>0</v>
      </c>
      <c r="O121" s="69">
        <f t="shared" si="58"/>
        <v>150296</v>
      </c>
      <c r="Q121" s="59"/>
    </row>
    <row r="122" spans="1:17" ht="36" customHeight="1" x14ac:dyDescent="0.25">
      <c r="A122" s="68"/>
      <c r="B122" s="70" t="s">
        <v>352</v>
      </c>
      <c r="C122" s="68"/>
      <c r="D122" s="68"/>
      <c r="E122" s="68"/>
      <c r="F122" s="48">
        <v>851</v>
      </c>
      <c r="G122" s="73" t="s">
        <v>349</v>
      </c>
      <c r="H122" s="73" t="s">
        <v>431</v>
      </c>
      <c r="I122" s="73" t="s">
        <v>433</v>
      </c>
      <c r="J122" s="49" t="s">
        <v>354</v>
      </c>
      <c r="K122" s="69">
        <f t="shared" ref="K122:O122" si="59">K123</f>
        <v>97615</v>
      </c>
      <c r="L122" s="69">
        <f t="shared" si="59"/>
        <v>97615</v>
      </c>
      <c r="M122" s="69">
        <f t="shared" si="59"/>
        <v>0</v>
      </c>
      <c r="N122" s="69">
        <f t="shared" si="59"/>
        <v>0</v>
      </c>
      <c r="O122" s="69">
        <f t="shared" si="59"/>
        <v>97615</v>
      </c>
      <c r="Q122" s="59"/>
    </row>
    <row r="123" spans="1:17" ht="29.25" customHeight="1" x14ac:dyDescent="0.25">
      <c r="A123" s="71"/>
      <c r="B123" s="70" t="s">
        <v>345</v>
      </c>
      <c r="C123" s="70"/>
      <c r="D123" s="70"/>
      <c r="E123" s="70"/>
      <c r="F123" s="48">
        <v>851</v>
      </c>
      <c r="G123" s="73" t="s">
        <v>349</v>
      </c>
      <c r="H123" s="73" t="s">
        <v>431</v>
      </c>
      <c r="I123" s="73" t="s">
        <v>433</v>
      </c>
      <c r="J123" s="49" t="s">
        <v>355</v>
      </c>
      <c r="K123" s="69">
        <v>97615</v>
      </c>
      <c r="L123" s="69">
        <f>K123</f>
        <v>97615</v>
      </c>
      <c r="M123" s="69"/>
      <c r="N123" s="69"/>
      <c r="O123" s="69">
        <v>97615</v>
      </c>
      <c r="Q123" s="59"/>
    </row>
    <row r="124" spans="1:17" ht="23.25" customHeight="1" x14ac:dyDescent="0.25">
      <c r="A124" s="71"/>
      <c r="B124" s="68" t="s">
        <v>358</v>
      </c>
      <c r="C124" s="70"/>
      <c r="D124" s="70"/>
      <c r="E124" s="70"/>
      <c r="F124" s="48">
        <v>851</v>
      </c>
      <c r="G124" s="73" t="s">
        <v>349</v>
      </c>
      <c r="H124" s="73" t="s">
        <v>431</v>
      </c>
      <c r="I124" s="73" t="s">
        <v>433</v>
      </c>
      <c r="J124" s="49" t="s">
        <v>359</v>
      </c>
      <c r="K124" s="69">
        <f t="shared" ref="K124:O124" si="60">K125</f>
        <v>52681</v>
      </c>
      <c r="L124" s="69">
        <f t="shared" si="60"/>
        <v>52681</v>
      </c>
      <c r="M124" s="69">
        <f t="shared" si="60"/>
        <v>0</v>
      </c>
      <c r="N124" s="69">
        <f t="shared" si="60"/>
        <v>0</v>
      </c>
      <c r="O124" s="69">
        <f t="shared" si="60"/>
        <v>52681</v>
      </c>
      <c r="Q124" s="59"/>
    </row>
    <row r="125" spans="1:17" ht="26.25" customHeight="1" x14ac:dyDescent="0.25">
      <c r="A125" s="71"/>
      <c r="B125" s="68" t="s">
        <v>346</v>
      </c>
      <c r="C125" s="68"/>
      <c r="D125" s="68"/>
      <c r="E125" s="68"/>
      <c r="F125" s="48">
        <v>851</v>
      </c>
      <c r="G125" s="73" t="s">
        <v>349</v>
      </c>
      <c r="H125" s="73" t="s">
        <v>431</v>
      </c>
      <c r="I125" s="73" t="s">
        <v>433</v>
      </c>
      <c r="J125" s="49" t="s">
        <v>360</v>
      </c>
      <c r="K125" s="69">
        <v>52681</v>
      </c>
      <c r="L125" s="69">
        <f>K125</f>
        <v>52681</v>
      </c>
      <c r="M125" s="69"/>
      <c r="N125" s="69"/>
      <c r="O125" s="69">
        <v>52681</v>
      </c>
      <c r="Q125" s="59"/>
    </row>
    <row r="126" spans="1:17" ht="37.5" customHeight="1" x14ac:dyDescent="0.25">
      <c r="A126" s="145" t="s">
        <v>434</v>
      </c>
      <c r="B126" s="145"/>
      <c r="C126" s="68"/>
      <c r="D126" s="68"/>
      <c r="E126" s="68"/>
      <c r="F126" s="48">
        <v>851</v>
      </c>
      <c r="G126" s="73" t="s">
        <v>349</v>
      </c>
      <c r="H126" s="73" t="s">
        <v>431</v>
      </c>
      <c r="I126" s="74" t="s">
        <v>435</v>
      </c>
      <c r="J126" s="49"/>
      <c r="K126" s="69">
        <f t="shared" ref="K126:O127" si="61">K127</f>
        <v>100000</v>
      </c>
      <c r="L126" s="69">
        <f t="shared" si="61"/>
        <v>0</v>
      </c>
      <c r="M126" s="69">
        <f t="shared" si="61"/>
        <v>100000</v>
      </c>
      <c r="N126" s="69">
        <f t="shared" si="61"/>
        <v>0</v>
      </c>
      <c r="O126" s="69">
        <f t="shared" si="61"/>
        <v>0</v>
      </c>
      <c r="Q126" s="59"/>
    </row>
    <row r="127" spans="1:17" ht="18.75" customHeight="1" x14ac:dyDescent="0.25">
      <c r="A127" s="71"/>
      <c r="B127" s="68" t="s">
        <v>361</v>
      </c>
      <c r="C127" s="68"/>
      <c r="D127" s="68"/>
      <c r="E127" s="68"/>
      <c r="F127" s="48">
        <v>851</v>
      </c>
      <c r="G127" s="73" t="s">
        <v>349</v>
      </c>
      <c r="H127" s="73" t="s">
        <v>431</v>
      </c>
      <c r="I127" s="74" t="s">
        <v>435</v>
      </c>
      <c r="J127" s="49" t="s">
        <v>362</v>
      </c>
      <c r="K127" s="69">
        <f t="shared" si="61"/>
        <v>100000</v>
      </c>
      <c r="L127" s="69">
        <f t="shared" si="61"/>
        <v>0</v>
      </c>
      <c r="M127" s="69">
        <f t="shared" si="61"/>
        <v>100000</v>
      </c>
      <c r="N127" s="69">
        <f t="shared" si="61"/>
        <v>0</v>
      </c>
      <c r="O127" s="69">
        <f t="shared" si="61"/>
        <v>0</v>
      </c>
      <c r="Q127" s="59"/>
    </row>
    <row r="128" spans="1:17" ht="34.5" customHeight="1" x14ac:dyDescent="0.25">
      <c r="A128" s="71"/>
      <c r="B128" s="68" t="s">
        <v>414</v>
      </c>
      <c r="C128" s="68"/>
      <c r="D128" s="68"/>
      <c r="E128" s="68"/>
      <c r="F128" s="48">
        <v>851</v>
      </c>
      <c r="G128" s="73" t="s">
        <v>349</v>
      </c>
      <c r="H128" s="73" t="s">
        <v>431</v>
      </c>
      <c r="I128" s="74" t="s">
        <v>435</v>
      </c>
      <c r="J128" s="49" t="s">
        <v>415</v>
      </c>
      <c r="K128" s="69">
        <v>100000</v>
      </c>
      <c r="L128" s="69"/>
      <c r="M128" s="69">
        <f>K128</f>
        <v>100000</v>
      </c>
      <c r="N128" s="69"/>
      <c r="O128" s="69">
        <v>0</v>
      </c>
      <c r="Q128" s="59"/>
    </row>
    <row r="129" spans="1:17" s="63" customFormat="1" ht="13.5" customHeight="1" x14ac:dyDescent="0.25">
      <c r="A129" s="78" t="s">
        <v>436</v>
      </c>
      <c r="B129" s="60"/>
      <c r="C129" s="60"/>
      <c r="D129" s="60"/>
      <c r="E129" s="78"/>
      <c r="F129" s="79">
        <v>851</v>
      </c>
      <c r="G129" s="80" t="s">
        <v>369</v>
      </c>
      <c r="H129" s="80"/>
      <c r="I129" s="80"/>
      <c r="J129" s="61"/>
      <c r="K129" s="62">
        <f t="shared" ref="K129:O129" si="62">K130+K134</f>
        <v>644370</v>
      </c>
      <c r="L129" s="62">
        <f t="shared" si="62"/>
        <v>0</v>
      </c>
      <c r="M129" s="62">
        <f t="shared" si="62"/>
        <v>644370</v>
      </c>
      <c r="N129" s="62">
        <f t="shared" si="62"/>
        <v>0</v>
      </c>
      <c r="O129" s="62">
        <f t="shared" si="62"/>
        <v>595370</v>
      </c>
      <c r="Q129" s="59"/>
    </row>
    <row r="130" spans="1:17" s="67" customFormat="1" ht="13.5" customHeight="1" x14ac:dyDescent="0.25">
      <c r="A130" s="153" t="s">
        <v>298</v>
      </c>
      <c r="B130" s="153"/>
      <c r="C130" s="64"/>
      <c r="D130" s="64"/>
      <c r="E130" s="81"/>
      <c r="F130" s="48">
        <v>851</v>
      </c>
      <c r="G130" s="82" t="s">
        <v>369</v>
      </c>
      <c r="H130" s="82" t="s">
        <v>348</v>
      </c>
      <c r="I130" s="82"/>
      <c r="J130" s="65"/>
      <c r="K130" s="66">
        <f t="shared" ref="K130:O132" si="63">K131</f>
        <v>47870</v>
      </c>
      <c r="L130" s="66">
        <f t="shared" si="63"/>
        <v>0</v>
      </c>
      <c r="M130" s="66">
        <f t="shared" si="63"/>
        <v>47870</v>
      </c>
      <c r="N130" s="66">
        <f t="shared" si="63"/>
        <v>0</v>
      </c>
      <c r="O130" s="66">
        <f t="shared" si="63"/>
        <v>47870</v>
      </c>
      <c r="Q130" s="59"/>
    </row>
    <row r="131" spans="1:17" s="67" customFormat="1" ht="36" customHeight="1" x14ac:dyDescent="0.25">
      <c r="A131" s="145" t="s">
        <v>437</v>
      </c>
      <c r="B131" s="145"/>
      <c r="C131" s="68"/>
      <c r="D131" s="68"/>
      <c r="E131" s="71"/>
      <c r="F131" s="48">
        <v>851</v>
      </c>
      <c r="G131" s="73" t="s">
        <v>369</v>
      </c>
      <c r="H131" s="73" t="s">
        <v>348</v>
      </c>
      <c r="I131" s="73" t="s">
        <v>438</v>
      </c>
      <c r="J131" s="49"/>
      <c r="K131" s="69">
        <f t="shared" si="63"/>
        <v>47870</v>
      </c>
      <c r="L131" s="69">
        <f t="shared" si="63"/>
        <v>0</v>
      </c>
      <c r="M131" s="69">
        <f t="shared" si="63"/>
        <v>47870</v>
      </c>
      <c r="N131" s="69">
        <f t="shared" si="63"/>
        <v>0</v>
      </c>
      <c r="O131" s="69">
        <f t="shared" si="63"/>
        <v>47870</v>
      </c>
      <c r="Q131" s="59"/>
    </row>
    <row r="132" spans="1:17" s="67" customFormat="1" ht="24" customHeight="1" x14ac:dyDescent="0.25">
      <c r="A132" s="68"/>
      <c r="B132" s="68" t="s">
        <v>358</v>
      </c>
      <c r="C132" s="68"/>
      <c r="D132" s="68"/>
      <c r="E132" s="68"/>
      <c r="F132" s="48">
        <v>851</v>
      </c>
      <c r="G132" s="73" t="s">
        <v>369</v>
      </c>
      <c r="H132" s="73" t="s">
        <v>348</v>
      </c>
      <c r="I132" s="73" t="s">
        <v>438</v>
      </c>
      <c r="J132" s="49" t="s">
        <v>359</v>
      </c>
      <c r="K132" s="69">
        <f>K133</f>
        <v>47870</v>
      </c>
      <c r="L132" s="69">
        <f t="shared" si="63"/>
        <v>0</v>
      </c>
      <c r="M132" s="69">
        <f t="shared" si="63"/>
        <v>47870</v>
      </c>
      <c r="N132" s="69">
        <f t="shared" si="63"/>
        <v>0</v>
      </c>
      <c r="O132" s="69">
        <f>O133</f>
        <v>47870</v>
      </c>
      <c r="Q132" s="59"/>
    </row>
    <row r="133" spans="1:17" s="67" customFormat="1" ht="26.25" customHeight="1" x14ac:dyDescent="0.25">
      <c r="A133" s="68"/>
      <c r="B133" s="68" t="s">
        <v>346</v>
      </c>
      <c r="C133" s="68"/>
      <c r="D133" s="68"/>
      <c r="E133" s="68"/>
      <c r="F133" s="48">
        <v>851</v>
      </c>
      <c r="G133" s="73" t="s">
        <v>369</v>
      </c>
      <c r="H133" s="73" t="s">
        <v>348</v>
      </c>
      <c r="I133" s="73" t="s">
        <v>438</v>
      </c>
      <c r="J133" s="49" t="s">
        <v>360</v>
      </c>
      <c r="K133" s="69">
        <v>47870</v>
      </c>
      <c r="L133" s="69"/>
      <c r="M133" s="69">
        <f>K133</f>
        <v>47870</v>
      </c>
      <c r="N133" s="69"/>
      <c r="O133" s="69">
        <v>47870</v>
      </c>
      <c r="Q133" s="59"/>
    </row>
    <row r="134" spans="1:17" s="67" customFormat="1" x14ac:dyDescent="0.25">
      <c r="A134" s="81" t="s">
        <v>299</v>
      </c>
      <c r="B134" s="64"/>
      <c r="C134" s="64"/>
      <c r="D134" s="64"/>
      <c r="E134" s="81"/>
      <c r="F134" s="48">
        <v>851</v>
      </c>
      <c r="G134" s="82" t="s">
        <v>369</v>
      </c>
      <c r="H134" s="82" t="s">
        <v>399</v>
      </c>
      <c r="I134" s="82"/>
      <c r="J134" s="65"/>
      <c r="K134" s="66">
        <f>K135+K138+K144+K147+K141</f>
        <v>596500</v>
      </c>
      <c r="L134" s="66">
        <f t="shared" ref="L134:N134" si="64">L135+L138+L144+L147+L141</f>
        <v>0</v>
      </c>
      <c r="M134" s="66">
        <f t="shared" si="64"/>
        <v>596500</v>
      </c>
      <c r="N134" s="66">
        <f t="shared" si="64"/>
        <v>0</v>
      </c>
      <c r="O134" s="66">
        <f>O135+O138+O144+O147+O141</f>
        <v>547500</v>
      </c>
      <c r="Q134" s="59"/>
    </row>
    <row r="135" spans="1:17" ht="22.5" customHeight="1" x14ac:dyDescent="0.25">
      <c r="A135" s="145" t="s">
        <v>439</v>
      </c>
      <c r="B135" s="145"/>
      <c r="C135" s="68"/>
      <c r="D135" s="68"/>
      <c r="E135" s="71"/>
      <c r="F135" s="48">
        <v>851</v>
      </c>
      <c r="G135" s="73" t="s">
        <v>369</v>
      </c>
      <c r="H135" s="73" t="s">
        <v>399</v>
      </c>
      <c r="I135" s="73" t="s">
        <v>440</v>
      </c>
      <c r="J135" s="49"/>
      <c r="K135" s="69">
        <f>K136</f>
        <v>150000</v>
      </c>
      <c r="L135" s="69">
        <f t="shared" ref="L135:N136" si="65">L136</f>
        <v>0</v>
      </c>
      <c r="M135" s="69">
        <f t="shared" si="65"/>
        <v>150000</v>
      </c>
      <c r="N135" s="69">
        <f t="shared" si="65"/>
        <v>0</v>
      </c>
      <c r="O135" s="69">
        <f>O136</f>
        <v>150000</v>
      </c>
      <c r="Q135" s="59"/>
    </row>
    <row r="136" spans="1:17" ht="31.5" customHeight="1" x14ac:dyDescent="0.25">
      <c r="A136" s="71"/>
      <c r="B136" s="68" t="s">
        <v>427</v>
      </c>
      <c r="C136" s="68"/>
      <c r="D136" s="68"/>
      <c r="E136" s="71"/>
      <c r="F136" s="48">
        <v>851</v>
      </c>
      <c r="G136" s="73" t="s">
        <v>369</v>
      </c>
      <c r="H136" s="73" t="s">
        <v>399</v>
      </c>
      <c r="I136" s="73" t="s">
        <v>440</v>
      </c>
      <c r="J136" s="49" t="s">
        <v>428</v>
      </c>
      <c r="K136" s="69">
        <f>K137</f>
        <v>150000</v>
      </c>
      <c r="L136" s="69">
        <f t="shared" si="65"/>
        <v>0</v>
      </c>
      <c r="M136" s="69">
        <f t="shared" si="65"/>
        <v>150000</v>
      </c>
      <c r="N136" s="69">
        <f t="shared" si="65"/>
        <v>0</v>
      </c>
      <c r="O136" s="69">
        <f>O137</f>
        <v>150000</v>
      </c>
      <c r="Q136" s="59"/>
    </row>
    <row r="137" spans="1:17" ht="15" customHeight="1" x14ac:dyDescent="0.25">
      <c r="A137" s="71"/>
      <c r="B137" s="68" t="s">
        <v>429</v>
      </c>
      <c r="C137" s="68"/>
      <c r="D137" s="68"/>
      <c r="E137" s="71"/>
      <c r="F137" s="48">
        <v>851</v>
      </c>
      <c r="G137" s="73" t="s">
        <v>369</v>
      </c>
      <c r="H137" s="73" t="s">
        <v>399</v>
      </c>
      <c r="I137" s="73" t="s">
        <v>440</v>
      </c>
      <c r="J137" s="49" t="s">
        <v>430</v>
      </c>
      <c r="K137" s="69">
        <v>150000</v>
      </c>
      <c r="L137" s="69"/>
      <c r="M137" s="69">
        <f>K137</f>
        <v>150000</v>
      </c>
      <c r="N137" s="69"/>
      <c r="O137" s="69">
        <v>150000</v>
      </c>
      <c r="Q137" s="59"/>
    </row>
    <row r="138" spans="1:17" ht="33.75" customHeight="1" x14ac:dyDescent="0.25">
      <c r="A138" s="145" t="s">
        <v>441</v>
      </c>
      <c r="B138" s="145"/>
      <c r="C138" s="68"/>
      <c r="D138" s="68"/>
      <c r="E138" s="68"/>
      <c r="F138" s="48">
        <v>851</v>
      </c>
      <c r="G138" s="73" t="s">
        <v>369</v>
      </c>
      <c r="H138" s="73" t="s">
        <v>399</v>
      </c>
      <c r="I138" s="73" t="s">
        <v>442</v>
      </c>
      <c r="J138" s="49"/>
      <c r="K138" s="69">
        <f t="shared" ref="K138:O139" si="66">K139</f>
        <v>269930</v>
      </c>
      <c r="L138" s="69">
        <f t="shared" si="66"/>
        <v>0</v>
      </c>
      <c r="M138" s="69">
        <f t="shared" si="66"/>
        <v>269930</v>
      </c>
      <c r="N138" s="69">
        <f t="shared" si="66"/>
        <v>0</v>
      </c>
      <c r="O138" s="69">
        <f t="shared" si="66"/>
        <v>269930</v>
      </c>
      <c r="Q138" s="59"/>
    </row>
    <row r="139" spans="1:17" ht="24.75" customHeight="1" x14ac:dyDescent="0.25">
      <c r="A139" s="68"/>
      <c r="B139" s="68" t="s">
        <v>427</v>
      </c>
      <c r="C139" s="68"/>
      <c r="D139" s="68"/>
      <c r="E139" s="68"/>
      <c r="F139" s="48">
        <v>851</v>
      </c>
      <c r="G139" s="73" t="s">
        <v>369</v>
      </c>
      <c r="H139" s="73" t="s">
        <v>399</v>
      </c>
      <c r="I139" s="73" t="s">
        <v>442</v>
      </c>
      <c r="J139" s="49" t="s">
        <v>428</v>
      </c>
      <c r="K139" s="69">
        <f>K140</f>
        <v>269930</v>
      </c>
      <c r="L139" s="69">
        <f t="shared" si="66"/>
        <v>0</v>
      </c>
      <c r="M139" s="69">
        <f t="shared" si="66"/>
        <v>269930</v>
      </c>
      <c r="N139" s="69">
        <f t="shared" si="66"/>
        <v>0</v>
      </c>
      <c r="O139" s="69">
        <f>O140</f>
        <v>269930</v>
      </c>
      <c r="Q139" s="59"/>
    </row>
    <row r="140" spans="1:17" ht="13.5" customHeight="1" x14ac:dyDescent="0.25">
      <c r="A140" s="68"/>
      <c r="B140" s="68" t="s">
        <v>429</v>
      </c>
      <c r="C140" s="68"/>
      <c r="D140" s="68"/>
      <c r="E140" s="68"/>
      <c r="F140" s="48">
        <v>851</v>
      </c>
      <c r="G140" s="73" t="s">
        <v>369</v>
      </c>
      <c r="H140" s="73" t="s">
        <v>399</v>
      </c>
      <c r="I140" s="73" t="s">
        <v>442</v>
      </c>
      <c r="J140" s="49" t="s">
        <v>430</v>
      </c>
      <c r="K140" s="69">
        <v>269930</v>
      </c>
      <c r="L140" s="69"/>
      <c r="M140" s="69">
        <f>K140</f>
        <v>269930</v>
      </c>
      <c r="N140" s="69"/>
      <c r="O140" s="69">
        <v>269930</v>
      </c>
      <c r="Q140" s="59"/>
    </row>
    <row r="141" spans="1:17" s="67" customFormat="1" ht="15.75" customHeight="1" x14ac:dyDescent="0.25">
      <c r="A141" s="145" t="s">
        <v>443</v>
      </c>
      <c r="B141" s="145"/>
      <c r="C141" s="68"/>
      <c r="D141" s="68"/>
      <c r="E141" s="68"/>
      <c r="F141" s="48">
        <v>851</v>
      </c>
      <c r="G141" s="73" t="s">
        <v>369</v>
      </c>
      <c r="H141" s="73" t="s">
        <v>399</v>
      </c>
      <c r="I141" s="73" t="s">
        <v>444</v>
      </c>
      <c r="J141" s="49"/>
      <c r="K141" s="69">
        <f t="shared" ref="K141:O142" si="67">K142</f>
        <v>157000</v>
      </c>
      <c r="L141" s="69">
        <f t="shared" si="67"/>
        <v>0</v>
      </c>
      <c r="M141" s="69">
        <f t="shared" si="67"/>
        <v>157000</v>
      </c>
      <c r="N141" s="69">
        <f t="shared" si="67"/>
        <v>0</v>
      </c>
      <c r="O141" s="69">
        <f t="shared" si="67"/>
        <v>108000</v>
      </c>
      <c r="Q141" s="59"/>
    </row>
    <row r="142" spans="1:17" s="67" customFormat="1" ht="26.25" customHeight="1" x14ac:dyDescent="0.25">
      <c r="A142" s="68"/>
      <c r="B142" s="68" t="s">
        <v>358</v>
      </c>
      <c r="C142" s="68"/>
      <c r="D142" s="68"/>
      <c r="E142" s="68"/>
      <c r="F142" s="48">
        <v>851</v>
      </c>
      <c r="G142" s="73" t="s">
        <v>369</v>
      </c>
      <c r="H142" s="73" t="s">
        <v>399</v>
      </c>
      <c r="I142" s="73" t="s">
        <v>444</v>
      </c>
      <c r="J142" s="49" t="s">
        <v>359</v>
      </c>
      <c r="K142" s="69">
        <f>K143</f>
        <v>157000</v>
      </c>
      <c r="L142" s="69">
        <f t="shared" si="67"/>
        <v>0</v>
      </c>
      <c r="M142" s="69">
        <f t="shared" si="67"/>
        <v>157000</v>
      </c>
      <c r="N142" s="69">
        <f t="shared" si="67"/>
        <v>0</v>
      </c>
      <c r="O142" s="69">
        <f>O143</f>
        <v>108000</v>
      </c>
      <c r="Q142" s="59"/>
    </row>
    <row r="143" spans="1:17" s="67" customFormat="1" ht="26.25" customHeight="1" x14ac:dyDescent="0.25">
      <c r="A143" s="68"/>
      <c r="B143" s="68" t="s">
        <v>346</v>
      </c>
      <c r="C143" s="68"/>
      <c r="D143" s="68"/>
      <c r="E143" s="68"/>
      <c r="F143" s="48">
        <v>851</v>
      </c>
      <c r="G143" s="73" t="s">
        <v>369</v>
      </c>
      <c r="H143" s="73" t="s">
        <v>399</v>
      </c>
      <c r="I143" s="73" t="s">
        <v>444</v>
      </c>
      <c r="J143" s="49" t="s">
        <v>360</v>
      </c>
      <c r="K143" s="69">
        <v>157000</v>
      </c>
      <c r="L143" s="69"/>
      <c r="M143" s="69">
        <f>K143</f>
        <v>157000</v>
      </c>
      <c r="N143" s="69"/>
      <c r="O143" s="69">
        <v>108000</v>
      </c>
      <c r="Q143" s="59"/>
    </row>
    <row r="144" spans="1:17" s="67" customFormat="1" ht="24.75" hidden="1" customHeight="1" x14ac:dyDescent="0.25">
      <c r="A144" s="154" t="s">
        <v>445</v>
      </c>
      <c r="B144" s="155"/>
      <c r="C144" s="68"/>
      <c r="D144" s="68"/>
      <c r="E144" s="68"/>
      <c r="F144" s="48">
        <v>851</v>
      </c>
      <c r="G144" s="73" t="s">
        <v>369</v>
      </c>
      <c r="H144" s="73" t="s">
        <v>399</v>
      </c>
      <c r="I144" s="73" t="s">
        <v>446</v>
      </c>
      <c r="J144" s="49"/>
      <c r="K144" s="69"/>
      <c r="L144" s="69">
        <f t="shared" ref="L144:N145" si="68">L145</f>
        <v>0</v>
      </c>
      <c r="M144" s="69">
        <f t="shared" si="68"/>
        <v>0</v>
      </c>
      <c r="N144" s="69">
        <f t="shared" si="68"/>
        <v>0</v>
      </c>
      <c r="O144" s="69"/>
      <c r="Q144" s="59"/>
    </row>
    <row r="145" spans="1:17" s="67" customFormat="1" ht="33.75" hidden="1" customHeight="1" x14ac:dyDescent="0.25">
      <c r="A145" s="68"/>
      <c r="B145" s="68" t="s">
        <v>427</v>
      </c>
      <c r="C145" s="68"/>
      <c r="D145" s="68"/>
      <c r="E145" s="68"/>
      <c r="F145" s="48">
        <v>851</v>
      </c>
      <c r="G145" s="73" t="s">
        <v>369</v>
      </c>
      <c r="H145" s="73" t="s">
        <v>399</v>
      </c>
      <c r="I145" s="73" t="s">
        <v>446</v>
      </c>
      <c r="J145" s="49" t="s">
        <v>428</v>
      </c>
      <c r="K145" s="69"/>
      <c r="L145" s="69">
        <f t="shared" si="68"/>
        <v>0</v>
      </c>
      <c r="M145" s="69">
        <f t="shared" si="68"/>
        <v>0</v>
      </c>
      <c r="N145" s="69">
        <f t="shared" si="68"/>
        <v>0</v>
      </c>
      <c r="O145" s="69"/>
      <c r="Q145" s="59"/>
    </row>
    <row r="146" spans="1:17" s="67" customFormat="1" ht="14.25" hidden="1" customHeight="1" x14ac:dyDescent="0.25">
      <c r="A146" s="68"/>
      <c r="B146" s="68" t="s">
        <v>429</v>
      </c>
      <c r="C146" s="68"/>
      <c r="D146" s="68"/>
      <c r="E146" s="68"/>
      <c r="F146" s="48">
        <v>851</v>
      </c>
      <c r="G146" s="73" t="s">
        <v>369</v>
      </c>
      <c r="H146" s="73" t="s">
        <v>399</v>
      </c>
      <c r="I146" s="73" t="s">
        <v>446</v>
      </c>
      <c r="J146" s="49" t="s">
        <v>430</v>
      </c>
      <c r="K146" s="69"/>
      <c r="L146" s="69"/>
      <c r="M146" s="69">
        <f>K146</f>
        <v>0</v>
      </c>
      <c r="N146" s="69"/>
      <c r="O146" s="69"/>
      <c r="Q146" s="59"/>
    </row>
    <row r="147" spans="1:17" ht="38.25" customHeight="1" x14ac:dyDescent="0.25">
      <c r="A147" s="145" t="s">
        <v>447</v>
      </c>
      <c r="B147" s="145"/>
      <c r="C147" s="68"/>
      <c r="D147" s="68"/>
      <c r="E147" s="68"/>
      <c r="F147" s="48">
        <v>851</v>
      </c>
      <c r="G147" s="73" t="s">
        <v>369</v>
      </c>
      <c r="H147" s="73" t="s">
        <v>399</v>
      </c>
      <c r="I147" s="73" t="s">
        <v>448</v>
      </c>
      <c r="J147" s="49"/>
      <c r="K147" s="69">
        <f t="shared" ref="K147:O148" si="69">K148</f>
        <v>19570</v>
      </c>
      <c r="L147" s="69">
        <f t="shared" si="69"/>
        <v>0</v>
      </c>
      <c r="M147" s="69">
        <f t="shared" si="69"/>
        <v>19570</v>
      </c>
      <c r="N147" s="69">
        <f t="shared" si="69"/>
        <v>0</v>
      </c>
      <c r="O147" s="69">
        <f t="shared" si="69"/>
        <v>19570</v>
      </c>
      <c r="Q147" s="59"/>
    </row>
    <row r="148" spans="1:17" ht="23.25" customHeight="1" x14ac:dyDescent="0.25">
      <c r="A148" s="68"/>
      <c r="B148" s="68" t="s">
        <v>427</v>
      </c>
      <c r="C148" s="68"/>
      <c r="D148" s="68"/>
      <c r="E148" s="68"/>
      <c r="F148" s="48">
        <v>851</v>
      </c>
      <c r="G148" s="73" t="s">
        <v>369</v>
      </c>
      <c r="H148" s="73" t="s">
        <v>399</v>
      </c>
      <c r="I148" s="73" t="s">
        <v>448</v>
      </c>
      <c r="J148" s="49" t="s">
        <v>428</v>
      </c>
      <c r="K148" s="69">
        <f>K149</f>
        <v>19570</v>
      </c>
      <c r="L148" s="69">
        <f t="shared" si="69"/>
        <v>0</v>
      </c>
      <c r="M148" s="69">
        <f t="shared" si="69"/>
        <v>19570</v>
      </c>
      <c r="N148" s="69">
        <f t="shared" si="69"/>
        <v>0</v>
      </c>
      <c r="O148" s="69">
        <f>O149</f>
        <v>19570</v>
      </c>
      <c r="Q148" s="59"/>
    </row>
    <row r="149" spans="1:17" ht="14.25" customHeight="1" x14ac:dyDescent="0.25">
      <c r="A149" s="68"/>
      <c r="B149" s="68" t="s">
        <v>429</v>
      </c>
      <c r="C149" s="68"/>
      <c r="D149" s="68"/>
      <c r="E149" s="68"/>
      <c r="F149" s="48">
        <v>851</v>
      </c>
      <c r="G149" s="73" t="s">
        <v>369</v>
      </c>
      <c r="H149" s="73" t="s">
        <v>399</v>
      </c>
      <c r="I149" s="73" t="s">
        <v>448</v>
      </c>
      <c r="J149" s="49" t="s">
        <v>430</v>
      </c>
      <c r="K149" s="69">
        <v>19570</v>
      </c>
      <c r="L149" s="69"/>
      <c r="M149" s="69">
        <f>K149</f>
        <v>19570</v>
      </c>
      <c r="N149" s="69"/>
      <c r="O149" s="69">
        <v>19570</v>
      </c>
      <c r="Q149" s="59"/>
    </row>
    <row r="150" spans="1:17" s="63" customFormat="1" ht="14.25" customHeight="1" x14ac:dyDescent="0.25">
      <c r="A150" s="151" t="s">
        <v>449</v>
      </c>
      <c r="B150" s="151"/>
      <c r="C150" s="60"/>
      <c r="D150" s="60"/>
      <c r="E150" s="60"/>
      <c r="F150" s="48">
        <v>851</v>
      </c>
      <c r="G150" s="61" t="s">
        <v>450</v>
      </c>
      <c r="H150" s="61"/>
      <c r="I150" s="61"/>
      <c r="J150" s="61"/>
      <c r="K150" s="62">
        <f>K151+K155</f>
        <v>144703034</v>
      </c>
      <c r="L150" s="62">
        <f t="shared" ref="L150:N150" si="70">L151+L155</f>
        <v>128463454.10000001</v>
      </c>
      <c r="M150" s="62">
        <f t="shared" si="70"/>
        <v>16239579.9</v>
      </c>
      <c r="N150" s="62">
        <f t="shared" si="70"/>
        <v>0</v>
      </c>
      <c r="O150" s="62">
        <f>O151+O155</f>
        <v>144503032</v>
      </c>
      <c r="Q150" s="59"/>
    </row>
    <row r="151" spans="1:17" s="67" customFormat="1" ht="14.25" customHeight="1" x14ac:dyDescent="0.25">
      <c r="A151" s="146" t="s">
        <v>306</v>
      </c>
      <c r="B151" s="146"/>
      <c r="C151" s="64"/>
      <c r="D151" s="64"/>
      <c r="E151" s="64"/>
      <c r="F151" s="48">
        <v>851</v>
      </c>
      <c r="G151" s="65" t="s">
        <v>450</v>
      </c>
      <c r="H151" s="65" t="s">
        <v>348</v>
      </c>
      <c r="I151" s="65"/>
      <c r="J151" s="65"/>
      <c r="K151" s="66">
        <f>K152</f>
        <v>830200</v>
      </c>
      <c r="L151" s="66">
        <f t="shared" ref="L151:N151" si="71">L152</f>
        <v>0</v>
      </c>
      <c r="M151" s="66">
        <f t="shared" si="71"/>
        <v>830200</v>
      </c>
      <c r="N151" s="66">
        <f t="shared" si="71"/>
        <v>0</v>
      </c>
      <c r="O151" s="66">
        <f>O152</f>
        <v>630198</v>
      </c>
      <c r="Q151" s="59"/>
    </row>
    <row r="152" spans="1:17" s="63" customFormat="1" ht="37.5" customHeight="1" x14ac:dyDescent="0.25">
      <c r="A152" s="154" t="s">
        <v>451</v>
      </c>
      <c r="B152" s="155"/>
      <c r="C152" s="68"/>
      <c r="D152" s="68"/>
      <c r="E152" s="68"/>
      <c r="F152" s="48">
        <v>851</v>
      </c>
      <c r="G152" s="49" t="s">
        <v>450</v>
      </c>
      <c r="H152" s="49" t="s">
        <v>348</v>
      </c>
      <c r="I152" s="49" t="s">
        <v>452</v>
      </c>
      <c r="J152" s="49"/>
      <c r="K152" s="69">
        <f t="shared" ref="K152:O153" si="72">K153</f>
        <v>830200</v>
      </c>
      <c r="L152" s="69">
        <f t="shared" si="72"/>
        <v>0</v>
      </c>
      <c r="M152" s="69">
        <f t="shared" si="72"/>
        <v>830200</v>
      </c>
      <c r="N152" s="69">
        <f t="shared" si="72"/>
        <v>0</v>
      </c>
      <c r="O152" s="69">
        <f t="shared" si="72"/>
        <v>630198</v>
      </c>
      <c r="Q152" s="59"/>
    </row>
    <row r="153" spans="1:17" s="63" customFormat="1" ht="26.25" customHeight="1" x14ac:dyDescent="0.25">
      <c r="A153" s="68"/>
      <c r="B153" s="68" t="s">
        <v>358</v>
      </c>
      <c r="C153" s="68"/>
      <c r="D153" s="68"/>
      <c r="E153" s="68"/>
      <c r="F153" s="48">
        <v>851</v>
      </c>
      <c r="G153" s="49" t="s">
        <v>450</v>
      </c>
      <c r="H153" s="49" t="s">
        <v>348</v>
      </c>
      <c r="I153" s="49" t="s">
        <v>452</v>
      </c>
      <c r="J153" s="49" t="s">
        <v>359</v>
      </c>
      <c r="K153" s="69">
        <f>K154</f>
        <v>830200</v>
      </c>
      <c r="L153" s="69">
        <f t="shared" si="72"/>
        <v>0</v>
      </c>
      <c r="M153" s="69">
        <f t="shared" si="72"/>
        <v>830200</v>
      </c>
      <c r="N153" s="69">
        <f t="shared" si="72"/>
        <v>0</v>
      </c>
      <c r="O153" s="69">
        <f>O154</f>
        <v>630198</v>
      </c>
      <c r="Q153" s="59"/>
    </row>
    <row r="154" spans="1:17" s="63" customFormat="1" ht="26.25" customHeight="1" x14ac:dyDescent="0.25">
      <c r="A154" s="68"/>
      <c r="B154" s="68" t="s">
        <v>346</v>
      </c>
      <c r="C154" s="68"/>
      <c r="D154" s="68"/>
      <c r="E154" s="68"/>
      <c r="F154" s="48">
        <v>851</v>
      </c>
      <c r="G154" s="49" t="s">
        <v>450</v>
      </c>
      <c r="H154" s="49" t="s">
        <v>348</v>
      </c>
      <c r="I154" s="49" t="s">
        <v>452</v>
      </c>
      <c r="J154" s="49" t="s">
        <v>360</v>
      </c>
      <c r="K154" s="69">
        <v>830200</v>
      </c>
      <c r="L154" s="69"/>
      <c r="M154" s="69">
        <f>K154</f>
        <v>830200</v>
      </c>
      <c r="N154" s="69"/>
      <c r="O154" s="69">
        <v>630198</v>
      </c>
      <c r="Q154" s="59"/>
    </row>
    <row r="155" spans="1:17" s="67" customFormat="1" x14ac:dyDescent="0.25">
      <c r="A155" s="146" t="s">
        <v>307</v>
      </c>
      <c r="B155" s="146"/>
      <c r="C155" s="64"/>
      <c r="D155" s="64"/>
      <c r="E155" s="64"/>
      <c r="F155" s="48">
        <v>851</v>
      </c>
      <c r="G155" s="65" t="s">
        <v>450</v>
      </c>
      <c r="H155" s="65" t="s">
        <v>399</v>
      </c>
      <c r="I155" s="65"/>
      <c r="J155" s="65"/>
      <c r="K155" s="66">
        <f>K156+K159+K162+K165</f>
        <v>143872834</v>
      </c>
      <c r="L155" s="66">
        <f t="shared" ref="L155:N155" si="73">L156+L159+L162+L165</f>
        <v>128463454.10000001</v>
      </c>
      <c r="M155" s="66">
        <f t="shared" si="73"/>
        <v>15409379.9</v>
      </c>
      <c r="N155" s="66">
        <f t="shared" si="73"/>
        <v>0</v>
      </c>
      <c r="O155" s="66">
        <f>O156+O159+O162+O165</f>
        <v>143872834</v>
      </c>
      <c r="Q155" s="59"/>
    </row>
    <row r="156" spans="1:17" ht="39" customHeight="1" x14ac:dyDescent="0.25">
      <c r="A156" s="145" t="s">
        <v>439</v>
      </c>
      <c r="B156" s="145"/>
      <c r="C156" s="68"/>
      <c r="D156" s="68"/>
      <c r="E156" s="68"/>
      <c r="F156" s="48">
        <v>851</v>
      </c>
      <c r="G156" s="49" t="s">
        <v>450</v>
      </c>
      <c r="H156" s="73" t="s">
        <v>399</v>
      </c>
      <c r="I156" s="49" t="s">
        <v>453</v>
      </c>
      <c r="J156" s="49"/>
      <c r="K156" s="69">
        <f t="shared" ref="K156:O157" si="74">K157</f>
        <v>9000586</v>
      </c>
      <c r="L156" s="69">
        <f t="shared" si="74"/>
        <v>0</v>
      </c>
      <c r="M156" s="69">
        <f t="shared" si="74"/>
        <v>9000586</v>
      </c>
      <c r="N156" s="69">
        <f t="shared" si="74"/>
        <v>0</v>
      </c>
      <c r="O156" s="69">
        <f t="shared" si="74"/>
        <v>9000586</v>
      </c>
      <c r="Q156" s="59"/>
    </row>
    <row r="157" spans="1:17" ht="25.5" customHeight="1" x14ac:dyDescent="0.25">
      <c r="A157" s="68"/>
      <c r="B157" s="68" t="s">
        <v>427</v>
      </c>
      <c r="C157" s="68"/>
      <c r="D157" s="68"/>
      <c r="E157" s="68"/>
      <c r="F157" s="48">
        <v>851</v>
      </c>
      <c r="G157" s="49" t="s">
        <v>450</v>
      </c>
      <c r="H157" s="73" t="s">
        <v>399</v>
      </c>
      <c r="I157" s="49" t="s">
        <v>453</v>
      </c>
      <c r="J157" s="49" t="s">
        <v>428</v>
      </c>
      <c r="K157" s="69">
        <f>K158</f>
        <v>9000586</v>
      </c>
      <c r="L157" s="69">
        <f t="shared" si="74"/>
        <v>0</v>
      </c>
      <c r="M157" s="69">
        <f t="shared" si="74"/>
        <v>9000586</v>
      </c>
      <c r="N157" s="69">
        <f t="shared" si="74"/>
        <v>0</v>
      </c>
      <c r="O157" s="69">
        <f>O158</f>
        <v>9000586</v>
      </c>
      <c r="Q157" s="59"/>
    </row>
    <row r="158" spans="1:17" ht="17.25" customHeight="1" x14ac:dyDescent="0.25">
      <c r="A158" s="68"/>
      <c r="B158" s="68" t="s">
        <v>429</v>
      </c>
      <c r="C158" s="68"/>
      <c r="D158" s="68"/>
      <c r="E158" s="68"/>
      <c r="F158" s="48">
        <v>851</v>
      </c>
      <c r="G158" s="49" t="s">
        <v>450</v>
      </c>
      <c r="H158" s="73" t="s">
        <v>399</v>
      </c>
      <c r="I158" s="49" t="s">
        <v>453</v>
      </c>
      <c r="J158" s="49" t="s">
        <v>430</v>
      </c>
      <c r="K158" s="69">
        <v>9000586</v>
      </c>
      <c r="L158" s="69"/>
      <c r="M158" s="69">
        <f>K158</f>
        <v>9000586</v>
      </c>
      <c r="N158" s="69"/>
      <c r="O158" s="69">
        <v>9000586</v>
      </c>
      <c r="Q158" s="59"/>
    </row>
    <row r="159" spans="1:17" ht="73.5" customHeight="1" x14ac:dyDescent="0.25">
      <c r="A159" s="145" t="s">
        <v>454</v>
      </c>
      <c r="B159" s="145"/>
      <c r="C159" s="68"/>
      <c r="D159" s="68"/>
      <c r="E159" s="68"/>
      <c r="F159" s="48">
        <v>851</v>
      </c>
      <c r="G159" s="49" t="s">
        <v>450</v>
      </c>
      <c r="H159" s="73" t="s">
        <v>399</v>
      </c>
      <c r="I159" s="49" t="s">
        <v>455</v>
      </c>
      <c r="J159" s="49"/>
      <c r="K159" s="69">
        <f t="shared" ref="K159:O160" si="75">K160</f>
        <v>89146323.150000006</v>
      </c>
      <c r="L159" s="69">
        <f t="shared" si="75"/>
        <v>89146323.150000006</v>
      </c>
      <c r="M159" s="69">
        <f t="shared" si="75"/>
        <v>0</v>
      </c>
      <c r="N159" s="69">
        <f t="shared" si="75"/>
        <v>0</v>
      </c>
      <c r="O159" s="69">
        <f t="shared" si="75"/>
        <v>89146323.150000006</v>
      </c>
      <c r="Q159" s="59"/>
    </row>
    <row r="160" spans="1:17" ht="25.5" customHeight="1" x14ac:dyDescent="0.25">
      <c r="A160" s="68"/>
      <c r="B160" s="68" t="s">
        <v>427</v>
      </c>
      <c r="C160" s="68"/>
      <c r="D160" s="68"/>
      <c r="E160" s="68"/>
      <c r="F160" s="48">
        <v>851</v>
      </c>
      <c r="G160" s="49" t="s">
        <v>450</v>
      </c>
      <c r="H160" s="73" t="s">
        <v>399</v>
      </c>
      <c r="I160" s="49" t="s">
        <v>455</v>
      </c>
      <c r="J160" s="49" t="s">
        <v>428</v>
      </c>
      <c r="K160" s="69">
        <f>K161</f>
        <v>89146323.150000006</v>
      </c>
      <c r="L160" s="69">
        <f t="shared" si="75"/>
        <v>89146323.150000006</v>
      </c>
      <c r="M160" s="69">
        <f t="shared" si="75"/>
        <v>0</v>
      </c>
      <c r="N160" s="69">
        <f t="shared" si="75"/>
        <v>0</v>
      </c>
      <c r="O160" s="69">
        <f>O161</f>
        <v>89146323.150000006</v>
      </c>
      <c r="Q160" s="59"/>
    </row>
    <row r="161" spans="1:17" ht="15.75" customHeight="1" x14ac:dyDescent="0.25">
      <c r="A161" s="68"/>
      <c r="B161" s="68" t="s">
        <v>429</v>
      </c>
      <c r="C161" s="68"/>
      <c r="D161" s="68"/>
      <c r="E161" s="68"/>
      <c r="F161" s="48">
        <v>851</v>
      </c>
      <c r="G161" s="49" t="s">
        <v>450</v>
      </c>
      <c r="H161" s="73" t="s">
        <v>399</v>
      </c>
      <c r="I161" s="49" t="s">
        <v>455</v>
      </c>
      <c r="J161" s="49" t="s">
        <v>430</v>
      </c>
      <c r="K161" s="69">
        <v>89146323.150000006</v>
      </c>
      <c r="L161" s="69">
        <f>K161</f>
        <v>89146323.150000006</v>
      </c>
      <c r="M161" s="69"/>
      <c r="N161" s="69"/>
      <c r="O161" s="69">
        <v>89146323.150000006</v>
      </c>
      <c r="Q161" s="59"/>
    </row>
    <row r="162" spans="1:17" ht="70.5" customHeight="1" x14ac:dyDescent="0.25">
      <c r="A162" s="145" t="s">
        <v>456</v>
      </c>
      <c r="B162" s="145"/>
      <c r="C162" s="68"/>
      <c r="D162" s="68"/>
      <c r="E162" s="68"/>
      <c r="F162" s="48">
        <v>851</v>
      </c>
      <c r="G162" s="49" t="s">
        <v>450</v>
      </c>
      <c r="H162" s="73" t="s">
        <v>399</v>
      </c>
      <c r="I162" s="49" t="s">
        <v>457</v>
      </c>
      <c r="J162" s="49"/>
      <c r="K162" s="69">
        <f t="shared" ref="K162:O163" si="76">K163</f>
        <v>6408793.9000000004</v>
      </c>
      <c r="L162" s="69">
        <f t="shared" si="76"/>
        <v>0</v>
      </c>
      <c r="M162" s="69">
        <f t="shared" si="76"/>
        <v>6408793.9000000004</v>
      </c>
      <c r="N162" s="69">
        <f t="shared" si="76"/>
        <v>0</v>
      </c>
      <c r="O162" s="69">
        <f t="shared" si="76"/>
        <v>6408793.9000000004</v>
      </c>
      <c r="Q162" s="59"/>
    </row>
    <row r="163" spans="1:17" ht="37.5" customHeight="1" x14ac:dyDescent="0.25">
      <c r="A163" s="68"/>
      <c r="B163" s="68" t="s">
        <v>427</v>
      </c>
      <c r="C163" s="68"/>
      <c r="D163" s="68"/>
      <c r="E163" s="68"/>
      <c r="F163" s="48">
        <v>851</v>
      </c>
      <c r="G163" s="49" t="s">
        <v>450</v>
      </c>
      <c r="H163" s="73" t="s">
        <v>399</v>
      </c>
      <c r="I163" s="49" t="s">
        <v>457</v>
      </c>
      <c r="J163" s="49" t="s">
        <v>428</v>
      </c>
      <c r="K163" s="69">
        <f>K164</f>
        <v>6408793.9000000004</v>
      </c>
      <c r="L163" s="69">
        <f t="shared" si="76"/>
        <v>0</v>
      </c>
      <c r="M163" s="69">
        <f t="shared" si="76"/>
        <v>6408793.9000000004</v>
      </c>
      <c r="N163" s="69">
        <f t="shared" si="76"/>
        <v>0</v>
      </c>
      <c r="O163" s="69">
        <f>O164</f>
        <v>6408793.9000000004</v>
      </c>
      <c r="Q163" s="59"/>
    </row>
    <row r="164" spans="1:17" ht="15.75" customHeight="1" x14ac:dyDescent="0.25">
      <c r="A164" s="68"/>
      <c r="B164" s="68" t="s">
        <v>429</v>
      </c>
      <c r="C164" s="68"/>
      <c r="D164" s="68"/>
      <c r="E164" s="68"/>
      <c r="F164" s="48">
        <v>851</v>
      </c>
      <c r="G164" s="49" t="s">
        <v>450</v>
      </c>
      <c r="H164" s="73" t="s">
        <v>399</v>
      </c>
      <c r="I164" s="49" t="s">
        <v>457</v>
      </c>
      <c r="J164" s="49" t="s">
        <v>430</v>
      </c>
      <c r="K164" s="69">
        <v>6408793.9000000004</v>
      </c>
      <c r="L164" s="69"/>
      <c r="M164" s="69">
        <f>K164</f>
        <v>6408793.9000000004</v>
      </c>
      <c r="N164" s="69"/>
      <c r="O164" s="69">
        <v>6408793.9000000004</v>
      </c>
      <c r="Q164" s="59"/>
    </row>
    <row r="165" spans="1:17" ht="86.25" customHeight="1" x14ac:dyDescent="0.25">
      <c r="A165" s="145" t="s">
        <v>458</v>
      </c>
      <c r="B165" s="145"/>
      <c r="C165" s="68"/>
      <c r="D165" s="68"/>
      <c r="E165" s="68"/>
      <c r="F165" s="48">
        <v>851</v>
      </c>
      <c r="G165" s="49" t="s">
        <v>450</v>
      </c>
      <c r="H165" s="73" t="s">
        <v>399</v>
      </c>
      <c r="I165" s="49" t="s">
        <v>459</v>
      </c>
      <c r="J165" s="49"/>
      <c r="K165" s="69">
        <f t="shared" ref="K165:O166" si="77">K166</f>
        <v>39317130.950000003</v>
      </c>
      <c r="L165" s="69">
        <f t="shared" si="77"/>
        <v>39317130.950000003</v>
      </c>
      <c r="M165" s="69">
        <f t="shared" si="77"/>
        <v>0</v>
      </c>
      <c r="N165" s="69">
        <f t="shared" si="77"/>
        <v>0</v>
      </c>
      <c r="O165" s="69">
        <f t="shared" si="77"/>
        <v>39317130.950000003</v>
      </c>
      <c r="Q165" s="59"/>
    </row>
    <row r="166" spans="1:17" ht="25.5" customHeight="1" x14ac:dyDescent="0.25">
      <c r="A166" s="68"/>
      <c r="B166" s="68" t="s">
        <v>427</v>
      </c>
      <c r="C166" s="68"/>
      <c r="D166" s="68"/>
      <c r="E166" s="68"/>
      <c r="F166" s="48">
        <v>851</v>
      </c>
      <c r="G166" s="49" t="s">
        <v>450</v>
      </c>
      <c r="H166" s="73" t="s">
        <v>399</v>
      </c>
      <c r="I166" s="49" t="s">
        <v>459</v>
      </c>
      <c r="J166" s="49" t="s">
        <v>428</v>
      </c>
      <c r="K166" s="69">
        <f>K167</f>
        <v>39317130.950000003</v>
      </c>
      <c r="L166" s="69">
        <f t="shared" si="77"/>
        <v>39317130.950000003</v>
      </c>
      <c r="M166" s="69">
        <f t="shared" si="77"/>
        <v>0</v>
      </c>
      <c r="N166" s="69">
        <f t="shared" si="77"/>
        <v>0</v>
      </c>
      <c r="O166" s="69">
        <f>O167</f>
        <v>39317130.950000003</v>
      </c>
      <c r="Q166" s="59"/>
    </row>
    <row r="167" spans="1:17" ht="15.75" customHeight="1" x14ac:dyDescent="0.25">
      <c r="A167" s="68"/>
      <c r="B167" s="68" t="s">
        <v>429</v>
      </c>
      <c r="C167" s="68"/>
      <c r="D167" s="68"/>
      <c r="E167" s="68"/>
      <c r="F167" s="48">
        <v>851</v>
      </c>
      <c r="G167" s="49" t="s">
        <v>450</v>
      </c>
      <c r="H167" s="73" t="s">
        <v>399</v>
      </c>
      <c r="I167" s="49" t="s">
        <v>459</v>
      </c>
      <c r="J167" s="49" t="s">
        <v>430</v>
      </c>
      <c r="K167" s="69">
        <v>39317130.950000003</v>
      </c>
      <c r="L167" s="69">
        <f>K167</f>
        <v>39317130.950000003</v>
      </c>
      <c r="M167" s="69"/>
      <c r="N167" s="69"/>
      <c r="O167" s="69">
        <v>39317130.950000003</v>
      </c>
      <c r="Q167" s="59"/>
    </row>
    <row r="168" spans="1:17" ht="13.5" customHeight="1" x14ac:dyDescent="0.25">
      <c r="A168" s="151" t="s">
        <v>460</v>
      </c>
      <c r="B168" s="151"/>
      <c r="C168" s="60"/>
      <c r="D168" s="60"/>
      <c r="E168" s="60"/>
      <c r="F168" s="48">
        <v>851</v>
      </c>
      <c r="G168" s="61" t="s">
        <v>419</v>
      </c>
      <c r="H168" s="61"/>
      <c r="I168" s="61"/>
      <c r="J168" s="61"/>
      <c r="K168" s="62">
        <f t="shared" ref="K168:O168" si="78">K169+K205</f>
        <v>15899573</v>
      </c>
      <c r="L168" s="62">
        <f t="shared" si="78"/>
        <v>119080</v>
      </c>
      <c r="M168" s="62">
        <f t="shared" si="78"/>
        <v>3104200</v>
      </c>
      <c r="N168" s="62">
        <f t="shared" si="78"/>
        <v>12676293</v>
      </c>
      <c r="O168" s="62">
        <f t="shared" si="78"/>
        <v>15898573</v>
      </c>
      <c r="Q168" s="59"/>
    </row>
    <row r="169" spans="1:17" x14ac:dyDescent="0.25">
      <c r="A169" s="146" t="s">
        <v>310</v>
      </c>
      <c r="B169" s="146"/>
      <c r="C169" s="64"/>
      <c r="D169" s="64"/>
      <c r="E169" s="64"/>
      <c r="F169" s="48">
        <v>851</v>
      </c>
      <c r="G169" s="65" t="s">
        <v>419</v>
      </c>
      <c r="H169" s="65" t="s">
        <v>348</v>
      </c>
      <c r="I169" s="65"/>
      <c r="J169" s="65"/>
      <c r="K169" s="66">
        <f t="shared" ref="K169:O169" si="79">K170+K173+K176+K179+K182+K185+K188+K191+K194++K197+K202</f>
        <v>15884573</v>
      </c>
      <c r="L169" s="66">
        <f t="shared" si="79"/>
        <v>119080</v>
      </c>
      <c r="M169" s="66">
        <f t="shared" si="79"/>
        <v>3089200</v>
      </c>
      <c r="N169" s="66">
        <f t="shared" si="79"/>
        <v>12676293</v>
      </c>
      <c r="O169" s="66">
        <f t="shared" si="79"/>
        <v>15883573</v>
      </c>
      <c r="Q169" s="59"/>
    </row>
    <row r="170" spans="1:17" ht="36.75" customHeight="1" x14ac:dyDescent="0.25">
      <c r="A170" s="145" t="s">
        <v>439</v>
      </c>
      <c r="B170" s="145"/>
      <c r="C170" s="68"/>
      <c r="D170" s="68"/>
      <c r="E170" s="68"/>
      <c r="F170" s="48">
        <v>851</v>
      </c>
      <c r="G170" s="73" t="s">
        <v>419</v>
      </c>
      <c r="H170" s="73" t="s">
        <v>348</v>
      </c>
      <c r="I170" s="49" t="s">
        <v>453</v>
      </c>
      <c r="J170" s="49"/>
      <c r="K170" s="69">
        <f>K171</f>
        <v>0</v>
      </c>
      <c r="L170" s="69">
        <f t="shared" ref="L170:N171" si="80">L171</f>
        <v>0</v>
      </c>
      <c r="M170" s="69">
        <f t="shared" si="80"/>
        <v>0</v>
      </c>
      <c r="N170" s="69">
        <f t="shared" si="80"/>
        <v>0</v>
      </c>
      <c r="O170" s="69">
        <f>O171</f>
        <v>0</v>
      </c>
      <c r="Q170" s="59"/>
    </row>
    <row r="171" spans="1:17" ht="16.5" customHeight="1" x14ac:dyDescent="0.25">
      <c r="A171" s="68"/>
      <c r="B171" s="68" t="s">
        <v>427</v>
      </c>
      <c r="C171" s="68"/>
      <c r="D171" s="68"/>
      <c r="E171" s="68"/>
      <c r="F171" s="48">
        <v>851</v>
      </c>
      <c r="G171" s="49" t="s">
        <v>419</v>
      </c>
      <c r="H171" s="49" t="s">
        <v>348</v>
      </c>
      <c r="I171" s="49" t="s">
        <v>453</v>
      </c>
      <c r="J171" s="49" t="s">
        <v>428</v>
      </c>
      <c r="K171" s="69">
        <f>K172</f>
        <v>0</v>
      </c>
      <c r="L171" s="69">
        <f t="shared" si="80"/>
        <v>0</v>
      </c>
      <c r="M171" s="69">
        <f t="shared" si="80"/>
        <v>0</v>
      </c>
      <c r="N171" s="69">
        <f t="shared" si="80"/>
        <v>0</v>
      </c>
      <c r="O171" s="69">
        <f>O172</f>
        <v>0</v>
      </c>
      <c r="Q171" s="59"/>
    </row>
    <row r="172" spans="1:17" ht="16.5" customHeight="1" x14ac:dyDescent="0.25">
      <c r="A172" s="68"/>
      <c r="B172" s="68" t="s">
        <v>429</v>
      </c>
      <c r="C172" s="68"/>
      <c r="D172" s="68"/>
      <c r="E172" s="68"/>
      <c r="F172" s="48">
        <v>851</v>
      </c>
      <c r="G172" s="49" t="s">
        <v>419</v>
      </c>
      <c r="H172" s="49" t="s">
        <v>348</v>
      </c>
      <c r="I172" s="49" t="s">
        <v>453</v>
      </c>
      <c r="J172" s="49" t="s">
        <v>430</v>
      </c>
      <c r="K172" s="69"/>
      <c r="L172" s="69"/>
      <c r="M172" s="69">
        <f>K172</f>
        <v>0</v>
      </c>
      <c r="N172" s="69"/>
      <c r="O172" s="69"/>
      <c r="Q172" s="59"/>
    </row>
    <row r="173" spans="1:17" ht="12.75" customHeight="1" x14ac:dyDescent="0.25">
      <c r="A173" s="145" t="s">
        <v>461</v>
      </c>
      <c r="B173" s="145"/>
      <c r="C173" s="68"/>
      <c r="D173" s="68"/>
      <c r="E173" s="68"/>
      <c r="F173" s="48">
        <v>851</v>
      </c>
      <c r="G173" s="49" t="s">
        <v>419</v>
      </c>
      <c r="H173" s="49" t="s">
        <v>348</v>
      </c>
      <c r="I173" s="49" t="s">
        <v>462</v>
      </c>
      <c r="J173" s="49"/>
      <c r="K173" s="69">
        <f t="shared" ref="K173:O174" si="81">K174</f>
        <v>2562500</v>
      </c>
      <c r="L173" s="69">
        <f t="shared" si="81"/>
        <v>0</v>
      </c>
      <c r="M173" s="69">
        <f t="shared" si="81"/>
        <v>2562500</v>
      </c>
      <c r="N173" s="69">
        <f t="shared" si="81"/>
        <v>0</v>
      </c>
      <c r="O173" s="69">
        <f t="shared" si="81"/>
        <v>2562500</v>
      </c>
      <c r="Q173" s="59"/>
    </row>
    <row r="174" spans="1:17" ht="25.5" customHeight="1" x14ac:dyDescent="0.25">
      <c r="A174" s="64"/>
      <c r="B174" s="68" t="s">
        <v>392</v>
      </c>
      <c r="C174" s="64"/>
      <c r="D174" s="64"/>
      <c r="E174" s="64"/>
      <c r="F174" s="48">
        <v>851</v>
      </c>
      <c r="G174" s="49" t="s">
        <v>419</v>
      </c>
      <c r="H174" s="49" t="s">
        <v>348</v>
      </c>
      <c r="I174" s="49" t="s">
        <v>462</v>
      </c>
      <c r="J174" s="49" t="s">
        <v>463</v>
      </c>
      <c r="K174" s="69">
        <f>K175</f>
        <v>2562500</v>
      </c>
      <c r="L174" s="69">
        <f t="shared" si="81"/>
        <v>0</v>
      </c>
      <c r="M174" s="69">
        <f t="shared" si="81"/>
        <v>2562500</v>
      </c>
      <c r="N174" s="69">
        <f t="shared" si="81"/>
        <v>0</v>
      </c>
      <c r="O174" s="69">
        <f>O175</f>
        <v>2562500</v>
      </c>
      <c r="Q174" s="59"/>
    </row>
    <row r="175" spans="1:17" ht="17.25" customHeight="1" x14ac:dyDescent="0.25">
      <c r="A175" s="64"/>
      <c r="B175" s="68" t="s">
        <v>464</v>
      </c>
      <c r="C175" s="64"/>
      <c r="D175" s="64"/>
      <c r="E175" s="64"/>
      <c r="F175" s="48">
        <v>851</v>
      </c>
      <c r="G175" s="49" t="s">
        <v>419</v>
      </c>
      <c r="H175" s="49" t="s">
        <v>348</v>
      </c>
      <c r="I175" s="49" t="s">
        <v>462</v>
      </c>
      <c r="J175" s="49" t="s">
        <v>465</v>
      </c>
      <c r="K175" s="69">
        <v>2562500</v>
      </c>
      <c r="L175" s="69"/>
      <c r="M175" s="69">
        <f>K175</f>
        <v>2562500</v>
      </c>
      <c r="N175" s="69"/>
      <c r="O175" s="69">
        <v>2562500</v>
      </c>
      <c r="Q175" s="59"/>
    </row>
    <row r="176" spans="1:17" ht="14.25" customHeight="1" x14ac:dyDescent="0.25">
      <c r="A176" s="145" t="s">
        <v>466</v>
      </c>
      <c r="B176" s="145"/>
      <c r="C176" s="68"/>
      <c r="D176" s="68"/>
      <c r="E176" s="68"/>
      <c r="F176" s="48">
        <v>851</v>
      </c>
      <c r="G176" s="49" t="s">
        <v>419</v>
      </c>
      <c r="H176" s="49" t="s">
        <v>348</v>
      </c>
      <c r="I176" s="49" t="s">
        <v>467</v>
      </c>
      <c r="J176" s="49"/>
      <c r="K176" s="69">
        <f t="shared" ref="K176:O177" si="82">K177</f>
        <v>152000</v>
      </c>
      <c r="L176" s="69">
        <f t="shared" si="82"/>
        <v>0</v>
      </c>
      <c r="M176" s="69">
        <f t="shared" si="82"/>
        <v>152000</v>
      </c>
      <c r="N176" s="69">
        <f t="shared" si="82"/>
        <v>0</v>
      </c>
      <c r="O176" s="69">
        <f t="shared" si="82"/>
        <v>152000</v>
      </c>
      <c r="Q176" s="59"/>
    </row>
    <row r="177" spans="1:17" ht="27" customHeight="1" x14ac:dyDescent="0.25">
      <c r="A177" s="68"/>
      <c r="B177" s="68" t="s">
        <v>392</v>
      </c>
      <c r="C177" s="68"/>
      <c r="D177" s="68"/>
      <c r="E177" s="68"/>
      <c r="F177" s="48">
        <v>851</v>
      </c>
      <c r="G177" s="49" t="s">
        <v>419</v>
      </c>
      <c r="H177" s="49" t="s">
        <v>348</v>
      </c>
      <c r="I177" s="49" t="s">
        <v>467</v>
      </c>
      <c r="J177" s="71">
        <v>600</v>
      </c>
      <c r="K177" s="69">
        <f>K178</f>
        <v>152000</v>
      </c>
      <c r="L177" s="69">
        <f t="shared" si="82"/>
        <v>0</v>
      </c>
      <c r="M177" s="69">
        <f t="shared" si="82"/>
        <v>152000</v>
      </c>
      <c r="N177" s="69">
        <f t="shared" si="82"/>
        <v>0</v>
      </c>
      <c r="O177" s="69">
        <f>O178</f>
        <v>152000</v>
      </c>
      <c r="Q177" s="59"/>
    </row>
    <row r="178" spans="1:17" ht="15" customHeight="1" x14ac:dyDescent="0.25">
      <c r="A178" s="68"/>
      <c r="B178" s="68" t="s">
        <v>464</v>
      </c>
      <c r="C178" s="68"/>
      <c r="D178" s="68"/>
      <c r="E178" s="68"/>
      <c r="F178" s="48">
        <v>851</v>
      </c>
      <c r="G178" s="49" t="s">
        <v>419</v>
      </c>
      <c r="H178" s="49" t="s">
        <v>348</v>
      </c>
      <c r="I178" s="49" t="s">
        <v>467</v>
      </c>
      <c r="J178" s="49" t="s">
        <v>465</v>
      </c>
      <c r="K178" s="69">
        <v>152000</v>
      </c>
      <c r="L178" s="69"/>
      <c r="M178" s="69">
        <f>K178</f>
        <v>152000</v>
      </c>
      <c r="N178" s="69"/>
      <c r="O178" s="69">
        <v>152000</v>
      </c>
      <c r="Q178" s="59"/>
    </row>
    <row r="179" spans="1:17" ht="48.75" customHeight="1" x14ac:dyDescent="0.25">
      <c r="A179" s="145" t="s">
        <v>468</v>
      </c>
      <c r="B179" s="145"/>
      <c r="C179" s="68"/>
      <c r="D179" s="68"/>
      <c r="E179" s="68"/>
      <c r="F179" s="48">
        <v>851</v>
      </c>
      <c r="G179" s="49" t="s">
        <v>419</v>
      </c>
      <c r="H179" s="49" t="s">
        <v>348</v>
      </c>
      <c r="I179" s="49" t="s">
        <v>469</v>
      </c>
      <c r="J179" s="71"/>
      <c r="K179" s="69">
        <f t="shared" ref="K179:O180" si="83">K180</f>
        <v>8556200</v>
      </c>
      <c r="L179" s="69">
        <f t="shared" si="83"/>
        <v>0</v>
      </c>
      <c r="M179" s="69">
        <f t="shared" si="83"/>
        <v>0</v>
      </c>
      <c r="N179" s="69">
        <f t="shared" si="83"/>
        <v>8556200</v>
      </c>
      <c r="O179" s="69">
        <f t="shared" si="83"/>
        <v>8556200</v>
      </c>
      <c r="Q179" s="59"/>
    </row>
    <row r="180" spans="1:17" ht="24" customHeight="1" x14ac:dyDescent="0.25">
      <c r="A180" s="68"/>
      <c r="B180" s="68" t="s">
        <v>392</v>
      </c>
      <c r="C180" s="68"/>
      <c r="D180" s="68"/>
      <c r="E180" s="68"/>
      <c r="F180" s="48">
        <v>851</v>
      </c>
      <c r="G180" s="49" t="s">
        <v>419</v>
      </c>
      <c r="H180" s="49" t="s">
        <v>348</v>
      </c>
      <c r="I180" s="49" t="s">
        <v>469</v>
      </c>
      <c r="J180" s="71">
        <v>600</v>
      </c>
      <c r="K180" s="69">
        <f>K181</f>
        <v>8556200</v>
      </c>
      <c r="L180" s="69">
        <f t="shared" si="83"/>
        <v>0</v>
      </c>
      <c r="M180" s="69">
        <f t="shared" si="83"/>
        <v>0</v>
      </c>
      <c r="N180" s="69">
        <f t="shared" si="83"/>
        <v>8556200</v>
      </c>
      <c r="O180" s="69">
        <f>O181</f>
        <v>8556200</v>
      </c>
      <c r="Q180" s="59"/>
    </row>
    <row r="181" spans="1:17" ht="13.5" customHeight="1" x14ac:dyDescent="0.25">
      <c r="A181" s="68"/>
      <c r="B181" s="68" t="s">
        <v>464</v>
      </c>
      <c r="C181" s="68"/>
      <c r="D181" s="68"/>
      <c r="E181" s="68"/>
      <c r="F181" s="48">
        <v>851</v>
      </c>
      <c r="G181" s="49" t="s">
        <v>419</v>
      </c>
      <c r="H181" s="49" t="s">
        <v>348</v>
      </c>
      <c r="I181" s="49" t="s">
        <v>469</v>
      </c>
      <c r="J181" s="49" t="s">
        <v>465</v>
      </c>
      <c r="K181" s="69">
        <v>8556200</v>
      </c>
      <c r="L181" s="69"/>
      <c r="M181" s="69"/>
      <c r="N181" s="69">
        <f>K181</f>
        <v>8556200</v>
      </c>
      <c r="O181" s="69">
        <v>8556200</v>
      </c>
      <c r="Q181" s="59"/>
    </row>
    <row r="182" spans="1:17" ht="47.25" customHeight="1" x14ac:dyDescent="0.25">
      <c r="A182" s="145" t="s">
        <v>470</v>
      </c>
      <c r="B182" s="145"/>
      <c r="C182" s="68"/>
      <c r="D182" s="68"/>
      <c r="E182" s="68"/>
      <c r="F182" s="48">
        <v>851</v>
      </c>
      <c r="G182" s="49" t="s">
        <v>419</v>
      </c>
      <c r="H182" s="49" t="s">
        <v>348</v>
      </c>
      <c r="I182" s="49" t="s">
        <v>471</v>
      </c>
      <c r="J182" s="71"/>
      <c r="K182" s="69">
        <f t="shared" ref="K182:O183" si="84">K183</f>
        <v>2995400</v>
      </c>
      <c r="L182" s="69">
        <f t="shared" si="84"/>
        <v>0</v>
      </c>
      <c r="M182" s="69">
        <f t="shared" si="84"/>
        <v>0</v>
      </c>
      <c r="N182" s="69">
        <f t="shared" si="84"/>
        <v>2995400</v>
      </c>
      <c r="O182" s="69">
        <f t="shared" si="84"/>
        <v>2995400</v>
      </c>
      <c r="Q182" s="59"/>
    </row>
    <row r="183" spans="1:17" ht="24.75" customHeight="1" x14ac:dyDescent="0.25">
      <c r="A183" s="68"/>
      <c r="B183" s="68" t="s">
        <v>392</v>
      </c>
      <c r="C183" s="68"/>
      <c r="D183" s="68"/>
      <c r="E183" s="68"/>
      <c r="F183" s="48">
        <v>851</v>
      </c>
      <c r="G183" s="49" t="s">
        <v>419</v>
      </c>
      <c r="H183" s="49" t="s">
        <v>348</v>
      </c>
      <c r="I183" s="49" t="s">
        <v>471</v>
      </c>
      <c r="J183" s="71">
        <v>600</v>
      </c>
      <c r="K183" s="69">
        <f>K184</f>
        <v>2995400</v>
      </c>
      <c r="L183" s="69">
        <f t="shared" si="84"/>
        <v>0</v>
      </c>
      <c r="M183" s="69">
        <f t="shared" si="84"/>
        <v>0</v>
      </c>
      <c r="N183" s="69">
        <f t="shared" si="84"/>
        <v>2995400</v>
      </c>
      <c r="O183" s="69">
        <f>O184</f>
        <v>2995400</v>
      </c>
      <c r="Q183" s="59"/>
    </row>
    <row r="184" spans="1:17" ht="12.75" customHeight="1" x14ac:dyDescent="0.25">
      <c r="A184" s="68"/>
      <c r="B184" s="68" t="s">
        <v>464</v>
      </c>
      <c r="C184" s="68"/>
      <c r="D184" s="68"/>
      <c r="E184" s="68"/>
      <c r="F184" s="48">
        <v>851</v>
      </c>
      <c r="G184" s="49" t="s">
        <v>419</v>
      </c>
      <c r="H184" s="49" t="s">
        <v>348</v>
      </c>
      <c r="I184" s="49" t="s">
        <v>471</v>
      </c>
      <c r="J184" s="49" t="s">
        <v>465</v>
      </c>
      <c r="K184" s="69">
        <v>2995400</v>
      </c>
      <c r="L184" s="69"/>
      <c r="M184" s="69"/>
      <c r="N184" s="69">
        <f>K184</f>
        <v>2995400</v>
      </c>
      <c r="O184" s="69">
        <v>2995400</v>
      </c>
      <c r="Q184" s="59"/>
    </row>
    <row r="185" spans="1:17" ht="82.5" customHeight="1" x14ac:dyDescent="0.25">
      <c r="A185" s="145" t="s">
        <v>472</v>
      </c>
      <c r="B185" s="145"/>
      <c r="C185" s="68"/>
      <c r="D185" s="68"/>
      <c r="E185" s="68"/>
      <c r="F185" s="48">
        <v>851</v>
      </c>
      <c r="G185" s="49" t="s">
        <v>419</v>
      </c>
      <c r="H185" s="49" t="s">
        <v>348</v>
      </c>
      <c r="I185" s="49" t="s">
        <v>473</v>
      </c>
      <c r="J185" s="49"/>
      <c r="K185" s="69">
        <f t="shared" ref="K185:O186" si="85">K186</f>
        <v>108120</v>
      </c>
      <c r="L185" s="69">
        <f t="shared" si="85"/>
        <v>19080</v>
      </c>
      <c r="M185" s="69">
        <f t="shared" si="85"/>
        <v>0</v>
      </c>
      <c r="N185" s="69">
        <f t="shared" si="85"/>
        <v>89040</v>
      </c>
      <c r="O185" s="69">
        <f t="shared" si="85"/>
        <v>108120</v>
      </c>
      <c r="Q185" s="59"/>
    </row>
    <row r="186" spans="1:17" ht="24" customHeight="1" x14ac:dyDescent="0.25">
      <c r="A186" s="68"/>
      <c r="B186" s="68" t="s">
        <v>392</v>
      </c>
      <c r="C186" s="68"/>
      <c r="D186" s="68"/>
      <c r="E186" s="68"/>
      <c r="F186" s="48">
        <v>851</v>
      </c>
      <c r="G186" s="49" t="s">
        <v>419</v>
      </c>
      <c r="H186" s="49" t="s">
        <v>348</v>
      </c>
      <c r="I186" s="49" t="s">
        <v>473</v>
      </c>
      <c r="J186" s="49" t="s">
        <v>463</v>
      </c>
      <c r="K186" s="69">
        <f>K187</f>
        <v>108120</v>
      </c>
      <c r="L186" s="69">
        <f t="shared" si="85"/>
        <v>19080</v>
      </c>
      <c r="M186" s="69">
        <f t="shared" si="85"/>
        <v>0</v>
      </c>
      <c r="N186" s="69">
        <f t="shared" si="85"/>
        <v>89040</v>
      </c>
      <c r="O186" s="69">
        <f>O187</f>
        <v>108120</v>
      </c>
      <c r="Q186" s="59"/>
    </row>
    <row r="187" spans="1:17" ht="14.25" customHeight="1" x14ac:dyDescent="0.25">
      <c r="A187" s="68"/>
      <c r="B187" s="68" t="s">
        <v>464</v>
      </c>
      <c r="C187" s="68"/>
      <c r="D187" s="68"/>
      <c r="E187" s="68"/>
      <c r="F187" s="48">
        <v>851</v>
      </c>
      <c r="G187" s="49" t="s">
        <v>419</v>
      </c>
      <c r="H187" s="49" t="s">
        <v>348</v>
      </c>
      <c r="I187" s="49" t="s">
        <v>473</v>
      </c>
      <c r="J187" s="49" t="s">
        <v>465</v>
      </c>
      <c r="K187" s="69">
        <v>108120</v>
      </c>
      <c r="L187" s="69">
        <v>19080</v>
      </c>
      <c r="M187" s="69"/>
      <c r="N187" s="69">
        <v>89040</v>
      </c>
      <c r="O187" s="69">
        <v>108120</v>
      </c>
      <c r="Q187" s="59"/>
    </row>
    <row r="188" spans="1:17" ht="50.25" customHeight="1" x14ac:dyDescent="0.25">
      <c r="A188" s="145" t="s">
        <v>474</v>
      </c>
      <c r="B188" s="145"/>
      <c r="C188" s="68"/>
      <c r="D188" s="68"/>
      <c r="E188" s="68"/>
      <c r="F188" s="48">
        <v>851</v>
      </c>
      <c r="G188" s="49" t="s">
        <v>419</v>
      </c>
      <c r="H188" s="49" t="s">
        <v>348</v>
      </c>
      <c r="I188" s="49" t="s">
        <v>475</v>
      </c>
      <c r="J188" s="49"/>
      <c r="K188" s="69">
        <f>K189</f>
        <v>100000</v>
      </c>
      <c r="L188" s="69">
        <f t="shared" ref="L188:N189" si="86">L189</f>
        <v>0</v>
      </c>
      <c r="M188" s="69">
        <f t="shared" si="86"/>
        <v>100000</v>
      </c>
      <c r="N188" s="69">
        <f t="shared" si="86"/>
        <v>0</v>
      </c>
      <c r="O188" s="69">
        <f>O189</f>
        <v>100000</v>
      </c>
      <c r="Q188" s="59"/>
    </row>
    <row r="189" spans="1:17" ht="25.5" customHeight="1" x14ac:dyDescent="0.25">
      <c r="A189" s="68"/>
      <c r="B189" s="68" t="s">
        <v>358</v>
      </c>
      <c r="C189" s="70"/>
      <c r="D189" s="70"/>
      <c r="E189" s="70"/>
      <c r="F189" s="48">
        <v>851</v>
      </c>
      <c r="G189" s="49" t="s">
        <v>419</v>
      </c>
      <c r="H189" s="49" t="s">
        <v>348</v>
      </c>
      <c r="I189" s="49" t="s">
        <v>475</v>
      </c>
      <c r="J189" s="49" t="s">
        <v>359</v>
      </c>
      <c r="K189" s="69">
        <f>K190</f>
        <v>100000</v>
      </c>
      <c r="L189" s="69">
        <f t="shared" si="86"/>
        <v>0</v>
      </c>
      <c r="M189" s="69">
        <f t="shared" si="86"/>
        <v>100000</v>
      </c>
      <c r="N189" s="69">
        <f t="shared" si="86"/>
        <v>0</v>
      </c>
      <c r="O189" s="69">
        <f>O190</f>
        <v>100000</v>
      </c>
      <c r="Q189" s="59"/>
    </row>
    <row r="190" spans="1:17" ht="25.5" customHeight="1" x14ac:dyDescent="0.25">
      <c r="A190" s="68"/>
      <c r="B190" s="68" t="s">
        <v>346</v>
      </c>
      <c r="C190" s="68"/>
      <c r="D190" s="68"/>
      <c r="E190" s="68"/>
      <c r="F190" s="48">
        <v>851</v>
      </c>
      <c r="G190" s="49" t="s">
        <v>419</v>
      </c>
      <c r="H190" s="49" t="s">
        <v>348</v>
      </c>
      <c r="I190" s="49" t="s">
        <v>475</v>
      </c>
      <c r="J190" s="49" t="s">
        <v>360</v>
      </c>
      <c r="K190" s="69">
        <v>100000</v>
      </c>
      <c r="L190" s="69"/>
      <c r="M190" s="69">
        <f>K190</f>
        <v>100000</v>
      </c>
      <c r="N190" s="69"/>
      <c r="O190" s="69">
        <v>100000</v>
      </c>
      <c r="Q190" s="59"/>
    </row>
    <row r="191" spans="1:17" ht="66.75" customHeight="1" x14ac:dyDescent="0.25">
      <c r="A191" s="145" t="s">
        <v>476</v>
      </c>
      <c r="B191" s="145"/>
      <c r="C191" s="68"/>
      <c r="D191" s="68"/>
      <c r="E191" s="68"/>
      <c r="F191" s="48">
        <v>851</v>
      </c>
      <c r="G191" s="49" t="s">
        <v>419</v>
      </c>
      <c r="H191" s="49" t="s">
        <v>348</v>
      </c>
      <c r="I191" s="49" t="s">
        <v>477</v>
      </c>
      <c r="J191" s="49"/>
      <c r="K191" s="69">
        <f>K192</f>
        <v>100000</v>
      </c>
      <c r="L191" s="69">
        <f t="shared" ref="L191:N192" si="87">L192</f>
        <v>0</v>
      </c>
      <c r="M191" s="69">
        <f t="shared" si="87"/>
        <v>0</v>
      </c>
      <c r="N191" s="69">
        <f t="shared" si="87"/>
        <v>100000</v>
      </c>
      <c r="O191" s="69">
        <f>O192</f>
        <v>99000</v>
      </c>
      <c r="Q191" s="59"/>
    </row>
    <row r="192" spans="1:17" ht="25.5" customHeight="1" x14ac:dyDescent="0.25">
      <c r="A192" s="71"/>
      <c r="B192" s="68" t="s">
        <v>358</v>
      </c>
      <c r="C192" s="70"/>
      <c r="D192" s="70"/>
      <c r="E192" s="70"/>
      <c r="F192" s="48">
        <v>851</v>
      </c>
      <c r="G192" s="49" t="s">
        <v>419</v>
      </c>
      <c r="H192" s="49" t="s">
        <v>348</v>
      </c>
      <c r="I192" s="49" t="s">
        <v>477</v>
      </c>
      <c r="J192" s="49" t="s">
        <v>359</v>
      </c>
      <c r="K192" s="69">
        <f>K193</f>
        <v>100000</v>
      </c>
      <c r="L192" s="69">
        <f t="shared" si="87"/>
        <v>0</v>
      </c>
      <c r="M192" s="69">
        <f t="shared" si="87"/>
        <v>0</v>
      </c>
      <c r="N192" s="69">
        <f t="shared" si="87"/>
        <v>100000</v>
      </c>
      <c r="O192" s="69">
        <f>O193</f>
        <v>99000</v>
      </c>
      <c r="Q192" s="59"/>
    </row>
    <row r="193" spans="1:17" ht="25.5" customHeight="1" x14ac:dyDescent="0.25">
      <c r="A193" s="71"/>
      <c r="B193" s="68" t="s">
        <v>346</v>
      </c>
      <c r="C193" s="68"/>
      <c r="D193" s="68"/>
      <c r="E193" s="68"/>
      <c r="F193" s="48">
        <v>851</v>
      </c>
      <c r="G193" s="49" t="s">
        <v>419</v>
      </c>
      <c r="H193" s="49" t="s">
        <v>348</v>
      </c>
      <c r="I193" s="49" t="s">
        <v>477</v>
      </c>
      <c r="J193" s="49" t="s">
        <v>360</v>
      </c>
      <c r="K193" s="69">
        <v>100000</v>
      </c>
      <c r="L193" s="69"/>
      <c r="M193" s="69"/>
      <c r="N193" s="69">
        <f>K193</f>
        <v>100000</v>
      </c>
      <c r="O193" s="69">
        <v>99000</v>
      </c>
      <c r="Q193" s="59"/>
    </row>
    <row r="194" spans="1:17" ht="38.25" customHeight="1" x14ac:dyDescent="0.25">
      <c r="A194" s="145" t="s">
        <v>478</v>
      </c>
      <c r="B194" s="145"/>
      <c r="C194" s="68"/>
      <c r="D194" s="68"/>
      <c r="E194" s="68"/>
      <c r="F194" s="48">
        <v>851</v>
      </c>
      <c r="G194" s="49" t="s">
        <v>419</v>
      </c>
      <c r="H194" s="49" t="s">
        <v>348</v>
      </c>
      <c r="I194" s="49" t="s">
        <v>479</v>
      </c>
      <c r="J194" s="49"/>
      <c r="K194" s="69">
        <f>K195</f>
        <v>274700</v>
      </c>
      <c r="L194" s="69">
        <f t="shared" ref="L194:N195" si="88">L195</f>
        <v>0</v>
      </c>
      <c r="M194" s="69">
        <f t="shared" si="88"/>
        <v>274700</v>
      </c>
      <c r="N194" s="69">
        <f t="shared" si="88"/>
        <v>0</v>
      </c>
      <c r="O194" s="69">
        <f>O195</f>
        <v>274700</v>
      </c>
      <c r="Q194" s="59"/>
    </row>
    <row r="195" spans="1:17" ht="25.5" customHeight="1" x14ac:dyDescent="0.25">
      <c r="A195" s="83"/>
      <c r="B195" s="68" t="s">
        <v>358</v>
      </c>
      <c r="C195" s="70"/>
      <c r="D195" s="70"/>
      <c r="E195" s="70"/>
      <c r="F195" s="48">
        <v>851</v>
      </c>
      <c r="G195" s="49" t="s">
        <v>419</v>
      </c>
      <c r="H195" s="49" t="s">
        <v>348</v>
      </c>
      <c r="I195" s="49" t="s">
        <v>479</v>
      </c>
      <c r="J195" s="49" t="s">
        <v>359</v>
      </c>
      <c r="K195" s="69">
        <f>K196</f>
        <v>274700</v>
      </c>
      <c r="L195" s="69">
        <f t="shared" si="88"/>
        <v>0</v>
      </c>
      <c r="M195" s="69">
        <f t="shared" si="88"/>
        <v>274700</v>
      </c>
      <c r="N195" s="69">
        <f t="shared" si="88"/>
        <v>0</v>
      </c>
      <c r="O195" s="69">
        <f>O196</f>
        <v>274700</v>
      </c>
      <c r="Q195" s="59"/>
    </row>
    <row r="196" spans="1:17" ht="25.5" customHeight="1" x14ac:dyDescent="0.25">
      <c r="A196" s="83"/>
      <c r="B196" s="68" t="s">
        <v>346</v>
      </c>
      <c r="C196" s="68"/>
      <c r="D196" s="68"/>
      <c r="E196" s="68"/>
      <c r="F196" s="48">
        <v>851</v>
      </c>
      <c r="G196" s="49" t="s">
        <v>419</v>
      </c>
      <c r="H196" s="49" t="s">
        <v>348</v>
      </c>
      <c r="I196" s="49" t="s">
        <v>479</v>
      </c>
      <c r="J196" s="49" t="s">
        <v>360</v>
      </c>
      <c r="K196" s="69">
        <v>274700</v>
      </c>
      <c r="L196" s="69"/>
      <c r="M196" s="69">
        <f>K196</f>
        <v>274700</v>
      </c>
      <c r="N196" s="69"/>
      <c r="O196" s="69">
        <v>274700</v>
      </c>
      <c r="Q196" s="59"/>
    </row>
    <row r="197" spans="1:17" ht="60" customHeight="1" x14ac:dyDescent="0.25">
      <c r="A197" s="145" t="s">
        <v>480</v>
      </c>
      <c r="B197" s="145"/>
      <c r="C197" s="68"/>
      <c r="D197" s="68"/>
      <c r="E197" s="68"/>
      <c r="F197" s="48">
        <v>851</v>
      </c>
      <c r="G197" s="49" t="s">
        <v>419</v>
      </c>
      <c r="H197" s="49" t="s">
        <v>348</v>
      </c>
      <c r="I197" s="49" t="s">
        <v>481</v>
      </c>
      <c r="J197" s="49"/>
      <c r="K197" s="69">
        <f>K198+K200</f>
        <v>935653</v>
      </c>
      <c r="L197" s="69">
        <f t="shared" ref="L197:N197" si="89">L198+L200</f>
        <v>0</v>
      </c>
      <c r="M197" s="69">
        <f t="shared" si="89"/>
        <v>0</v>
      </c>
      <c r="N197" s="69">
        <f t="shared" si="89"/>
        <v>935653</v>
      </c>
      <c r="O197" s="69">
        <f>O198+O200</f>
        <v>935653</v>
      </c>
      <c r="Q197" s="59"/>
    </row>
    <row r="198" spans="1:17" ht="25.5" customHeight="1" x14ac:dyDescent="0.25">
      <c r="A198" s="83"/>
      <c r="B198" s="68" t="s">
        <v>358</v>
      </c>
      <c r="C198" s="70"/>
      <c r="D198" s="70"/>
      <c r="E198" s="70"/>
      <c r="F198" s="48">
        <v>851</v>
      </c>
      <c r="G198" s="49" t="s">
        <v>419</v>
      </c>
      <c r="H198" s="49" t="s">
        <v>348</v>
      </c>
      <c r="I198" s="49" t="s">
        <v>481</v>
      </c>
      <c r="J198" s="49" t="s">
        <v>359</v>
      </c>
      <c r="K198" s="69">
        <f>K199</f>
        <v>100000</v>
      </c>
      <c r="L198" s="69">
        <f t="shared" ref="L198:N198" si="90">L199</f>
        <v>0</v>
      </c>
      <c r="M198" s="69">
        <f t="shared" si="90"/>
        <v>0</v>
      </c>
      <c r="N198" s="69">
        <f t="shared" si="90"/>
        <v>100000</v>
      </c>
      <c r="O198" s="69">
        <f>O199</f>
        <v>100000</v>
      </c>
      <c r="Q198" s="59"/>
    </row>
    <row r="199" spans="1:17" ht="25.5" customHeight="1" x14ac:dyDescent="0.25">
      <c r="A199" s="83"/>
      <c r="B199" s="68" t="s">
        <v>346</v>
      </c>
      <c r="C199" s="68"/>
      <c r="D199" s="68"/>
      <c r="E199" s="68"/>
      <c r="F199" s="48">
        <v>851</v>
      </c>
      <c r="G199" s="49" t="s">
        <v>419</v>
      </c>
      <c r="H199" s="49" t="s">
        <v>348</v>
      </c>
      <c r="I199" s="49" t="s">
        <v>481</v>
      </c>
      <c r="J199" s="49" t="s">
        <v>360</v>
      </c>
      <c r="K199" s="69">
        <v>100000</v>
      </c>
      <c r="L199" s="69"/>
      <c r="M199" s="69"/>
      <c r="N199" s="69">
        <f>K199</f>
        <v>100000</v>
      </c>
      <c r="O199" s="69">
        <v>100000</v>
      </c>
      <c r="Q199" s="59"/>
    </row>
    <row r="200" spans="1:17" ht="25.5" customHeight="1" x14ac:dyDescent="0.25">
      <c r="A200" s="83"/>
      <c r="B200" s="68" t="s">
        <v>392</v>
      </c>
      <c r="C200" s="68"/>
      <c r="D200" s="68"/>
      <c r="E200" s="68"/>
      <c r="F200" s="48">
        <v>851</v>
      </c>
      <c r="G200" s="49" t="s">
        <v>419</v>
      </c>
      <c r="H200" s="49" t="s">
        <v>348</v>
      </c>
      <c r="I200" s="49" t="s">
        <v>481</v>
      </c>
      <c r="J200" s="49" t="s">
        <v>463</v>
      </c>
      <c r="K200" s="69">
        <f>K201</f>
        <v>835653</v>
      </c>
      <c r="L200" s="69">
        <f t="shared" ref="L200:N200" si="91">L201</f>
        <v>0</v>
      </c>
      <c r="M200" s="69">
        <f t="shared" si="91"/>
        <v>0</v>
      </c>
      <c r="N200" s="69">
        <f t="shared" si="91"/>
        <v>835653</v>
      </c>
      <c r="O200" s="69">
        <f>O201</f>
        <v>835653</v>
      </c>
      <c r="Q200" s="59"/>
    </row>
    <row r="201" spans="1:17" ht="15" customHeight="1" x14ac:dyDescent="0.25">
      <c r="A201" s="83"/>
      <c r="B201" s="68" t="s">
        <v>464</v>
      </c>
      <c r="C201" s="68"/>
      <c r="D201" s="68"/>
      <c r="E201" s="68"/>
      <c r="F201" s="48">
        <v>851</v>
      </c>
      <c r="G201" s="49" t="s">
        <v>419</v>
      </c>
      <c r="H201" s="49" t="s">
        <v>348</v>
      </c>
      <c r="I201" s="49" t="s">
        <v>481</v>
      </c>
      <c r="J201" s="49" t="s">
        <v>465</v>
      </c>
      <c r="K201" s="69">
        <v>835653</v>
      </c>
      <c r="L201" s="69"/>
      <c r="M201" s="69"/>
      <c r="N201" s="69">
        <f>K201</f>
        <v>835653</v>
      </c>
      <c r="O201" s="69">
        <v>835653</v>
      </c>
      <c r="Q201" s="59"/>
    </row>
    <row r="202" spans="1:17" ht="27" customHeight="1" x14ac:dyDescent="0.25">
      <c r="A202" s="154" t="s">
        <v>482</v>
      </c>
      <c r="B202" s="155"/>
      <c r="C202" s="68"/>
      <c r="D202" s="68"/>
      <c r="E202" s="68"/>
      <c r="F202" s="48">
        <v>851</v>
      </c>
      <c r="G202" s="73" t="s">
        <v>419</v>
      </c>
      <c r="H202" s="73" t="s">
        <v>348</v>
      </c>
      <c r="I202" s="73" t="s">
        <v>483</v>
      </c>
      <c r="J202" s="73"/>
      <c r="K202" s="69">
        <f t="shared" ref="K202:O203" si="92">K203</f>
        <v>100000</v>
      </c>
      <c r="L202" s="69">
        <f t="shared" si="92"/>
        <v>100000</v>
      </c>
      <c r="M202" s="69">
        <f t="shared" si="92"/>
        <v>0</v>
      </c>
      <c r="N202" s="69">
        <f t="shared" si="92"/>
        <v>0</v>
      </c>
      <c r="O202" s="69">
        <f t="shared" si="92"/>
        <v>100000</v>
      </c>
      <c r="Q202" s="59"/>
    </row>
    <row r="203" spans="1:17" ht="26.25" customHeight="1" x14ac:dyDescent="0.25">
      <c r="A203" s="71"/>
      <c r="B203" s="68" t="s">
        <v>392</v>
      </c>
      <c r="C203" s="68"/>
      <c r="D203" s="68"/>
      <c r="E203" s="68"/>
      <c r="F203" s="48">
        <v>851</v>
      </c>
      <c r="G203" s="49" t="s">
        <v>419</v>
      </c>
      <c r="H203" s="49" t="s">
        <v>348</v>
      </c>
      <c r="I203" s="49" t="s">
        <v>483</v>
      </c>
      <c r="J203" s="49" t="s">
        <v>463</v>
      </c>
      <c r="K203" s="69">
        <f>K204</f>
        <v>100000</v>
      </c>
      <c r="L203" s="69">
        <f t="shared" si="92"/>
        <v>100000</v>
      </c>
      <c r="M203" s="69">
        <f t="shared" si="92"/>
        <v>0</v>
      </c>
      <c r="N203" s="69">
        <f t="shared" si="92"/>
        <v>0</v>
      </c>
      <c r="O203" s="69">
        <f>O204</f>
        <v>100000</v>
      </c>
      <c r="Q203" s="59"/>
    </row>
    <row r="204" spans="1:17" ht="16.5" customHeight="1" x14ac:dyDescent="0.25">
      <c r="A204" s="71"/>
      <c r="B204" s="68" t="s">
        <v>393</v>
      </c>
      <c r="C204" s="68"/>
      <c r="D204" s="68"/>
      <c r="E204" s="68"/>
      <c r="F204" s="48">
        <v>851</v>
      </c>
      <c r="G204" s="49" t="s">
        <v>419</v>
      </c>
      <c r="H204" s="49" t="s">
        <v>348</v>
      </c>
      <c r="I204" s="49" t="s">
        <v>483</v>
      </c>
      <c r="J204" s="49" t="s">
        <v>465</v>
      </c>
      <c r="K204" s="69">
        <v>100000</v>
      </c>
      <c r="L204" s="69">
        <f>K204</f>
        <v>100000</v>
      </c>
      <c r="M204" s="69"/>
      <c r="N204" s="69"/>
      <c r="O204" s="69">
        <v>100000</v>
      </c>
      <c r="Q204" s="59"/>
    </row>
    <row r="205" spans="1:17" ht="28.5" customHeight="1" x14ac:dyDescent="0.25">
      <c r="A205" s="146" t="s">
        <v>311</v>
      </c>
      <c r="B205" s="146"/>
      <c r="C205" s="64"/>
      <c r="D205" s="64"/>
      <c r="E205" s="64"/>
      <c r="F205" s="48">
        <v>851</v>
      </c>
      <c r="G205" s="65" t="s">
        <v>419</v>
      </c>
      <c r="H205" s="65" t="s">
        <v>349</v>
      </c>
      <c r="I205" s="65"/>
      <c r="J205" s="65"/>
      <c r="K205" s="84">
        <f t="shared" ref="K205:O207" si="93">K206</f>
        <v>15000</v>
      </c>
      <c r="L205" s="84">
        <f t="shared" si="93"/>
        <v>0</v>
      </c>
      <c r="M205" s="84">
        <f t="shared" si="93"/>
        <v>15000</v>
      </c>
      <c r="N205" s="84">
        <f t="shared" si="93"/>
        <v>0</v>
      </c>
      <c r="O205" s="84">
        <f t="shared" si="93"/>
        <v>15000</v>
      </c>
      <c r="Q205" s="59"/>
    </row>
    <row r="206" spans="1:17" ht="27" customHeight="1" x14ac:dyDescent="0.25">
      <c r="A206" s="145" t="s">
        <v>484</v>
      </c>
      <c r="B206" s="145"/>
      <c r="C206" s="68"/>
      <c r="D206" s="68"/>
      <c r="E206" s="68"/>
      <c r="F206" s="48">
        <v>851</v>
      </c>
      <c r="G206" s="49" t="s">
        <v>419</v>
      </c>
      <c r="H206" s="49" t="s">
        <v>349</v>
      </c>
      <c r="I206" s="49" t="s">
        <v>485</v>
      </c>
      <c r="J206" s="49"/>
      <c r="K206" s="69">
        <f t="shared" si="93"/>
        <v>15000</v>
      </c>
      <c r="L206" s="69">
        <f t="shared" si="93"/>
        <v>0</v>
      </c>
      <c r="M206" s="69">
        <f t="shared" si="93"/>
        <v>15000</v>
      </c>
      <c r="N206" s="69">
        <f t="shared" si="93"/>
        <v>0</v>
      </c>
      <c r="O206" s="69">
        <f t="shared" si="93"/>
        <v>15000</v>
      </c>
      <c r="Q206" s="59"/>
    </row>
    <row r="207" spans="1:17" ht="14.25" customHeight="1" x14ac:dyDescent="0.25">
      <c r="A207" s="71"/>
      <c r="B207" s="68" t="s">
        <v>358</v>
      </c>
      <c r="C207" s="70"/>
      <c r="D207" s="70"/>
      <c r="E207" s="70"/>
      <c r="F207" s="48">
        <v>851</v>
      </c>
      <c r="G207" s="49" t="s">
        <v>419</v>
      </c>
      <c r="H207" s="49" t="s">
        <v>349</v>
      </c>
      <c r="I207" s="49" t="s">
        <v>485</v>
      </c>
      <c r="J207" s="49" t="s">
        <v>359</v>
      </c>
      <c r="K207" s="69">
        <f t="shared" si="93"/>
        <v>15000</v>
      </c>
      <c r="L207" s="69">
        <f t="shared" si="93"/>
        <v>0</v>
      </c>
      <c r="M207" s="69">
        <f t="shared" si="93"/>
        <v>15000</v>
      </c>
      <c r="N207" s="69">
        <f t="shared" si="93"/>
        <v>0</v>
      </c>
      <c r="O207" s="69">
        <f t="shared" si="93"/>
        <v>15000</v>
      </c>
      <c r="Q207" s="59"/>
    </row>
    <row r="208" spans="1:17" ht="23.25" customHeight="1" x14ac:dyDescent="0.25">
      <c r="A208" s="71"/>
      <c r="B208" s="68" t="s">
        <v>346</v>
      </c>
      <c r="C208" s="68"/>
      <c r="D208" s="68"/>
      <c r="E208" s="68"/>
      <c r="F208" s="48">
        <v>851</v>
      </c>
      <c r="G208" s="49" t="s">
        <v>419</v>
      </c>
      <c r="H208" s="49" t="s">
        <v>349</v>
      </c>
      <c r="I208" s="49" t="s">
        <v>485</v>
      </c>
      <c r="J208" s="49" t="s">
        <v>360</v>
      </c>
      <c r="K208" s="69">
        <v>15000</v>
      </c>
      <c r="L208" s="69"/>
      <c r="M208" s="69">
        <f>K208</f>
        <v>15000</v>
      </c>
      <c r="N208" s="69"/>
      <c r="O208" s="69">
        <v>15000</v>
      </c>
      <c r="Q208" s="59"/>
    </row>
    <row r="209" spans="1:17" ht="15" customHeight="1" x14ac:dyDescent="0.25">
      <c r="A209" s="151" t="s">
        <v>486</v>
      </c>
      <c r="B209" s="151"/>
      <c r="C209" s="60"/>
      <c r="D209" s="60"/>
      <c r="E209" s="60"/>
      <c r="F209" s="48">
        <v>851</v>
      </c>
      <c r="G209" s="61" t="s">
        <v>487</v>
      </c>
      <c r="H209" s="61"/>
      <c r="I209" s="61"/>
      <c r="J209" s="61"/>
      <c r="K209" s="62">
        <f t="shared" ref="K209:O209" si="94">K210+K214+K224+K231</f>
        <v>19584397.5</v>
      </c>
      <c r="L209" s="62">
        <f t="shared" si="94"/>
        <v>15756097.5</v>
      </c>
      <c r="M209" s="62">
        <f t="shared" si="94"/>
        <v>3828300</v>
      </c>
      <c r="N209" s="62">
        <f t="shared" si="94"/>
        <v>0</v>
      </c>
      <c r="O209" s="62">
        <f t="shared" si="94"/>
        <v>18999397.5</v>
      </c>
      <c r="Q209" s="59"/>
    </row>
    <row r="210" spans="1:17" ht="15" customHeight="1" x14ac:dyDescent="0.25">
      <c r="A210" s="146" t="s">
        <v>314</v>
      </c>
      <c r="B210" s="146"/>
      <c r="C210" s="64"/>
      <c r="D210" s="64"/>
      <c r="E210" s="64"/>
      <c r="F210" s="48">
        <v>851</v>
      </c>
      <c r="G210" s="65" t="s">
        <v>487</v>
      </c>
      <c r="H210" s="65" t="s">
        <v>348</v>
      </c>
      <c r="I210" s="65"/>
      <c r="J210" s="65"/>
      <c r="K210" s="66">
        <f t="shared" ref="K210:O212" si="95">K211</f>
        <v>2928300</v>
      </c>
      <c r="L210" s="66">
        <f t="shared" si="95"/>
        <v>0</v>
      </c>
      <c r="M210" s="66">
        <f t="shared" si="95"/>
        <v>2928300</v>
      </c>
      <c r="N210" s="66">
        <f t="shared" si="95"/>
        <v>0</v>
      </c>
      <c r="O210" s="66">
        <f t="shared" si="95"/>
        <v>2928300</v>
      </c>
      <c r="Q210" s="59"/>
    </row>
    <row r="211" spans="1:17" ht="72" customHeight="1" x14ac:dyDescent="0.25">
      <c r="A211" s="145" t="s">
        <v>488</v>
      </c>
      <c r="B211" s="145"/>
      <c r="C211" s="68"/>
      <c r="D211" s="68"/>
      <c r="E211" s="68"/>
      <c r="F211" s="48">
        <v>851</v>
      </c>
      <c r="G211" s="49" t="s">
        <v>487</v>
      </c>
      <c r="H211" s="49" t="s">
        <v>348</v>
      </c>
      <c r="I211" s="49" t="s">
        <v>489</v>
      </c>
      <c r="J211" s="49"/>
      <c r="K211" s="69">
        <f t="shared" si="95"/>
        <v>2928300</v>
      </c>
      <c r="L211" s="69">
        <f t="shared" si="95"/>
        <v>0</v>
      </c>
      <c r="M211" s="69">
        <f t="shared" si="95"/>
        <v>2928300</v>
      </c>
      <c r="N211" s="69">
        <f t="shared" si="95"/>
        <v>0</v>
      </c>
      <c r="O211" s="69">
        <f t="shared" si="95"/>
        <v>2928300</v>
      </c>
      <c r="Q211" s="59"/>
    </row>
    <row r="212" spans="1:17" ht="14.25" customHeight="1" x14ac:dyDescent="0.25">
      <c r="A212" s="85"/>
      <c r="B212" s="70" t="s">
        <v>490</v>
      </c>
      <c r="C212" s="70"/>
      <c r="D212" s="70"/>
      <c r="E212" s="70"/>
      <c r="F212" s="48">
        <v>851</v>
      </c>
      <c r="G212" s="49" t="s">
        <v>487</v>
      </c>
      <c r="H212" s="49" t="s">
        <v>348</v>
      </c>
      <c r="I212" s="49" t="s">
        <v>489</v>
      </c>
      <c r="J212" s="49" t="s">
        <v>491</v>
      </c>
      <c r="K212" s="69">
        <f>K213</f>
        <v>2928300</v>
      </c>
      <c r="L212" s="69">
        <f t="shared" si="95"/>
        <v>0</v>
      </c>
      <c r="M212" s="69">
        <f t="shared" si="95"/>
        <v>2928300</v>
      </c>
      <c r="N212" s="69">
        <f t="shared" si="95"/>
        <v>0</v>
      </c>
      <c r="O212" s="69">
        <f>O213</f>
        <v>2928300</v>
      </c>
      <c r="Q212" s="59"/>
    </row>
    <row r="213" spans="1:17" ht="23.25" customHeight="1" x14ac:dyDescent="0.25">
      <c r="A213" s="85"/>
      <c r="B213" s="70" t="s">
        <v>492</v>
      </c>
      <c r="C213" s="68"/>
      <c r="D213" s="68"/>
      <c r="E213" s="71"/>
      <c r="F213" s="48">
        <v>851</v>
      </c>
      <c r="G213" s="49" t="s">
        <v>487</v>
      </c>
      <c r="H213" s="49" t="s">
        <v>348</v>
      </c>
      <c r="I213" s="49" t="s">
        <v>489</v>
      </c>
      <c r="J213" s="49" t="s">
        <v>493</v>
      </c>
      <c r="K213" s="69">
        <v>2928300</v>
      </c>
      <c r="L213" s="69"/>
      <c r="M213" s="69">
        <f>K213</f>
        <v>2928300</v>
      </c>
      <c r="N213" s="69"/>
      <c r="O213" s="69">
        <v>2928300</v>
      </c>
      <c r="Q213" s="59"/>
    </row>
    <row r="214" spans="1:17" ht="18" customHeight="1" x14ac:dyDescent="0.25">
      <c r="A214" s="146" t="s">
        <v>315</v>
      </c>
      <c r="B214" s="146"/>
      <c r="C214" s="64"/>
      <c r="D214" s="64"/>
      <c r="E214" s="64"/>
      <c r="F214" s="48">
        <v>851</v>
      </c>
      <c r="G214" s="65" t="s">
        <v>487</v>
      </c>
      <c r="H214" s="65" t="s">
        <v>400</v>
      </c>
      <c r="I214" s="65"/>
      <c r="J214" s="65"/>
      <c r="K214" s="66">
        <f t="shared" ref="K214:O214" si="96">K221+K215+K218</f>
        <v>3058472.5</v>
      </c>
      <c r="L214" s="66">
        <f t="shared" si="96"/>
        <v>2403472.5</v>
      </c>
      <c r="M214" s="66">
        <f t="shared" si="96"/>
        <v>655000</v>
      </c>
      <c r="N214" s="66">
        <f t="shared" si="96"/>
        <v>0</v>
      </c>
      <c r="O214" s="66">
        <f t="shared" si="96"/>
        <v>2473472.5</v>
      </c>
      <c r="Q214" s="59"/>
    </row>
    <row r="215" spans="1:17" ht="22.5" customHeight="1" x14ac:dyDescent="0.25">
      <c r="A215" s="156" t="s">
        <v>494</v>
      </c>
      <c r="B215" s="156"/>
      <c r="C215" s="70"/>
      <c r="D215" s="70"/>
      <c r="E215" s="70"/>
      <c r="F215" s="48">
        <v>851</v>
      </c>
      <c r="G215" s="49" t="s">
        <v>487</v>
      </c>
      <c r="H215" s="49" t="s">
        <v>400</v>
      </c>
      <c r="I215" s="49" t="s">
        <v>495</v>
      </c>
      <c r="J215" s="49"/>
      <c r="K215" s="69">
        <f t="shared" ref="K215:O216" si="97">K216</f>
        <v>2403472.5</v>
      </c>
      <c r="L215" s="69">
        <f t="shared" si="97"/>
        <v>2403472.5</v>
      </c>
      <c r="M215" s="69">
        <f t="shared" si="97"/>
        <v>0</v>
      </c>
      <c r="N215" s="69">
        <f t="shared" si="97"/>
        <v>0</v>
      </c>
      <c r="O215" s="69">
        <f t="shared" si="97"/>
        <v>2403472.5</v>
      </c>
      <c r="Q215" s="59"/>
    </row>
    <row r="216" spans="1:17" ht="24.75" customHeight="1" x14ac:dyDescent="0.25">
      <c r="A216" s="85"/>
      <c r="B216" s="70" t="s">
        <v>490</v>
      </c>
      <c r="C216" s="70"/>
      <c r="D216" s="70"/>
      <c r="E216" s="70"/>
      <c r="F216" s="48">
        <v>851</v>
      </c>
      <c r="G216" s="49" t="s">
        <v>487</v>
      </c>
      <c r="H216" s="49" t="s">
        <v>400</v>
      </c>
      <c r="I216" s="49" t="s">
        <v>495</v>
      </c>
      <c r="J216" s="49" t="s">
        <v>491</v>
      </c>
      <c r="K216" s="69">
        <f>K217</f>
        <v>2403472.5</v>
      </c>
      <c r="L216" s="69">
        <f t="shared" si="97"/>
        <v>2403472.5</v>
      </c>
      <c r="M216" s="69">
        <f t="shared" si="97"/>
        <v>0</v>
      </c>
      <c r="N216" s="69">
        <f t="shared" si="97"/>
        <v>0</v>
      </c>
      <c r="O216" s="69">
        <f>O217</f>
        <v>2403472.5</v>
      </c>
      <c r="Q216" s="59"/>
    </row>
    <row r="217" spans="1:17" ht="27.75" customHeight="1" x14ac:dyDescent="0.25">
      <c r="A217" s="85"/>
      <c r="B217" s="70" t="s">
        <v>492</v>
      </c>
      <c r="C217" s="70"/>
      <c r="D217" s="70"/>
      <c r="E217" s="70"/>
      <c r="F217" s="48">
        <v>851</v>
      </c>
      <c r="G217" s="49" t="s">
        <v>487</v>
      </c>
      <c r="H217" s="49" t="s">
        <v>400</v>
      </c>
      <c r="I217" s="49" t="s">
        <v>495</v>
      </c>
      <c r="J217" s="49" t="s">
        <v>493</v>
      </c>
      <c r="K217" s="69">
        <v>2403472.5</v>
      </c>
      <c r="L217" s="69">
        <f>K217</f>
        <v>2403472.5</v>
      </c>
      <c r="M217" s="69"/>
      <c r="N217" s="69"/>
      <c r="O217" s="69">
        <v>2403472.5</v>
      </c>
      <c r="Q217" s="59"/>
    </row>
    <row r="218" spans="1:17" ht="24.75" customHeight="1" x14ac:dyDescent="0.25">
      <c r="A218" s="156" t="s">
        <v>496</v>
      </c>
      <c r="B218" s="156"/>
      <c r="C218" s="70"/>
      <c r="D218" s="70"/>
      <c r="E218" s="70"/>
      <c r="F218" s="48">
        <v>851</v>
      </c>
      <c r="G218" s="49" t="s">
        <v>487</v>
      </c>
      <c r="H218" s="49" t="s">
        <v>400</v>
      </c>
      <c r="I218" s="49" t="s">
        <v>497</v>
      </c>
      <c r="J218" s="49"/>
      <c r="K218" s="69">
        <f t="shared" ref="K218:O219" si="98">K219</f>
        <v>585000</v>
      </c>
      <c r="L218" s="69">
        <f t="shared" si="98"/>
        <v>0</v>
      </c>
      <c r="M218" s="69">
        <f t="shared" si="98"/>
        <v>585000</v>
      </c>
      <c r="N218" s="69">
        <f t="shared" si="98"/>
        <v>0</v>
      </c>
      <c r="O218" s="69">
        <f t="shared" si="98"/>
        <v>0</v>
      </c>
      <c r="Q218" s="59"/>
    </row>
    <row r="219" spans="1:17" ht="13.5" customHeight="1" x14ac:dyDescent="0.25">
      <c r="A219" s="85"/>
      <c r="B219" s="70" t="s">
        <v>490</v>
      </c>
      <c r="C219" s="70"/>
      <c r="D219" s="70"/>
      <c r="E219" s="70"/>
      <c r="F219" s="48">
        <v>851</v>
      </c>
      <c r="G219" s="49" t="s">
        <v>487</v>
      </c>
      <c r="H219" s="49" t="s">
        <v>400</v>
      </c>
      <c r="I219" s="49" t="s">
        <v>497</v>
      </c>
      <c r="J219" s="49" t="s">
        <v>491</v>
      </c>
      <c r="K219" s="69">
        <f>K220</f>
        <v>585000</v>
      </c>
      <c r="L219" s="69">
        <f t="shared" si="98"/>
        <v>0</v>
      </c>
      <c r="M219" s="69">
        <f t="shared" si="98"/>
        <v>585000</v>
      </c>
      <c r="N219" s="69">
        <f t="shared" si="98"/>
        <v>0</v>
      </c>
      <c r="O219" s="69">
        <f>O220</f>
        <v>0</v>
      </c>
      <c r="Q219" s="59"/>
    </row>
    <row r="220" spans="1:17" ht="27" customHeight="1" x14ac:dyDescent="0.25">
      <c r="A220" s="85"/>
      <c r="B220" s="70" t="s">
        <v>492</v>
      </c>
      <c r="C220" s="70"/>
      <c r="D220" s="70"/>
      <c r="E220" s="70"/>
      <c r="F220" s="48">
        <v>851</v>
      </c>
      <c r="G220" s="49" t="s">
        <v>487</v>
      </c>
      <c r="H220" s="49" t="s">
        <v>400</v>
      </c>
      <c r="I220" s="49" t="s">
        <v>497</v>
      </c>
      <c r="J220" s="49" t="s">
        <v>493</v>
      </c>
      <c r="K220" s="69">
        <v>585000</v>
      </c>
      <c r="L220" s="69"/>
      <c r="M220" s="69">
        <f>K220</f>
        <v>585000</v>
      </c>
      <c r="N220" s="69"/>
      <c r="O220" s="69">
        <v>0</v>
      </c>
      <c r="Q220" s="59"/>
    </row>
    <row r="221" spans="1:17" ht="17.25" customHeight="1" x14ac:dyDescent="0.25">
      <c r="A221" s="145" t="s">
        <v>373</v>
      </c>
      <c r="B221" s="145"/>
      <c r="C221" s="68"/>
      <c r="D221" s="68"/>
      <c r="E221" s="71"/>
      <c r="F221" s="48">
        <v>851</v>
      </c>
      <c r="G221" s="49" t="s">
        <v>487</v>
      </c>
      <c r="H221" s="49" t="s">
        <v>400</v>
      </c>
      <c r="I221" s="49" t="s">
        <v>374</v>
      </c>
      <c r="J221" s="49"/>
      <c r="K221" s="69">
        <f t="shared" ref="K221:O222" si="99">K222</f>
        <v>70000</v>
      </c>
      <c r="L221" s="69">
        <f t="shared" si="99"/>
        <v>0</v>
      </c>
      <c r="M221" s="69">
        <f t="shared" si="99"/>
        <v>70000</v>
      </c>
      <c r="N221" s="69">
        <f t="shared" si="99"/>
        <v>0</v>
      </c>
      <c r="O221" s="69">
        <f t="shared" si="99"/>
        <v>70000</v>
      </c>
      <c r="Q221" s="59"/>
    </row>
    <row r="222" spans="1:17" ht="25.5" customHeight="1" x14ac:dyDescent="0.25">
      <c r="A222" s="71"/>
      <c r="B222" s="70" t="s">
        <v>490</v>
      </c>
      <c r="C222" s="68"/>
      <c r="D222" s="68"/>
      <c r="E222" s="71"/>
      <c r="F222" s="48">
        <v>851</v>
      </c>
      <c r="G222" s="49" t="s">
        <v>487</v>
      </c>
      <c r="H222" s="49" t="s">
        <v>400</v>
      </c>
      <c r="I222" s="49" t="s">
        <v>374</v>
      </c>
      <c r="J222" s="49" t="s">
        <v>491</v>
      </c>
      <c r="K222" s="69">
        <f>K223</f>
        <v>70000</v>
      </c>
      <c r="L222" s="69">
        <f t="shared" si="99"/>
        <v>0</v>
      </c>
      <c r="M222" s="69">
        <f t="shared" si="99"/>
        <v>70000</v>
      </c>
      <c r="N222" s="69">
        <f t="shared" si="99"/>
        <v>0</v>
      </c>
      <c r="O222" s="69">
        <f>O223</f>
        <v>70000</v>
      </c>
      <c r="Q222" s="59"/>
    </row>
    <row r="223" spans="1:17" ht="23.25" customHeight="1" x14ac:dyDescent="0.25">
      <c r="A223" s="71"/>
      <c r="B223" s="70" t="s">
        <v>492</v>
      </c>
      <c r="C223" s="68"/>
      <c r="D223" s="68"/>
      <c r="E223" s="71"/>
      <c r="F223" s="48">
        <v>851</v>
      </c>
      <c r="G223" s="49" t="s">
        <v>487</v>
      </c>
      <c r="H223" s="49" t="s">
        <v>400</v>
      </c>
      <c r="I223" s="49" t="s">
        <v>374</v>
      </c>
      <c r="J223" s="49" t="s">
        <v>493</v>
      </c>
      <c r="K223" s="69">
        <v>70000</v>
      </c>
      <c r="L223" s="69"/>
      <c r="M223" s="69">
        <f>K223</f>
        <v>70000</v>
      </c>
      <c r="N223" s="69"/>
      <c r="O223" s="69">
        <v>70000</v>
      </c>
      <c r="Q223" s="59"/>
    </row>
    <row r="224" spans="1:17" ht="16.5" customHeight="1" x14ac:dyDescent="0.25">
      <c r="A224" s="146" t="s">
        <v>316</v>
      </c>
      <c r="B224" s="146"/>
      <c r="C224" s="64"/>
      <c r="D224" s="64"/>
      <c r="E224" s="64"/>
      <c r="F224" s="48">
        <v>851</v>
      </c>
      <c r="G224" s="65" t="s">
        <v>487</v>
      </c>
      <c r="H224" s="65" t="s">
        <v>349</v>
      </c>
      <c r="I224" s="65"/>
      <c r="J224" s="65"/>
      <c r="K224" s="66">
        <f t="shared" ref="K224:O224" si="100">K225+K228</f>
        <v>13352625</v>
      </c>
      <c r="L224" s="66">
        <f t="shared" si="100"/>
        <v>13352625</v>
      </c>
      <c r="M224" s="66">
        <f t="shared" si="100"/>
        <v>0</v>
      </c>
      <c r="N224" s="66">
        <f t="shared" si="100"/>
        <v>0</v>
      </c>
      <c r="O224" s="66">
        <f t="shared" si="100"/>
        <v>13352625</v>
      </c>
      <c r="Q224" s="59"/>
    </row>
    <row r="225" spans="1:17" s="75" customFormat="1" ht="60.75" customHeight="1" x14ac:dyDescent="0.25">
      <c r="A225" s="145" t="s">
        <v>498</v>
      </c>
      <c r="B225" s="145"/>
      <c r="C225" s="68"/>
      <c r="D225" s="68"/>
      <c r="E225" s="68"/>
      <c r="F225" s="48">
        <v>851</v>
      </c>
      <c r="G225" s="73" t="s">
        <v>487</v>
      </c>
      <c r="H225" s="73" t="s">
        <v>349</v>
      </c>
      <c r="I225" s="73" t="s">
        <v>499</v>
      </c>
      <c r="J225" s="73"/>
      <c r="K225" s="69">
        <f t="shared" ref="K225:O226" si="101">K226</f>
        <v>8901750</v>
      </c>
      <c r="L225" s="69">
        <f t="shared" si="101"/>
        <v>8901750</v>
      </c>
      <c r="M225" s="69">
        <f t="shared" si="101"/>
        <v>0</v>
      </c>
      <c r="N225" s="69">
        <f t="shared" si="101"/>
        <v>0</v>
      </c>
      <c r="O225" s="69">
        <f t="shared" si="101"/>
        <v>8901750</v>
      </c>
      <c r="Q225" s="59"/>
    </row>
    <row r="226" spans="1:17" s="75" customFormat="1" ht="24" customHeight="1" x14ac:dyDescent="0.25">
      <c r="A226" s="68"/>
      <c r="B226" s="68" t="s">
        <v>427</v>
      </c>
      <c r="C226" s="68"/>
      <c r="D226" s="68"/>
      <c r="E226" s="68"/>
      <c r="F226" s="48">
        <v>851</v>
      </c>
      <c r="G226" s="73" t="s">
        <v>487</v>
      </c>
      <c r="H226" s="73" t="s">
        <v>349</v>
      </c>
      <c r="I226" s="73" t="s">
        <v>499</v>
      </c>
      <c r="J226" s="73" t="s">
        <v>428</v>
      </c>
      <c r="K226" s="69">
        <f t="shared" si="101"/>
        <v>8901750</v>
      </c>
      <c r="L226" s="69">
        <f t="shared" si="101"/>
        <v>8901750</v>
      </c>
      <c r="M226" s="69">
        <f t="shared" si="101"/>
        <v>0</v>
      </c>
      <c r="N226" s="69">
        <f t="shared" si="101"/>
        <v>0</v>
      </c>
      <c r="O226" s="69">
        <f t="shared" si="101"/>
        <v>8901750</v>
      </c>
      <c r="Q226" s="59"/>
    </row>
    <row r="227" spans="1:17" s="75" customFormat="1" ht="14.25" customHeight="1" x14ac:dyDescent="0.25">
      <c r="A227" s="68"/>
      <c r="B227" s="68" t="s">
        <v>429</v>
      </c>
      <c r="C227" s="68"/>
      <c r="D227" s="68"/>
      <c r="E227" s="68"/>
      <c r="F227" s="48">
        <v>851</v>
      </c>
      <c r="G227" s="73" t="s">
        <v>487</v>
      </c>
      <c r="H227" s="73" t="s">
        <v>349</v>
      </c>
      <c r="I227" s="73" t="s">
        <v>499</v>
      </c>
      <c r="J227" s="73" t="s">
        <v>430</v>
      </c>
      <c r="K227" s="69">
        <v>8901750</v>
      </c>
      <c r="L227" s="69">
        <f>K227</f>
        <v>8901750</v>
      </c>
      <c r="M227" s="69"/>
      <c r="N227" s="69"/>
      <c r="O227" s="69">
        <v>8901750</v>
      </c>
      <c r="Q227" s="59"/>
    </row>
    <row r="228" spans="1:17" s="75" customFormat="1" ht="72.75" customHeight="1" x14ac:dyDescent="0.25">
      <c r="A228" s="145" t="s">
        <v>500</v>
      </c>
      <c r="B228" s="145"/>
      <c r="C228" s="68"/>
      <c r="D228" s="68"/>
      <c r="E228" s="68"/>
      <c r="F228" s="48">
        <v>851</v>
      </c>
      <c r="G228" s="73" t="s">
        <v>487</v>
      </c>
      <c r="H228" s="73" t="s">
        <v>349</v>
      </c>
      <c r="I228" s="73" t="s">
        <v>501</v>
      </c>
      <c r="J228" s="73"/>
      <c r="K228" s="69">
        <f t="shared" ref="K228:O229" si="102">K229</f>
        <v>4450875</v>
      </c>
      <c r="L228" s="69">
        <f t="shared" si="102"/>
        <v>4450875</v>
      </c>
      <c r="M228" s="69">
        <f t="shared" si="102"/>
        <v>0</v>
      </c>
      <c r="N228" s="69">
        <f t="shared" si="102"/>
        <v>0</v>
      </c>
      <c r="O228" s="69">
        <f t="shared" si="102"/>
        <v>4450875</v>
      </c>
      <c r="Q228" s="59"/>
    </row>
    <row r="229" spans="1:17" s="75" customFormat="1" ht="24" customHeight="1" x14ac:dyDescent="0.25">
      <c r="A229" s="68"/>
      <c r="B229" s="68" t="s">
        <v>427</v>
      </c>
      <c r="C229" s="68"/>
      <c r="D229" s="68"/>
      <c r="E229" s="68"/>
      <c r="F229" s="48">
        <v>851</v>
      </c>
      <c r="G229" s="73" t="s">
        <v>487</v>
      </c>
      <c r="H229" s="73" t="s">
        <v>349</v>
      </c>
      <c r="I229" s="73" t="s">
        <v>501</v>
      </c>
      <c r="J229" s="73" t="s">
        <v>428</v>
      </c>
      <c r="K229" s="69">
        <f t="shared" si="102"/>
        <v>4450875</v>
      </c>
      <c r="L229" s="69">
        <f t="shared" si="102"/>
        <v>4450875</v>
      </c>
      <c r="M229" s="69">
        <f t="shared" si="102"/>
        <v>0</v>
      </c>
      <c r="N229" s="69">
        <f t="shared" si="102"/>
        <v>0</v>
      </c>
      <c r="O229" s="69">
        <f t="shared" si="102"/>
        <v>4450875</v>
      </c>
      <c r="Q229" s="59"/>
    </row>
    <row r="230" spans="1:17" s="75" customFormat="1" ht="14.25" customHeight="1" x14ac:dyDescent="0.25">
      <c r="A230" s="68"/>
      <c r="B230" s="68" t="s">
        <v>429</v>
      </c>
      <c r="C230" s="68"/>
      <c r="D230" s="68"/>
      <c r="E230" s="68"/>
      <c r="F230" s="48">
        <v>851</v>
      </c>
      <c r="G230" s="73" t="s">
        <v>487</v>
      </c>
      <c r="H230" s="73" t="s">
        <v>349</v>
      </c>
      <c r="I230" s="73" t="s">
        <v>501</v>
      </c>
      <c r="J230" s="73" t="s">
        <v>430</v>
      </c>
      <c r="K230" s="69">
        <v>4450875</v>
      </c>
      <c r="L230" s="69">
        <f>K230</f>
        <v>4450875</v>
      </c>
      <c r="M230" s="69"/>
      <c r="N230" s="69"/>
      <c r="O230" s="69">
        <v>4450875</v>
      </c>
      <c r="Q230" s="59"/>
    </row>
    <row r="231" spans="1:17" ht="26.25" customHeight="1" x14ac:dyDescent="0.25">
      <c r="A231" s="146" t="s">
        <v>317</v>
      </c>
      <c r="B231" s="146"/>
      <c r="C231" s="64"/>
      <c r="D231" s="64"/>
      <c r="E231" s="64"/>
      <c r="F231" s="48">
        <v>851</v>
      </c>
      <c r="G231" s="65" t="s">
        <v>487</v>
      </c>
      <c r="H231" s="65" t="s">
        <v>502</v>
      </c>
      <c r="I231" s="65"/>
      <c r="J231" s="65"/>
      <c r="K231" s="66">
        <f t="shared" ref="K231:O231" si="103">K232</f>
        <v>245000</v>
      </c>
      <c r="L231" s="66">
        <f t="shared" si="103"/>
        <v>0</v>
      </c>
      <c r="M231" s="66">
        <f t="shared" si="103"/>
        <v>245000</v>
      </c>
      <c r="N231" s="66">
        <f t="shared" si="103"/>
        <v>0</v>
      </c>
      <c r="O231" s="66">
        <f t="shared" si="103"/>
        <v>245000</v>
      </c>
      <c r="Q231" s="59"/>
    </row>
    <row r="232" spans="1:17" ht="23.25" customHeight="1" x14ac:dyDescent="0.25">
      <c r="A232" s="145" t="s">
        <v>503</v>
      </c>
      <c r="B232" s="145"/>
      <c r="C232" s="68"/>
      <c r="D232" s="68"/>
      <c r="E232" s="68"/>
      <c r="F232" s="48">
        <v>851</v>
      </c>
      <c r="G232" s="49" t="s">
        <v>487</v>
      </c>
      <c r="H232" s="49" t="s">
        <v>502</v>
      </c>
      <c r="I232" s="73" t="s">
        <v>504</v>
      </c>
      <c r="J232" s="49"/>
      <c r="K232" s="69">
        <f t="shared" ref="K232:O232" si="104">K233+K235</f>
        <v>245000</v>
      </c>
      <c r="L232" s="69">
        <f t="shared" si="104"/>
        <v>0</v>
      </c>
      <c r="M232" s="69">
        <f t="shared" si="104"/>
        <v>245000</v>
      </c>
      <c r="N232" s="69">
        <f t="shared" si="104"/>
        <v>0</v>
      </c>
      <c r="O232" s="69">
        <f t="shared" si="104"/>
        <v>245000</v>
      </c>
      <c r="Q232" s="59"/>
    </row>
    <row r="233" spans="1:17" ht="26.25" customHeight="1" x14ac:dyDescent="0.25">
      <c r="A233" s="71"/>
      <c r="B233" s="68" t="s">
        <v>358</v>
      </c>
      <c r="C233" s="70"/>
      <c r="D233" s="70"/>
      <c r="E233" s="70"/>
      <c r="F233" s="48">
        <v>851</v>
      </c>
      <c r="G233" s="73" t="s">
        <v>487</v>
      </c>
      <c r="H233" s="49" t="s">
        <v>502</v>
      </c>
      <c r="I233" s="73" t="s">
        <v>504</v>
      </c>
      <c r="J233" s="49" t="s">
        <v>359</v>
      </c>
      <c r="K233" s="69">
        <f t="shared" ref="K233:O233" si="105">K234</f>
        <v>65000</v>
      </c>
      <c r="L233" s="69">
        <f t="shared" si="105"/>
        <v>0</v>
      </c>
      <c r="M233" s="69">
        <f t="shared" si="105"/>
        <v>65000</v>
      </c>
      <c r="N233" s="69">
        <f t="shared" si="105"/>
        <v>0</v>
      </c>
      <c r="O233" s="69">
        <f t="shared" si="105"/>
        <v>65000</v>
      </c>
      <c r="Q233" s="59"/>
    </row>
    <row r="234" spans="1:17" ht="26.25" customHeight="1" x14ac:dyDescent="0.25">
      <c r="A234" s="71"/>
      <c r="B234" s="68" t="s">
        <v>346</v>
      </c>
      <c r="C234" s="68"/>
      <c r="D234" s="68"/>
      <c r="E234" s="68"/>
      <c r="F234" s="48">
        <v>851</v>
      </c>
      <c r="G234" s="73" t="s">
        <v>487</v>
      </c>
      <c r="H234" s="49" t="s">
        <v>502</v>
      </c>
      <c r="I234" s="73" t="s">
        <v>504</v>
      </c>
      <c r="J234" s="49" t="s">
        <v>360</v>
      </c>
      <c r="K234" s="69">
        <v>65000</v>
      </c>
      <c r="L234" s="69"/>
      <c r="M234" s="69">
        <f>K234</f>
        <v>65000</v>
      </c>
      <c r="N234" s="69"/>
      <c r="O234" s="69">
        <v>65000</v>
      </c>
      <c r="Q234" s="59"/>
    </row>
    <row r="235" spans="1:17" ht="14.25" customHeight="1" x14ac:dyDescent="0.25">
      <c r="A235" s="85"/>
      <c r="B235" s="70" t="s">
        <v>490</v>
      </c>
      <c r="C235" s="70"/>
      <c r="D235" s="70"/>
      <c r="E235" s="70"/>
      <c r="F235" s="48">
        <v>851</v>
      </c>
      <c r="G235" s="49" t="s">
        <v>487</v>
      </c>
      <c r="H235" s="49" t="s">
        <v>502</v>
      </c>
      <c r="I235" s="73" t="s">
        <v>504</v>
      </c>
      <c r="J235" s="49" t="s">
        <v>491</v>
      </c>
      <c r="K235" s="69">
        <f>K236</f>
        <v>180000</v>
      </c>
      <c r="L235" s="69">
        <f t="shared" ref="L235:N235" si="106">L236</f>
        <v>0</v>
      </c>
      <c r="M235" s="69">
        <f t="shared" si="106"/>
        <v>180000</v>
      </c>
      <c r="N235" s="69">
        <f t="shared" si="106"/>
        <v>0</v>
      </c>
      <c r="O235" s="69">
        <f>O236</f>
        <v>180000</v>
      </c>
      <c r="Q235" s="59"/>
    </row>
    <row r="236" spans="1:17" ht="23.25" customHeight="1" x14ac:dyDescent="0.25">
      <c r="A236" s="85"/>
      <c r="B236" s="70" t="s">
        <v>505</v>
      </c>
      <c r="C236" s="70"/>
      <c r="D236" s="70"/>
      <c r="E236" s="70"/>
      <c r="F236" s="48">
        <v>851</v>
      </c>
      <c r="G236" s="49" t="s">
        <v>487</v>
      </c>
      <c r="H236" s="49" t="s">
        <v>502</v>
      </c>
      <c r="I236" s="73" t="s">
        <v>504</v>
      </c>
      <c r="J236" s="49" t="s">
        <v>506</v>
      </c>
      <c r="K236" s="69">
        <v>180000</v>
      </c>
      <c r="L236" s="69"/>
      <c r="M236" s="69">
        <f>K236</f>
        <v>180000</v>
      </c>
      <c r="N236" s="69"/>
      <c r="O236" s="69">
        <v>180000</v>
      </c>
      <c r="Q236" s="59"/>
    </row>
    <row r="237" spans="1:17" ht="20.25" customHeight="1" x14ac:dyDescent="0.25">
      <c r="A237" s="151" t="s">
        <v>507</v>
      </c>
      <c r="B237" s="151"/>
      <c r="C237" s="60"/>
      <c r="D237" s="60"/>
      <c r="E237" s="60"/>
      <c r="F237" s="48">
        <v>851</v>
      </c>
      <c r="G237" s="61" t="s">
        <v>372</v>
      </c>
      <c r="H237" s="61"/>
      <c r="I237" s="61"/>
      <c r="J237" s="61"/>
      <c r="K237" s="62">
        <f>K238+K242</f>
        <v>536892</v>
      </c>
      <c r="L237" s="62">
        <f t="shared" ref="L237:N237" si="107">L238+L242</f>
        <v>39892</v>
      </c>
      <c r="M237" s="62">
        <f t="shared" si="107"/>
        <v>224000</v>
      </c>
      <c r="N237" s="62">
        <f t="shared" si="107"/>
        <v>273000</v>
      </c>
      <c r="O237" s="62">
        <f>O238+O242</f>
        <v>536892</v>
      </c>
      <c r="Q237" s="59"/>
    </row>
    <row r="238" spans="1:17" ht="20.25" customHeight="1" x14ac:dyDescent="0.25">
      <c r="A238" s="158" t="s">
        <v>508</v>
      </c>
      <c r="B238" s="159"/>
      <c r="C238" s="64"/>
      <c r="D238" s="64"/>
      <c r="E238" s="64"/>
      <c r="F238" s="48">
        <v>851</v>
      </c>
      <c r="G238" s="65" t="s">
        <v>372</v>
      </c>
      <c r="H238" s="65" t="s">
        <v>348</v>
      </c>
      <c r="I238" s="65"/>
      <c r="J238" s="65"/>
      <c r="K238" s="66">
        <f>K239</f>
        <v>1417</v>
      </c>
      <c r="L238" s="66">
        <f t="shared" ref="L238:N240" si="108">L239</f>
        <v>1417</v>
      </c>
      <c r="M238" s="66">
        <f t="shared" si="108"/>
        <v>0</v>
      </c>
      <c r="N238" s="66">
        <f t="shared" si="108"/>
        <v>0</v>
      </c>
      <c r="O238" s="66">
        <f>O239</f>
        <v>1417</v>
      </c>
      <c r="Q238" s="59"/>
    </row>
    <row r="239" spans="1:17" ht="61.5" customHeight="1" x14ac:dyDescent="0.25">
      <c r="A239" s="154" t="s">
        <v>509</v>
      </c>
      <c r="B239" s="155"/>
      <c r="C239" s="68"/>
      <c r="D239" s="68"/>
      <c r="E239" s="68"/>
      <c r="F239" s="48">
        <v>851</v>
      </c>
      <c r="G239" s="49" t="s">
        <v>372</v>
      </c>
      <c r="H239" s="49" t="s">
        <v>348</v>
      </c>
      <c r="I239" s="73" t="s">
        <v>510</v>
      </c>
      <c r="J239" s="49"/>
      <c r="K239" s="69">
        <f>K240</f>
        <v>1417</v>
      </c>
      <c r="L239" s="69">
        <f t="shared" si="108"/>
        <v>1417</v>
      </c>
      <c r="M239" s="69">
        <f t="shared" si="108"/>
        <v>0</v>
      </c>
      <c r="N239" s="69">
        <f t="shared" si="108"/>
        <v>0</v>
      </c>
      <c r="O239" s="69">
        <f>O240</f>
        <v>1417</v>
      </c>
      <c r="Q239" s="59"/>
    </row>
    <row r="240" spans="1:17" ht="28.5" customHeight="1" x14ac:dyDescent="0.25">
      <c r="A240" s="87"/>
      <c r="B240" s="68" t="s">
        <v>358</v>
      </c>
      <c r="C240" s="68"/>
      <c r="D240" s="68"/>
      <c r="E240" s="68"/>
      <c r="F240" s="48">
        <v>851</v>
      </c>
      <c r="G240" s="49" t="s">
        <v>372</v>
      </c>
      <c r="H240" s="49" t="s">
        <v>348</v>
      </c>
      <c r="I240" s="73" t="s">
        <v>510</v>
      </c>
      <c r="J240" s="49" t="s">
        <v>359</v>
      </c>
      <c r="K240" s="69">
        <f>K241</f>
        <v>1417</v>
      </c>
      <c r="L240" s="69">
        <f t="shared" si="108"/>
        <v>1417</v>
      </c>
      <c r="M240" s="69">
        <f t="shared" si="108"/>
        <v>0</v>
      </c>
      <c r="N240" s="69">
        <f t="shared" si="108"/>
        <v>0</v>
      </c>
      <c r="O240" s="69">
        <f>O241</f>
        <v>1417</v>
      </c>
      <c r="Q240" s="59"/>
    </row>
    <row r="241" spans="1:17" ht="25.5" customHeight="1" x14ac:dyDescent="0.25">
      <c r="A241" s="68"/>
      <c r="B241" s="68" t="s">
        <v>346</v>
      </c>
      <c r="C241" s="68"/>
      <c r="D241" s="68"/>
      <c r="E241" s="68"/>
      <c r="F241" s="48">
        <v>851</v>
      </c>
      <c r="G241" s="49" t="s">
        <v>372</v>
      </c>
      <c r="H241" s="49" t="s">
        <v>348</v>
      </c>
      <c r="I241" s="73" t="s">
        <v>510</v>
      </c>
      <c r="J241" s="49" t="s">
        <v>360</v>
      </c>
      <c r="K241" s="69">
        <v>1417</v>
      </c>
      <c r="L241" s="69">
        <f>K241</f>
        <v>1417</v>
      </c>
      <c r="M241" s="69"/>
      <c r="N241" s="69"/>
      <c r="O241" s="69">
        <v>1417</v>
      </c>
      <c r="Q241" s="59"/>
    </row>
    <row r="242" spans="1:17" ht="18" customHeight="1" x14ac:dyDescent="0.25">
      <c r="A242" s="160" t="s">
        <v>322</v>
      </c>
      <c r="B242" s="160"/>
      <c r="C242" s="81"/>
      <c r="D242" s="81"/>
      <c r="E242" s="81"/>
      <c r="F242" s="48">
        <v>851</v>
      </c>
      <c r="G242" s="65" t="s">
        <v>372</v>
      </c>
      <c r="H242" s="65" t="s">
        <v>399</v>
      </c>
      <c r="I242" s="65"/>
      <c r="J242" s="65"/>
      <c r="K242" s="66">
        <f>K243+K248+K251+K254+K257</f>
        <v>535475</v>
      </c>
      <c r="L242" s="66">
        <f t="shared" ref="L242:N242" si="109">L243+L248+L251+L254+L257</f>
        <v>38475</v>
      </c>
      <c r="M242" s="66">
        <f t="shared" si="109"/>
        <v>224000</v>
      </c>
      <c r="N242" s="66">
        <f t="shared" si="109"/>
        <v>273000</v>
      </c>
      <c r="O242" s="66">
        <f>O243+O248+O251+O254+O257</f>
        <v>535475</v>
      </c>
      <c r="Q242" s="59"/>
    </row>
    <row r="243" spans="1:17" s="88" customFormat="1" x14ac:dyDescent="0.25">
      <c r="A243" s="145" t="s">
        <v>511</v>
      </c>
      <c r="B243" s="145"/>
      <c r="C243" s="68"/>
      <c r="D243" s="68"/>
      <c r="E243" s="68"/>
      <c r="F243" s="48">
        <v>851</v>
      </c>
      <c r="G243" s="49" t="s">
        <v>372</v>
      </c>
      <c r="H243" s="49" t="s">
        <v>399</v>
      </c>
      <c r="I243" s="73" t="s">
        <v>512</v>
      </c>
      <c r="J243" s="49"/>
      <c r="K243" s="69">
        <f>K244+K246</f>
        <v>223392</v>
      </c>
      <c r="L243" s="69">
        <f t="shared" ref="L243:N243" si="110">L244+L246</f>
        <v>0</v>
      </c>
      <c r="M243" s="69">
        <f t="shared" si="110"/>
        <v>223392</v>
      </c>
      <c r="N243" s="69">
        <f t="shared" si="110"/>
        <v>0</v>
      </c>
      <c r="O243" s="69">
        <f>O244+O246</f>
        <v>223392</v>
      </c>
      <c r="Q243" s="59"/>
    </row>
    <row r="244" spans="1:17" s="88" customFormat="1" ht="30.75" customHeight="1" x14ac:dyDescent="0.25">
      <c r="A244" s="68"/>
      <c r="B244" s="70" t="s">
        <v>352</v>
      </c>
      <c r="C244" s="68"/>
      <c r="D244" s="68"/>
      <c r="E244" s="68"/>
      <c r="F244" s="48">
        <v>851</v>
      </c>
      <c r="G244" s="49" t="s">
        <v>372</v>
      </c>
      <c r="H244" s="49" t="s">
        <v>399</v>
      </c>
      <c r="I244" s="73" t="s">
        <v>512</v>
      </c>
      <c r="J244" s="49" t="s">
        <v>354</v>
      </c>
      <c r="K244" s="69">
        <f t="shared" ref="K244:O244" si="111">K245</f>
        <v>111000</v>
      </c>
      <c r="L244" s="69">
        <f t="shared" si="111"/>
        <v>0</v>
      </c>
      <c r="M244" s="69">
        <f t="shared" si="111"/>
        <v>111000</v>
      </c>
      <c r="N244" s="69">
        <f t="shared" si="111"/>
        <v>0</v>
      </c>
      <c r="O244" s="69">
        <f t="shared" si="111"/>
        <v>111000</v>
      </c>
      <c r="Q244" s="59"/>
    </row>
    <row r="245" spans="1:17" s="88" customFormat="1" ht="23.25" customHeight="1" x14ac:dyDescent="0.25">
      <c r="A245" s="68"/>
      <c r="B245" s="68" t="s">
        <v>344</v>
      </c>
      <c r="C245" s="68"/>
      <c r="D245" s="68"/>
      <c r="E245" s="68"/>
      <c r="F245" s="48">
        <v>851</v>
      </c>
      <c r="G245" s="49" t="s">
        <v>372</v>
      </c>
      <c r="H245" s="49" t="s">
        <v>399</v>
      </c>
      <c r="I245" s="73" t="s">
        <v>512</v>
      </c>
      <c r="J245" s="49" t="s">
        <v>408</v>
      </c>
      <c r="K245" s="69">
        <v>111000</v>
      </c>
      <c r="L245" s="69"/>
      <c r="M245" s="69">
        <f>K245</f>
        <v>111000</v>
      </c>
      <c r="N245" s="69"/>
      <c r="O245" s="69">
        <v>111000</v>
      </c>
      <c r="Q245" s="59"/>
    </row>
    <row r="246" spans="1:17" ht="27.75" customHeight="1" x14ac:dyDescent="0.25">
      <c r="A246" s="71"/>
      <c r="B246" s="68" t="s">
        <v>358</v>
      </c>
      <c r="C246" s="70"/>
      <c r="D246" s="70"/>
      <c r="E246" s="70"/>
      <c r="F246" s="48">
        <v>851</v>
      </c>
      <c r="G246" s="49" t="s">
        <v>372</v>
      </c>
      <c r="H246" s="49" t="s">
        <v>399</v>
      </c>
      <c r="I246" s="73" t="s">
        <v>512</v>
      </c>
      <c r="J246" s="49" t="s">
        <v>359</v>
      </c>
      <c r="K246" s="69">
        <f t="shared" ref="K246:O246" si="112">K247</f>
        <v>112392</v>
      </c>
      <c r="L246" s="69">
        <f t="shared" si="112"/>
        <v>0</v>
      </c>
      <c r="M246" s="69">
        <f t="shared" si="112"/>
        <v>112392</v>
      </c>
      <c r="N246" s="69">
        <f t="shared" si="112"/>
        <v>0</v>
      </c>
      <c r="O246" s="69">
        <f t="shared" si="112"/>
        <v>112392</v>
      </c>
      <c r="Q246" s="59"/>
    </row>
    <row r="247" spans="1:17" ht="26.25" customHeight="1" x14ac:dyDescent="0.25">
      <c r="A247" s="71"/>
      <c r="B247" s="68" t="s">
        <v>346</v>
      </c>
      <c r="C247" s="68"/>
      <c r="D247" s="68"/>
      <c r="E247" s="68"/>
      <c r="F247" s="48">
        <v>851</v>
      </c>
      <c r="G247" s="49" t="s">
        <v>372</v>
      </c>
      <c r="H247" s="49" t="s">
        <v>399</v>
      </c>
      <c r="I247" s="73" t="s">
        <v>512</v>
      </c>
      <c r="J247" s="49" t="s">
        <v>360</v>
      </c>
      <c r="K247" s="69">
        <v>112392</v>
      </c>
      <c r="L247" s="69"/>
      <c r="M247" s="69">
        <f>K247</f>
        <v>112392</v>
      </c>
      <c r="N247" s="69"/>
      <c r="O247" s="69">
        <v>112392</v>
      </c>
      <c r="Q247" s="59"/>
    </row>
    <row r="248" spans="1:17" ht="48" customHeight="1" x14ac:dyDescent="0.25">
      <c r="A248" s="145" t="s">
        <v>513</v>
      </c>
      <c r="B248" s="145"/>
      <c r="C248" s="81"/>
      <c r="D248" s="81"/>
      <c r="E248" s="81"/>
      <c r="F248" s="48">
        <v>851</v>
      </c>
      <c r="G248" s="49" t="s">
        <v>372</v>
      </c>
      <c r="H248" s="49" t="s">
        <v>399</v>
      </c>
      <c r="I248" s="49" t="s">
        <v>514</v>
      </c>
      <c r="J248" s="49"/>
      <c r="K248" s="69">
        <f>K249</f>
        <v>273000</v>
      </c>
      <c r="L248" s="69">
        <f t="shared" ref="L248:N248" si="113">L249</f>
        <v>0</v>
      </c>
      <c r="M248" s="69">
        <f t="shared" si="113"/>
        <v>0</v>
      </c>
      <c r="N248" s="69">
        <f t="shared" si="113"/>
        <v>273000</v>
      </c>
      <c r="O248" s="69">
        <f>O249</f>
        <v>273000</v>
      </c>
      <c r="Q248" s="59"/>
    </row>
    <row r="249" spans="1:17" ht="24.75" customHeight="1" x14ac:dyDescent="0.25">
      <c r="A249" s="71"/>
      <c r="B249" s="68" t="s">
        <v>358</v>
      </c>
      <c r="C249" s="81"/>
      <c r="D249" s="81"/>
      <c r="E249" s="81"/>
      <c r="F249" s="48">
        <v>851</v>
      </c>
      <c r="G249" s="49" t="s">
        <v>372</v>
      </c>
      <c r="H249" s="49" t="s">
        <v>399</v>
      </c>
      <c r="I249" s="49" t="s">
        <v>514</v>
      </c>
      <c r="J249" s="49" t="s">
        <v>359</v>
      </c>
      <c r="K249" s="69">
        <f t="shared" ref="K249:O258" si="114">K250</f>
        <v>273000</v>
      </c>
      <c r="L249" s="69">
        <f t="shared" si="114"/>
        <v>0</v>
      </c>
      <c r="M249" s="69">
        <f t="shared" si="114"/>
        <v>0</v>
      </c>
      <c r="N249" s="69">
        <f t="shared" si="114"/>
        <v>273000</v>
      </c>
      <c r="O249" s="69">
        <f t="shared" si="114"/>
        <v>273000</v>
      </c>
      <c r="Q249" s="59"/>
    </row>
    <row r="250" spans="1:17" ht="25.5" customHeight="1" x14ac:dyDescent="0.25">
      <c r="A250" s="71"/>
      <c r="B250" s="68" t="s">
        <v>346</v>
      </c>
      <c r="C250" s="81"/>
      <c r="D250" s="81"/>
      <c r="E250" s="81"/>
      <c r="F250" s="48">
        <v>851</v>
      </c>
      <c r="G250" s="49" t="s">
        <v>372</v>
      </c>
      <c r="H250" s="49" t="s">
        <v>399</v>
      </c>
      <c r="I250" s="49" t="s">
        <v>514</v>
      </c>
      <c r="J250" s="49" t="s">
        <v>360</v>
      </c>
      <c r="K250" s="69">
        <v>273000</v>
      </c>
      <c r="L250" s="69"/>
      <c r="M250" s="69"/>
      <c r="N250" s="69">
        <f>K250</f>
        <v>273000</v>
      </c>
      <c r="O250" s="69">
        <v>273000</v>
      </c>
      <c r="Q250" s="59"/>
    </row>
    <row r="251" spans="1:17" ht="38.25" hidden="1" customHeight="1" x14ac:dyDescent="0.25">
      <c r="A251" s="145" t="s">
        <v>515</v>
      </c>
      <c r="B251" s="145"/>
      <c r="C251" s="81"/>
      <c r="D251" s="81"/>
      <c r="E251" s="81"/>
      <c r="F251" s="48">
        <v>851</v>
      </c>
      <c r="G251" s="49" t="s">
        <v>372</v>
      </c>
      <c r="H251" s="49" t="s">
        <v>399</v>
      </c>
      <c r="I251" s="49" t="s">
        <v>516</v>
      </c>
      <c r="J251" s="49"/>
      <c r="K251" s="69">
        <f>K252</f>
        <v>0</v>
      </c>
      <c r="L251" s="69">
        <f t="shared" ref="L251:N251" si="115">L252</f>
        <v>0</v>
      </c>
      <c r="M251" s="69">
        <f t="shared" si="115"/>
        <v>0</v>
      </c>
      <c r="N251" s="69">
        <f t="shared" si="115"/>
        <v>0</v>
      </c>
      <c r="O251" s="69">
        <f>O252</f>
        <v>0</v>
      </c>
      <c r="Q251" s="59"/>
    </row>
    <row r="252" spans="1:17" ht="25.5" hidden="1" customHeight="1" x14ac:dyDescent="0.25">
      <c r="A252" s="71"/>
      <c r="B252" s="68" t="s">
        <v>358</v>
      </c>
      <c r="C252" s="81"/>
      <c r="D252" s="81"/>
      <c r="E252" s="81"/>
      <c r="F252" s="48">
        <v>851</v>
      </c>
      <c r="G252" s="49" t="s">
        <v>372</v>
      </c>
      <c r="H252" s="49" t="s">
        <v>399</v>
      </c>
      <c r="I252" s="49" t="s">
        <v>516</v>
      </c>
      <c r="J252" s="49" t="s">
        <v>359</v>
      </c>
      <c r="K252" s="69">
        <f t="shared" si="114"/>
        <v>0</v>
      </c>
      <c r="L252" s="69">
        <f t="shared" si="114"/>
        <v>0</v>
      </c>
      <c r="M252" s="69">
        <f t="shared" si="114"/>
        <v>0</v>
      </c>
      <c r="N252" s="69">
        <f t="shared" si="114"/>
        <v>0</v>
      </c>
      <c r="O252" s="69">
        <f t="shared" si="114"/>
        <v>0</v>
      </c>
      <c r="Q252" s="59"/>
    </row>
    <row r="253" spans="1:17" ht="25.5" hidden="1" customHeight="1" x14ac:dyDescent="0.25">
      <c r="A253" s="71"/>
      <c r="B253" s="68" t="s">
        <v>346</v>
      </c>
      <c r="C253" s="81"/>
      <c r="D253" s="81"/>
      <c r="E253" s="81"/>
      <c r="F253" s="48">
        <v>851</v>
      </c>
      <c r="G253" s="49" t="s">
        <v>372</v>
      </c>
      <c r="H253" s="49" t="s">
        <v>399</v>
      </c>
      <c r="I253" s="49" t="s">
        <v>516</v>
      </c>
      <c r="J253" s="49" t="s">
        <v>360</v>
      </c>
      <c r="K253" s="69"/>
      <c r="L253" s="69"/>
      <c r="M253" s="69">
        <f>K253</f>
        <v>0</v>
      </c>
      <c r="N253" s="69"/>
      <c r="O253" s="69"/>
      <c r="Q253" s="59"/>
    </row>
    <row r="254" spans="1:17" ht="46.5" customHeight="1" x14ac:dyDescent="0.25">
      <c r="A254" s="154" t="s">
        <v>517</v>
      </c>
      <c r="B254" s="155"/>
      <c r="C254" s="81"/>
      <c r="D254" s="81"/>
      <c r="E254" s="81"/>
      <c r="F254" s="48">
        <v>851</v>
      </c>
      <c r="G254" s="49" t="s">
        <v>372</v>
      </c>
      <c r="H254" s="49" t="s">
        <v>399</v>
      </c>
      <c r="I254" s="49" t="s">
        <v>518</v>
      </c>
      <c r="J254" s="49"/>
      <c r="K254" s="69">
        <f>K255</f>
        <v>38475</v>
      </c>
      <c r="L254" s="69">
        <f t="shared" ref="L254:N254" si="116">L255</f>
        <v>38475</v>
      </c>
      <c r="M254" s="69">
        <f t="shared" si="116"/>
        <v>0</v>
      </c>
      <c r="N254" s="69">
        <f t="shared" si="116"/>
        <v>0</v>
      </c>
      <c r="O254" s="69">
        <f>O255</f>
        <v>38475</v>
      </c>
      <c r="Q254" s="59"/>
    </row>
    <row r="255" spans="1:17" ht="25.5" customHeight="1" x14ac:dyDescent="0.25">
      <c r="A255" s="71"/>
      <c r="B255" s="68" t="s">
        <v>358</v>
      </c>
      <c r="C255" s="81"/>
      <c r="D255" s="81"/>
      <c r="E255" s="81"/>
      <c r="F255" s="48">
        <v>851</v>
      </c>
      <c r="G255" s="49" t="s">
        <v>372</v>
      </c>
      <c r="H255" s="49" t="s">
        <v>399</v>
      </c>
      <c r="I255" s="49" t="s">
        <v>518</v>
      </c>
      <c r="J255" s="49" t="s">
        <v>359</v>
      </c>
      <c r="K255" s="69">
        <f t="shared" si="114"/>
        <v>38475</v>
      </c>
      <c r="L255" s="69">
        <f t="shared" si="114"/>
        <v>38475</v>
      </c>
      <c r="M255" s="69">
        <f t="shared" si="114"/>
        <v>0</v>
      </c>
      <c r="N255" s="69">
        <f t="shared" si="114"/>
        <v>0</v>
      </c>
      <c r="O255" s="69">
        <f t="shared" si="114"/>
        <v>38475</v>
      </c>
      <c r="Q255" s="59"/>
    </row>
    <row r="256" spans="1:17" ht="25.5" customHeight="1" x14ac:dyDescent="0.25">
      <c r="A256" s="71"/>
      <c r="B256" s="68" t="s">
        <v>346</v>
      </c>
      <c r="C256" s="81"/>
      <c r="D256" s="81"/>
      <c r="E256" s="81"/>
      <c r="F256" s="48">
        <v>851</v>
      </c>
      <c r="G256" s="49" t="s">
        <v>372</v>
      </c>
      <c r="H256" s="49" t="s">
        <v>399</v>
      </c>
      <c r="I256" s="49" t="s">
        <v>518</v>
      </c>
      <c r="J256" s="49" t="s">
        <v>360</v>
      </c>
      <c r="K256" s="69">
        <v>38475</v>
      </c>
      <c r="L256" s="69">
        <f>K256</f>
        <v>38475</v>
      </c>
      <c r="M256" s="69"/>
      <c r="N256" s="69"/>
      <c r="O256" s="69">
        <v>38475</v>
      </c>
      <c r="Q256" s="59"/>
    </row>
    <row r="257" spans="1:17" ht="61.5" customHeight="1" x14ac:dyDescent="0.25">
      <c r="A257" s="145" t="s">
        <v>519</v>
      </c>
      <c r="B257" s="145"/>
      <c r="C257" s="81"/>
      <c r="D257" s="81"/>
      <c r="E257" s="81"/>
      <c r="F257" s="48">
        <v>851</v>
      </c>
      <c r="G257" s="49" t="s">
        <v>372</v>
      </c>
      <c r="H257" s="49" t="s">
        <v>399</v>
      </c>
      <c r="I257" s="49" t="s">
        <v>520</v>
      </c>
      <c r="J257" s="49"/>
      <c r="K257" s="69">
        <f t="shared" si="114"/>
        <v>608</v>
      </c>
      <c r="L257" s="69">
        <f t="shared" si="114"/>
        <v>0</v>
      </c>
      <c r="M257" s="69">
        <f t="shared" si="114"/>
        <v>608</v>
      </c>
      <c r="N257" s="69">
        <f t="shared" si="114"/>
        <v>0</v>
      </c>
      <c r="O257" s="69">
        <f t="shared" si="114"/>
        <v>608</v>
      </c>
      <c r="Q257" s="59"/>
    </row>
    <row r="258" spans="1:17" ht="25.5" customHeight="1" x14ac:dyDescent="0.25">
      <c r="A258" s="71"/>
      <c r="B258" s="68" t="s">
        <v>358</v>
      </c>
      <c r="C258" s="81"/>
      <c r="D258" s="81"/>
      <c r="E258" s="81"/>
      <c r="F258" s="48">
        <v>851</v>
      </c>
      <c r="G258" s="49" t="s">
        <v>372</v>
      </c>
      <c r="H258" s="49" t="s">
        <v>399</v>
      </c>
      <c r="I258" s="49" t="s">
        <v>520</v>
      </c>
      <c r="J258" s="49" t="s">
        <v>359</v>
      </c>
      <c r="K258" s="69">
        <f t="shared" si="114"/>
        <v>608</v>
      </c>
      <c r="L258" s="69">
        <f t="shared" si="114"/>
        <v>0</v>
      </c>
      <c r="M258" s="69">
        <f t="shared" si="114"/>
        <v>608</v>
      </c>
      <c r="N258" s="69">
        <f t="shared" si="114"/>
        <v>0</v>
      </c>
      <c r="O258" s="69">
        <f t="shared" si="114"/>
        <v>608</v>
      </c>
      <c r="Q258" s="59"/>
    </row>
    <row r="259" spans="1:17" ht="25.5" customHeight="1" x14ac:dyDescent="0.25">
      <c r="A259" s="71"/>
      <c r="B259" s="68" t="s">
        <v>346</v>
      </c>
      <c r="C259" s="81"/>
      <c r="D259" s="81"/>
      <c r="E259" s="81"/>
      <c r="F259" s="48">
        <v>851</v>
      </c>
      <c r="G259" s="49" t="s">
        <v>372</v>
      </c>
      <c r="H259" s="49" t="s">
        <v>399</v>
      </c>
      <c r="I259" s="49" t="s">
        <v>520</v>
      </c>
      <c r="J259" s="49" t="s">
        <v>360</v>
      </c>
      <c r="K259" s="69">
        <v>608</v>
      </c>
      <c r="L259" s="69"/>
      <c r="M259" s="69">
        <f>K259</f>
        <v>608</v>
      </c>
      <c r="N259" s="69"/>
      <c r="O259" s="69">
        <v>608</v>
      </c>
      <c r="Q259" s="59"/>
    </row>
    <row r="260" spans="1:17" ht="60" hidden="1" customHeight="1" x14ac:dyDescent="0.25">
      <c r="A260" s="154" t="s">
        <v>509</v>
      </c>
      <c r="B260" s="155"/>
      <c r="C260" s="81"/>
      <c r="D260" s="81"/>
      <c r="E260" s="81"/>
      <c r="F260" s="48">
        <v>851</v>
      </c>
      <c r="G260" s="49" t="s">
        <v>372</v>
      </c>
      <c r="H260" s="49" t="s">
        <v>399</v>
      </c>
      <c r="I260" s="49"/>
      <c r="J260" s="49"/>
      <c r="K260" s="69"/>
      <c r="L260" s="69"/>
      <c r="M260" s="69"/>
      <c r="N260" s="69"/>
      <c r="O260" s="69"/>
      <c r="Q260" s="59"/>
    </row>
    <row r="261" spans="1:17" ht="25.5" hidden="1" customHeight="1" x14ac:dyDescent="0.25">
      <c r="A261" s="87"/>
      <c r="B261" s="68" t="s">
        <v>358</v>
      </c>
      <c r="C261" s="81"/>
      <c r="D261" s="81"/>
      <c r="E261" s="81"/>
      <c r="F261" s="48">
        <v>851</v>
      </c>
      <c r="G261" s="49" t="s">
        <v>372</v>
      </c>
      <c r="H261" s="49" t="s">
        <v>399</v>
      </c>
      <c r="I261" s="49"/>
      <c r="J261" s="49"/>
      <c r="K261" s="69"/>
      <c r="L261" s="69"/>
      <c r="M261" s="69"/>
      <c r="N261" s="69"/>
      <c r="O261" s="69"/>
      <c r="Q261" s="59"/>
    </row>
    <row r="262" spans="1:17" ht="25.5" hidden="1" customHeight="1" x14ac:dyDescent="0.25">
      <c r="A262" s="68"/>
      <c r="B262" s="68" t="s">
        <v>346</v>
      </c>
      <c r="C262" s="81"/>
      <c r="D262" s="81"/>
      <c r="E262" s="81"/>
      <c r="F262" s="48">
        <v>851</v>
      </c>
      <c r="G262" s="49" t="s">
        <v>372</v>
      </c>
      <c r="H262" s="49" t="s">
        <v>399</v>
      </c>
      <c r="I262" s="49"/>
      <c r="J262" s="49"/>
      <c r="K262" s="69"/>
      <c r="L262" s="69"/>
      <c r="M262" s="69"/>
      <c r="N262" s="69"/>
      <c r="O262" s="69"/>
      <c r="Q262" s="59"/>
    </row>
    <row r="263" spans="1:17" ht="27" customHeight="1" x14ac:dyDescent="0.25">
      <c r="A263" s="157" t="s">
        <v>521</v>
      </c>
      <c r="B263" s="157"/>
      <c r="C263" s="89"/>
      <c r="D263" s="89"/>
      <c r="E263" s="89"/>
      <c r="F263" s="89">
        <v>852</v>
      </c>
      <c r="G263" s="73"/>
      <c r="H263" s="73"/>
      <c r="I263" s="73"/>
      <c r="J263" s="49"/>
      <c r="K263" s="62">
        <f>K280+K371</f>
        <v>165800762.5</v>
      </c>
      <c r="L263" s="62">
        <f>L280+L371</f>
        <v>116957238.5</v>
      </c>
      <c r="M263" s="62">
        <f>M280+M371</f>
        <v>51378704</v>
      </c>
      <c r="N263" s="62">
        <f>N280+N371</f>
        <v>2535180</v>
      </c>
      <c r="O263" s="62">
        <f>O280+O371</f>
        <v>166367492.31</v>
      </c>
      <c r="Q263" s="59"/>
    </row>
    <row r="264" spans="1:17" ht="15.75" hidden="1" customHeight="1" x14ac:dyDescent="0.25">
      <c r="A264" s="90"/>
      <c r="B264" s="90"/>
      <c r="C264" s="90"/>
      <c r="D264" s="90"/>
      <c r="E264" s="90"/>
      <c r="F264" s="90"/>
      <c r="G264" s="91"/>
      <c r="H264" s="91"/>
      <c r="I264" s="91"/>
      <c r="J264" s="56"/>
      <c r="K264" s="92" t="e">
        <f>K263-K265</f>
        <v>#REF!</v>
      </c>
      <c r="L264" s="92" t="e">
        <f t="shared" ref="L264:N264" si="117">L263-L265</f>
        <v>#REF!</v>
      </c>
      <c r="M264" s="92" t="e">
        <f t="shared" si="117"/>
        <v>#REF!</v>
      </c>
      <c r="N264" s="92" t="e">
        <f t="shared" si="117"/>
        <v>#REF!</v>
      </c>
      <c r="O264" s="92" t="e">
        <f>O263-O265</f>
        <v>#REF!</v>
      </c>
      <c r="Q264" s="59"/>
    </row>
    <row r="265" spans="1:17" ht="15.75" hidden="1" customHeight="1" x14ac:dyDescent="0.25">
      <c r="A265" s="90"/>
      <c r="B265" s="90"/>
      <c r="C265" s="90"/>
      <c r="D265" s="90"/>
      <c r="E265" s="90"/>
      <c r="F265" s="90"/>
      <c r="G265" s="91"/>
      <c r="H265" s="91"/>
      <c r="I265" s="91"/>
      <c r="J265" s="56"/>
      <c r="K265" s="92" t="e">
        <f>SUM(K266:K279)</f>
        <v>#REF!</v>
      </c>
      <c r="L265" s="92" t="e">
        <f t="shared" ref="L265:N265" si="118">SUM(L266:L279)</f>
        <v>#REF!</v>
      </c>
      <c r="M265" s="92" t="e">
        <f t="shared" si="118"/>
        <v>#REF!</v>
      </c>
      <c r="N265" s="92" t="e">
        <f t="shared" si="118"/>
        <v>#REF!</v>
      </c>
      <c r="O265" s="92" t="e">
        <f>SUM(O266:O279)</f>
        <v>#REF!</v>
      </c>
      <c r="Q265" s="59"/>
    </row>
    <row r="266" spans="1:17" hidden="1" x14ac:dyDescent="0.25">
      <c r="B266" s="39" t="s">
        <v>344</v>
      </c>
      <c r="F266" s="39"/>
      <c r="G266" s="39"/>
      <c r="H266" s="39"/>
      <c r="I266" s="58"/>
      <c r="J266" s="39">
        <v>110</v>
      </c>
      <c r="K266" s="59">
        <f>K352</f>
        <v>0</v>
      </c>
      <c r="L266" s="59">
        <f t="shared" ref="L266:N266" si="119">L352</f>
        <v>0</v>
      </c>
      <c r="M266" s="59">
        <f t="shared" si="119"/>
        <v>0</v>
      </c>
      <c r="N266" s="59">
        <f t="shared" si="119"/>
        <v>0</v>
      </c>
      <c r="O266" s="59">
        <f>O352</f>
        <v>0</v>
      </c>
      <c r="Q266" s="59"/>
    </row>
    <row r="267" spans="1:17" hidden="1" x14ac:dyDescent="0.25">
      <c r="B267" s="39" t="s">
        <v>345</v>
      </c>
      <c r="F267" s="39"/>
      <c r="G267" s="39"/>
      <c r="H267" s="39"/>
      <c r="I267" s="58"/>
      <c r="J267" s="39">
        <v>120</v>
      </c>
      <c r="K267" s="59">
        <f>K358+K361+K392+K397</f>
        <v>5076560</v>
      </c>
      <c r="L267" s="59">
        <f t="shared" ref="L267:N267" si="120">L358+L361+L392+L397</f>
        <v>800460</v>
      </c>
      <c r="M267" s="59">
        <f t="shared" si="120"/>
        <v>4276100</v>
      </c>
      <c r="N267" s="59">
        <f t="shared" si="120"/>
        <v>0</v>
      </c>
      <c r="O267" s="59">
        <f>O358+O361+O392+O397</f>
        <v>4925777.3000000007</v>
      </c>
      <c r="Q267" s="59"/>
    </row>
    <row r="268" spans="1:17" hidden="1" x14ac:dyDescent="0.25">
      <c r="B268" s="39" t="s">
        <v>346</v>
      </c>
      <c r="F268" s="39"/>
      <c r="G268" s="39"/>
      <c r="H268" s="39"/>
      <c r="I268" s="58"/>
      <c r="J268" s="39">
        <v>240</v>
      </c>
      <c r="K268" s="59">
        <f>K354+K363+K382+K394+K399</f>
        <v>1252712</v>
      </c>
      <c r="L268" s="59">
        <f t="shared" ref="L268:N268" si="121">L354+L363+L382+L394+L399</f>
        <v>251612</v>
      </c>
      <c r="M268" s="59">
        <f t="shared" si="121"/>
        <v>1001100</v>
      </c>
      <c r="N268" s="59">
        <f t="shared" si="121"/>
        <v>0</v>
      </c>
      <c r="O268" s="59">
        <f>O354+O363+O382+O394+O399</f>
        <v>1205022</v>
      </c>
      <c r="Q268" s="59"/>
    </row>
    <row r="269" spans="1:17" hidden="1" x14ac:dyDescent="0.25">
      <c r="F269" s="39"/>
      <c r="G269" s="39"/>
      <c r="H269" s="39"/>
      <c r="I269" s="58"/>
      <c r="J269" s="39">
        <v>310</v>
      </c>
      <c r="K269" s="59">
        <f>K384+K388</f>
        <v>5718497.5</v>
      </c>
      <c r="L269" s="59">
        <f t="shared" ref="L269:N269" si="122">L384+L388</f>
        <v>5718497.5</v>
      </c>
      <c r="M269" s="59">
        <f t="shared" si="122"/>
        <v>0</v>
      </c>
      <c r="N269" s="59">
        <f t="shared" si="122"/>
        <v>0</v>
      </c>
      <c r="O269" s="59">
        <f>O384+O388</f>
        <v>5718497.5</v>
      </c>
      <c r="Q269" s="59"/>
    </row>
    <row r="270" spans="1:17" hidden="1" x14ac:dyDescent="0.25">
      <c r="F270" s="39"/>
      <c r="G270" s="39"/>
      <c r="H270" s="39"/>
      <c r="I270" s="58"/>
      <c r="J270" s="39">
        <v>320</v>
      </c>
      <c r="K270" s="59">
        <f>K370+K375+K379+K385</f>
        <v>4075614</v>
      </c>
      <c r="L270" s="59">
        <f t="shared" ref="L270:N270" si="123">L370+L375+L379+L385</f>
        <v>4075614</v>
      </c>
      <c r="M270" s="59">
        <f t="shared" si="123"/>
        <v>0</v>
      </c>
      <c r="N270" s="59">
        <f t="shared" si="123"/>
        <v>0</v>
      </c>
      <c r="O270" s="59">
        <f>O370+O375+O379+O385</f>
        <v>4075614</v>
      </c>
      <c r="Q270" s="59"/>
    </row>
    <row r="271" spans="1:17" hidden="1" x14ac:dyDescent="0.25">
      <c r="F271" s="39"/>
      <c r="G271" s="39"/>
      <c r="H271" s="39"/>
      <c r="I271" s="58"/>
      <c r="J271" s="39">
        <v>410</v>
      </c>
      <c r="K271" s="59"/>
      <c r="L271" s="59"/>
      <c r="M271" s="59"/>
      <c r="N271" s="59"/>
      <c r="O271" s="59"/>
      <c r="Q271" s="59"/>
    </row>
    <row r="272" spans="1:17" hidden="1" x14ac:dyDescent="0.25">
      <c r="F272" s="39"/>
      <c r="G272" s="39"/>
      <c r="H272" s="39"/>
      <c r="I272" s="58"/>
      <c r="J272" s="39">
        <v>510</v>
      </c>
      <c r="Q272" s="59"/>
    </row>
    <row r="273" spans="1:17" hidden="1" x14ac:dyDescent="0.25">
      <c r="F273" s="39"/>
      <c r="G273" s="39"/>
      <c r="H273" s="39"/>
      <c r="I273" s="58"/>
      <c r="J273" s="39">
        <v>530</v>
      </c>
      <c r="Q273" s="59"/>
    </row>
    <row r="274" spans="1:17" hidden="1" x14ac:dyDescent="0.25">
      <c r="F274" s="39"/>
      <c r="G274" s="39"/>
      <c r="H274" s="39"/>
      <c r="I274" s="58"/>
      <c r="J274" s="39">
        <v>540</v>
      </c>
      <c r="Q274" s="59"/>
    </row>
    <row r="275" spans="1:17" hidden="1" x14ac:dyDescent="0.25">
      <c r="F275" s="39"/>
      <c r="G275" s="39"/>
      <c r="H275" s="39"/>
      <c r="I275" s="58"/>
      <c r="J275" s="39">
        <v>610</v>
      </c>
      <c r="K275" s="59" t="e">
        <f>K284+K287+K290+K293+K296+K299+K303+K309+K312+K315+K318+K321+K324+K327+K330+K333+K336+K339+K342+K345+K348+#REF!+#REF!+#REF!+#REF!+K365</f>
        <v>#REF!</v>
      </c>
      <c r="L275" s="59" t="e">
        <f>L284+L287+L290+L293+L296+L299+L303+L309+L312+L315+L318+L321+L324+L327+L330+L333+L336+L339+L342+L345+L348+#REF!+#REF!+#REF!+#REF!+L365</f>
        <v>#REF!</v>
      </c>
      <c r="M275" s="59" t="e">
        <f>M284+M287+M290+M293+M296+M299+M303+M309+M312+M315+M318+M321+M324+M327+M330+M333+M336+M339+M342+M345+M348+#REF!+#REF!+#REF!+#REF!+M365</f>
        <v>#REF!</v>
      </c>
      <c r="N275" s="59" t="e">
        <f>N284+N287+N290+N293+N296+N299+N303+N309+N312+N315+N318+N321+N324+N327+N330+N333+N336+N339+N342+N345+N348+#REF!+#REF!+#REF!+#REF!+N365</f>
        <v>#REF!</v>
      </c>
      <c r="O275" s="59" t="e">
        <f>O284+O287+O290+O293+O296+O299+O303+O309+O312+O315+O318+O321+O324+O327+O330+O333+O336+O339+O342+O345+O348+#REF!+#REF!+#REF!+#REF!+O365</f>
        <v>#REF!</v>
      </c>
      <c r="Q275" s="59"/>
    </row>
    <row r="276" spans="1:17" hidden="1" x14ac:dyDescent="0.25">
      <c r="F276" s="39"/>
      <c r="G276" s="39"/>
      <c r="H276" s="39"/>
      <c r="I276" s="58"/>
      <c r="J276" s="39">
        <v>810</v>
      </c>
      <c r="K276" s="59"/>
      <c r="L276" s="59"/>
      <c r="M276" s="59"/>
      <c r="N276" s="59"/>
      <c r="O276" s="59"/>
      <c r="Q276" s="59"/>
    </row>
    <row r="277" spans="1:17" hidden="1" x14ac:dyDescent="0.25">
      <c r="F277" s="39"/>
      <c r="G277" s="39"/>
      <c r="H277" s="39"/>
      <c r="I277" s="58"/>
      <c r="J277" s="39">
        <v>830</v>
      </c>
      <c r="K277" s="59"/>
      <c r="L277" s="59"/>
      <c r="M277" s="59"/>
      <c r="N277" s="59"/>
      <c r="O277" s="59"/>
      <c r="Q277" s="59"/>
    </row>
    <row r="278" spans="1:17" ht="14.25" hidden="1" customHeight="1" x14ac:dyDescent="0.25">
      <c r="I278" s="58"/>
      <c r="J278" s="39">
        <v>850</v>
      </c>
      <c r="K278" s="59">
        <f>K367</f>
        <v>12200</v>
      </c>
      <c r="L278" s="59">
        <f t="shared" ref="L278:N278" si="124">L367</f>
        <v>0</v>
      </c>
      <c r="M278" s="59">
        <f t="shared" si="124"/>
        <v>12200</v>
      </c>
      <c r="N278" s="59">
        <f t="shared" si="124"/>
        <v>0</v>
      </c>
      <c r="O278" s="59">
        <f>O367</f>
        <v>12400</v>
      </c>
      <c r="Q278" s="59"/>
    </row>
    <row r="279" spans="1:17" hidden="1" x14ac:dyDescent="0.25">
      <c r="I279" s="58"/>
      <c r="J279" s="39">
        <v>870</v>
      </c>
      <c r="K279" s="59"/>
      <c r="L279" s="59"/>
      <c r="M279" s="59"/>
      <c r="N279" s="59"/>
      <c r="O279" s="59"/>
      <c r="Q279" s="59"/>
    </row>
    <row r="280" spans="1:17" s="63" customFormat="1" ht="14.25" customHeight="1" x14ac:dyDescent="0.25">
      <c r="A280" s="151" t="s">
        <v>449</v>
      </c>
      <c r="B280" s="151"/>
      <c r="C280" s="60"/>
      <c r="D280" s="60"/>
      <c r="E280" s="60"/>
      <c r="F280" s="48">
        <v>852</v>
      </c>
      <c r="G280" s="61" t="s">
        <v>450</v>
      </c>
      <c r="H280" s="61"/>
      <c r="I280" s="61"/>
      <c r="J280" s="61"/>
      <c r="K280" s="62">
        <f>K281+K300+K349+K355</f>
        <v>156241759</v>
      </c>
      <c r="L280" s="62">
        <f t="shared" ref="L280:O280" si="125">L281+L300+L349+L355</f>
        <v>107398235</v>
      </c>
      <c r="M280" s="62">
        <f t="shared" si="125"/>
        <v>51378704</v>
      </c>
      <c r="N280" s="62">
        <f t="shared" si="125"/>
        <v>2535180</v>
      </c>
      <c r="O280" s="62">
        <f t="shared" si="125"/>
        <v>156808488.81</v>
      </c>
      <c r="Q280" s="59"/>
    </row>
    <row r="281" spans="1:17" s="67" customFormat="1" ht="14.25" customHeight="1" x14ac:dyDescent="0.25">
      <c r="A281" s="146" t="s">
        <v>306</v>
      </c>
      <c r="B281" s="146"/>
      <c r="C281" s="64"/>
      <c r="D281" s="64"/>
      <c r="E281" s="64"/>
      <c r="F281" s="48">
        <v>852</v>
      </c>
      <c r="G281" s="65" t="s">
        <v>450</v>
      </c>
      <c r="H281" s="65" t="s">
        <v>348</v>
      </c>
      <c r="I281" s="65"/>
      <c r="J281" s="65"/>
      <c r="K281" s="66">
        <f t="shared" ref="K281:O281" si="126">K288+K285+K282+K291+K294+K297</f>
        <v>35819515</v>
      </c>
      <c r="L281" s="66">
        <f t="shared" si="126"/>
        <v>24827480</v>
      </c>
      <c r="M281" s="66">
        <f t="shared" si="126"/>
        <v>10992035</v>
      </c>
      <c r="N281" s="66">
        <f t="shared" si="126"/>
        <v>0</v>
      </c>
      <c r="O281" s="66">
        <f t="shared" si="126"/>
        <v>35231073.810000002</v>
      </c>
      <c r="Q281" s="59"/>
    </row>
    <row r="282" spans="1:17" s="75" customFormat="1" ht="18.75" customHeight="1" x14ac:dyDescent="0.25">
      <c r="A282" s="145" t="s">
        <v>522</v>
      </c>
      <c r="B282" s="145"/>
      <c r="C282" s="68"/>
      <c r="D282" s="68"/>
      <c r="E282" s="70"/>
      <c r="F282" s="48">
        <v>852</v>
      </c>
      <c r="G282" s="73" t="s">
        <v>450</v>
      </c>
      <c r="H282" s="73" t="s">
        <v>348</v>
      </c>
      <c r="I282" s="73" t="s">
        <v>523</v>
      </c>
      <c r="J282" s="73"/>
      <c r="K282" s="69">
        <f t="shared" ref="K282:O283" si="127">K283</f>
        <v>7239750</v>
      </c>
      <c r="L282" s="69">
        <f t="shared" si="127"/>
        <v>0</v>
      </c>
      <c r="M282" s="69">
        <f t="shared" si="127"/>
        <v>7239750</v>
      </c>
      <c r="N282" s="69">
        <f t="shared" si="127"/>
        <v>0</v>
      </c>
      <c r="O282" s="69">
        <f t="shared" si="127"/>
        <v>7145210.9299999997</v>
      </c>
      <c r="Q282" s="59"/>
    </row>
    <row r="283" spans="1:17" s="75" customFormat="1" ht="25.5" customHeight="1" x14ac:dyDescent="0.25">
      <c r="A283" s="68"/>
      <c r="B283" s="68" t="s">
        <v>392</v>
      </c>
      <c r="C283" s="68"/>
      <c r="D283" s="68"/>
      <c r="E283" s="68"/>
      <c r="F283" s="48">
        <v>852</v>
      </c>
      <c r="G283" s="73" t="s">
        <v>450</v>
      </c>
      <c r="H283" s="73" t="s">
        <v>348</v>
      </c>
      <c r="I283" s="73" t="s">
        <v>523</v>
      </c>
      <c r="J283" s="73" t="s">
        <v>463</v>
      </c>
      <c r="K283" s="69">
        <f>K284</f>
        <v>7239750</v>
      </c>
      <c r="L283" s="69">
        <f t="shared" si="127"/>
        <v>0</v>
      </c>
      <c r="M283" s="69">
        <f t="shared" si="127"/>
        <v>7239750</v>
      </c>
      <c r="N283" s="69">
        <f t="shared" si="127"/>
        <v>0</v>
      </c>
      <c r="O283" s="69">
        <f>O284</f>
        <v>7145210.9299999997</v>
      </c>
      <c r="Q283" s="59"/>
    </row>
    <row r="284" spans="1:17" s="75" customFormat="1" ht="14.25" customHeight="1" x14ac:dyDescent="0.25">
      <c r="A284" s="68"/>
      <c r="B284" s="68" t="s">
        <v>464</v>
      </c>
      <c r="C284" s="68"/>
      <c r="D284" s="68"/>
      <c r="E284" s="68"/>
      <c r="F284" s="48">
        <v>852</v>
      </c>
      <c r="G284" s="73" t="s">
        <v>450</v>
      </c>
      <c r="H284" s="73" t="s">
        <v>348</v>
      </c>
      <c r="I284" s="73" t="s">
        <v>523</v>
      </c>
      <c r="J284" s="49" t="s">
        <v>465</v>
      </c>
      <c r="K284" s="69">
        <v>7239750</v>
      </c>
      <c r="L284" s="69"/>
      <c r="M284" s="69">
        <f>K284</f>
        <v>7239750</v>
      </c>
      <c r="N284" s="69"/>
      <c r="O284" s="69">
        <v>7145210.9299999997</v>
      </c>
      <c r="Q284" s="59"/>
    </row>
    <row r="285" spans="1:17" ht="24" customHeight="1" x14ac:dyDescent="0.25">
      <c r="A285" s="154" t="s">
        <v>524</v>
      </c>
      <c r="B285" s="155"/>
      <c r="C285" s="68"/>
      <c r="D285" s="68"/>
      <c r="E285" s="68"/>
      <c r="F285" s="48">
        <v>852</v>
      </c>
      <c r="G285" s="73" t="s">
        <v>450</v>
      </c>
      <c r="H285" s="73" t="s">
        <v>348</v>
      </c>
      <c r="I285" s="73" t="s">
        <v>525</v>
      </c>
      <c r="J285" s="73"/>
      <c r="K285" s="69">
        <f t="shared" ref="K285:O286" si="128">K286</f>
        <v>3496360</v>
      </c>
      <c r="L285" s="69">
        <f t="shared" si="128"/>
        <v>0</v>
      </c>
      <c r="M285" s="69">
        <f t="shared" si="128"/>
        <v>3496360</v>
      </c>
      <c r="N285" s="69">
        <f t="shared" si="128"/>
        <v>0</v>
      </c>
      <c r="O285" s="69">
        <f t="shared" si="128"/>
        <v>3002457.88</v>
      </c>
      <c r="Q285" s="59"/>
    </row>
    <row r="286" spans="1:17" ht="24.75" customHeight="1" x14ac:dyDescent="0.25">
      <c r="A286" s="68"/>
      <c r="B286" s="68" t="s">
        <v>392</v>
      </c>
      <c r="C286" s="68"/>
      <c r="D286" s="68"/>
      <c r="E286" s="68"/>
      <c r="F286" s="48">
        <v>852</v>
      </c>
      <c r="G286" s="73" t="s">
        <v>450</v>
      </c>
      <c r="H286" s="73" t="s">
        <v>348</v>
      </c>
      <c r="I286" s="73" t="s">
        <v>525</v>
      </c>
      <c r="J286" s="73" t="s">
        <v>463</v>
      </c>
      <c r="K286" s="69">
        <f>K287</f>
        <v>3496360</v>
      </c>
      <c r="L286" s="69">
        <f t="shared" si="128"/>
        <v>0</v>
      </c>
      <c r="M286" s="69">
        <f t="shared" si="128"/>
        <v>3496360</v>
      </c>
      <c r="N286" s="69">
        <f t="shared" si="128"/>
        <v>0</v>
      </c>
      <c r="O286" s="69">
        <f>O287</f>
        <v>3002457.88</v>
      </c>
      <c r="Q286" s="59"/>
    </row>
    <row r="287" spans="1:17" ht="18" customHeight="1" x14ac:dyDescent="0.25">
      <c r="A287" s="68"/>
      <c r="B287" s="68" t="s">
        <v>464</v>
      </c>
      <c r="C287" s="68"/>
      <c r="D287" s="68"/>
      <c r="E287" s="68"/>
      <c r="F287" s="48">
        <v>852</v>
      </c>
      <c r="G287" s="73" t="s">
        <v>450</v>
      </c>
      <c r="H287" s="73" t="s">
        <v>348</v>
      </c>
      <c r="I287" s="73" t="s">
        <v>525</v>
      </c>
      <c r="J287" s="49" t="s">
        <v>465</v>
      </c>
      <c r="K287" s="69">
        <v>3496360</v>
      </c>
      <c r="L287" s="69"/>
      <c r="M287" s="69">
        <f>K287</f>
        <v>3496360</v>
      </c>
      <c r="N287" s="69"/>
      <c r="O287" s="69">
        <v>3002457.88</v>
      </c>
      <c r="Q287" s="59"/>
    </row>
    <row r="288" spans="1:17" s="67" customFormat="1" ht="48" customHeight="1" x14ac:dyDescent="0.25">
      <c r="A288" s="145" t="s">
        <v>526</v>
      </c>
      <c r="B288" s="145"/>
      <c r="C288" s="64"/>
      <c r="D288" s="64"/>
      <c r="E288" s="64"/>
      <c r="F288" s="48">
        <v>852</v>
      </c>
      <c r="G288" s="49" t="s">
        <v>450</v>
      </c>
      <c r="H288" s="49" t="s">
        <v>348</v>
      </c>
      <c r="I288" s="49" t="s">
        <v>527</v>
      </c>
      <c r="J288" s="49"/>
      <c r="K288" s="69">
        <f t="shared" ref="K288:O289" si="129">K289</f>
        <v>24200300</v>
      </c>
      <c r="L288" s="69">
        <f t="shared" si="129"/>
        <v>24200300</v>
      </c>
      <c r="M288" s="69">
        <f t="shared" si="129"/>
        <v>0</v>
      </c>
      <c r="N288" s="69">
        <f t="shared" si="129"/>
        <v>0</v>
      </c>
      <c r="O288" s="69">
        <f t="shared" si="129"/>
        <v>24200300</v>
      </c>
      <c r="Q288" s="59"/>
    </row>
    <row r="289" spans="1:17" s="67" customFormat="1" ht="24" customHeight="1" x14ac:dyDescent="0.25">
      <c r="A289" s="64"/>
      <c r="B289" s="68" t="s">
        <v>392</v>
      </c>
      <c r="C289" s="64"/>
      <c r="D289" s="64"/>
      <c r="E289" s="64"/>
      <c r="F289" s="48">
        <v>852</v>
      </c>
      <c r="G289" s="49" t="s">
        <v>450</v>
      </c>
      <c r="H289" s="49" t="s">
        <v>348</v>
      </c>
      <c r="I289" s="49" t="s">
        <v>527</v>
      </c>
      <c r="J289" s="49" t="s">
        <v>463</v>
      </c>
      <c r="K289" s="69">
        <f>K290</f>
        <v>24200300</v>
      </c>
      <c r="L289" s="69">
        <f t="shared" si="129"/>
        <v>24200300</v>
      </c>
      <c r="M289" s="69">
        <f t="shared" si="129"/>
        <v>0</v>
      </c>
      <c r="N289" s="69">
        <f t="shared" si="129"/>
        <v>0</v>
      </c>
      <c r="O289" s="69">
        <f>O290</f>
        <v>24200300</v>
      </c>
      <c r="Q289" s="59"/>
    </row>
    <row r="290" spans="1:17" s="67" customFormat="1" ht="12.75" customHeight="1" x14ac:dyDescent="0.25">
      <c r="A290" s="64"/>
      <c r="B290" s="68" t="s">
        <v>464</v>
      </c>
      <c r="C290" s="68"/>
      <c r="D290" s="68"/>
      <c r="E290" s="68"/>
      <c r="F290" s="48">
        <v>852</v>
      </c>
      <c r="G290" s="49" t="s">
        <v>450</v>
      </c>
      <c r="H290" s="49" t="s">
        <v>348</v>
      </c>
      <c r="I290" s="49" t="s">
        <v>527</v>
      </c>
      <c r="J290" s="49" t="s">
        <v>465</v>
      </c>
      <c r="K290" s="69">
        <v>24200300</v>
      </c>
      <c r="L290" s="69">
        <f>K290</f>
        <v>24200300</v>
      </c>
      <c r="M290" s="69"/>
      <c r="N290" s="69"/>
      <c r="O290" s="69">
        <v>24200300</v>
      </c>
      <c r="Q290" s="59"/>
    </row>
    <row r="291" spans="1:17" s="67" customFormat="1" ht="22.5" customHeight="1" x14ac:dyDescent="0.25">
      <c r="A291" s="145" t="s">
        <v>528</v>
      </c>
      <c r="B291" s="145"/>
      <c r="C291" s="64"/>
      <c r="D291" s="64"/>
      <c r="E291" s="64"/>
      <c r="F291" s="48">
        <v>852</v>
      </c>
      <c r="G291" s="49" t="s">
        <v>450</v>
      </c>
      <c r="H291" s="49" t="s">
        <v>348</v>
      </c>
      <c r="I291" s="49" t="s">
        <v>529</v>
      </c>
      <c r="J291" s="49"/>
      <c r="K291" s="69">
        <f t="shared" ref="K291:O292" si="130">K292</f>
        <v>120000</v>
      </c>
      <c r="L291" s="69">
        <f t="shared" si="130"/>
        <v>0</v>
      </c>
      <c r="M291" s="69">
        <f t="shared" si="130"/>
        <v>120000</v>
      </c>
      <c r="N291" s="69">
        <f t="shared" si="130"/>
        <v>0</v>
      </c>
      <c r="O291" s="69">
        <f t="shared" si="130"/>
        <v>120000</v>
      </c>
      <c r="Q291" s="59"/>
    </row>
    <row r="292" spans="1:17" s="67" customFormat="1" ht="22.5" customHeight="1" x14ac:dyDescent="0.25">
      <c r="A292" s="68"/>
      <c r="B292" s="68" t="s">
        <v>392</v>
      </c>
      <c r="C292" s="64"/>
      <c r="D292" s="64"/>
      <c r="E292" s="64"/>
      <c r="F292" s="48">
        <v>852</v>
      </c>
      <c r="G292" s="49" t="s">
        <v>450</v>
      </c>
      <c r="H292" s="49" t="s">
        <v>348</v>
      </c>
      <c r="I292" s="49" t="s">
        <v>529</v>
      </c>
      <c r="J292" s="49" t="s">
        <v>463</v>
      </c>
      <c r="K292" s="69">
        <f>K293</f>
        <v>120000</v>
      </c>
      <c r="L292" s="69">
        <f t="shared" si="130"/>
        <v>0</v>
      </c>
      <c r="M292" s="69">
        <f t="shared" si="130"/>
        <v>120000</v>
      </c>
      <c r="N292" s="69">
        <f t="shared" si="130"/>
        <v>0</v>
      </c>
      <c r="O292" s="69">
        <f>O293</f>
        <v>120000</v>
      </c>
      <c r="Q292" s="59"/>
    </row>
    <row r="293" spans="1:17" s="67" customFormat="1" ht="18" customHeight="1" x14ac:dyDescent="0.25">
      <c r="A293" s="68"/>
      <c r="B293" s="68" t="s">
        <v>464</v>
      </c>
      <c r="C293" s="68"/>
      <c r="D293" s="68"/>
      <c r="E293" s="68"/>
      <c r="F293" s="48">
        <v>852</v>
      </c>
      <c r="G293" s="49" t="s">
        <v>450</v>
      </c>
      <c r="H293" s="49" t="s">
        <v>348</v>
      </c>
      <c r="I293" s="49" t="s">
        <v>529</v>
      </c>
      <c r="J293" s="49" t="s">
        <v>465</v>
      </c>
      <c r="K293" s="69">
        <v>120000</v>
      </c>
      <c r="L293" s="69"/>
      <c r="M293" s="69">
        <f>K293</f>
        <v>120000</v>
      </c>
      <c r="N293" s="69"/>
      <c r="O293" s="69">
        <v>120000</v>
      </c>
      <c r="Q293" s="59"/>
    </row>
    <row r="294" spans="1:17" ht="50.25" customHeight="1" x14ac:dyDescent="0.25">
      <c r="A294" s="145" t="s">
        <v>530</v>
      </c>
      <c r="B294" s="145"/>
      <c r="C294" s="68"/>
      <c r="D294" s="68"/>
      <c r="E294" s="68"/>
      <c r="F294" s="48">
        <v>852</v>
      </c>
      <c r="G294" s="73" t="s">
        <v>450</v>
      </c>
      <c r="H294" s="49" t="s">
        <v>348</v>
      </c>
      <c r="I294" s="73" t="s">
        <v>531</v>
      </c>
      <c r="J294" s="49"/>
      <c r="K294" s="69">
        <f t="shared" ref="K294:O295" si="131">K295</f>
        <v>135925</v>
      </c>
      <c r="L294" s="69">
        <f t="shared" si="131"/>
        <v>0</v>
      </c>
      <c r="M294" s="69">
        <f t="shared" si="131"/>
        <v>135925</v>
      </c>
      <c r="N294" s="69">
        <f t="shared" si="131"/>
        <v>0</v>
      </c>
      <c r="O294" s="69">
        <f t="shared" si="131"/>
        <v>135925</v>
      </c>
      <c r="Q294" s="59"/>
    </row>
    <row r="295" spans="1:17" ht="24" customHeight="1" x14ac:dyDescent="0.25">
      <c r="A295" s="68"/>
      <c r="B295" s="68" t="s">
        <v>392</v>
      </c>
      <c r="C295" s="68"/>
      <c r="D295" s="68"/>
      <c r="E295" s="68"/>
      <c r="F295" s="48">
        <v>852</v>
      </c>
      <c r="G295" s="49" t="s">
        <v>450</v>
      </c>
      <c r="H295" s="49" t="s">
        <v>348</v>
      </c>
      <c r="I295" s="73" t="s">
        <v>531</v>
      </c>
      <c r="J295" s="49" t="s">
        <v>463</v>
      </c>
      <c r="K295" s="69">
        <f>K296</f>
        <v>135925</v>
      </c>
      <c r="L295" s="69">
        <f t="shared" si="131"/>
        <v>0</v>
      </c>
      <c r="M295" s="69">
        <f t="shared" si="131"/>
        <v>135925</v>
      </c>
      <c r="N295" s="69">
        <f t="shared" si="131"/>
        <v>0</v>
      </c>
      <c r="O295" s="69">
        <f>O296</f>
        <v>135925</v>
      </c>
      <c r="Q295" s="59"/>
    </row>
    <row r="296" spans="1:17" ht="16.5" customHeight="1" x14ac:dyDescent="0.25">
      <c r="A296" s="68"/>
      <c r="B296" s="68" t="s">
        <v>464</v>
      </c>
      <c r="C296" s="68"/>
      <c r="D296" s="68"/>
      <c r="E296" s="68"/>
      <c r="F296" s="48">
        <v>852</v>
      </c>
      <c r="G296" s="49" t="s">
        <v>450</v>
      </c>
      <c r="H296" s="49" t="s">
        <v>348</v>
      </c>
      <c r="I296" s="73" t="s">
        <v>531</v>
      </c>
      <c r="J296" s="49" t="s">
        <v>465</v>
      </c>
      <c r="K296" s="69">
        <v>135925</v>
      </c>
      <c r="L296" s="69"/>
      <c r="M296" s="69">
        <f>K296</f>
        <v>135925</v>
      </c>
      <c r="N296" s="69"/>
      <c r="O296" s="69">
        <v>135925</v>
      </c>
      <c r="Q296" s="59"/>
    </row>
    <row r="297" spans="1:17" s="67" customFormat="1" ht="59.25" customHeight="1" x14ac:dyDescent="0.25">
      <c r="A297" s="145" t="s">
        <v>532</v>
      </c>
      <c r="B297" s="145"/>
      <c r="C297" s="64"/>
      <c r="D297" s="64"/>
      <c r="E297" s="64"/>
      <c r="F297" s="48">
        <v>852</v>
      </c>
      <c r="G297" s="49" t="s">
        <v>450</v>
      </c>
      <c r="H297" s="49" t="s">
        <v>348</v>
      </c>
      <c r="I297" s="49" t="s">
        <v>533</v>
      </c>
      <c r="J297" s="49"/>
      <c r="K297" s="69">
        <f t="shared" ref="K297:O298" si="132">K298</f>
        <v>627180</v>
      </c>
      <c r="L297" s="69">
        <f t="shared" si="132"/>
        <v>627180</v>
      </c>
      <c r="M297" s="69">
        <f t="shared" si="132"/>
        <v>0</v>
      </c>
      <c r="N297" s="69">
        <f t="shared" si="132"/>
        <v>0</v>
      </c>
      <c r="O297" s="69">
        <f t="shared" si="132"/>
        <v>627180</v>
      </c>
      <c r="Q297" s="59"/>
    </row>
    <row r="298" spans="1:17" s="67" customFormat="1" ht="21" customHeight="1" x14ac:dyDescent="0.25">
      <c r="A298" s="64"/>
      <c r="B298" s="68" t="s">
        <v>392</v>
      </c>
      <c r="C298" s="64"/>
      <c r="D298" s="64"/>
      <c r="E298" s="64"/>
      <c r="F298" s="48">
        <v>852</v>
      </c>
      <c r="G298" s="49" t="s">
        <v>450</v>
      </c>
      <c r="H298" s="49" t="s">
        <v>348</v>
      </c>
      <c r="I298" s="49" t="s">
        <v>533</v>
      </c>
      <c r="J298" s="49" t="s">
        <v>463</v>
      </c>
      <c r="K298" s="69">
        <f>K299</f>
        <v>627180</v>
      </c>
      <c r="L298" s="69">
        <f t="shared" si="132"/>
        <v>627180</v>
      </c>
      <c r="M298" s="69">
        <f t="shared" si="132"/>
        <v>0</v>
      </c>
      <c r="N298" s="69">
        <f t="shared" si="132"/>
        <v>0</v>
      </c>
      <c r="O298" s="69">
        <f>O299</f>
        <v>627180</v>
      </c>
      <c r="Q298" s="59"/>
    </row>
    <row r="299" spans="1:17" s="67" customFormat="1" ht="16.5" customHeight="1" x14ac:dyDescent="0.25">
      <c r="A299" s="64"/>
      <c r="B299" s="68" t="s">
        <v>464</v>
      </c>
      <c r="C299" s="68"/>
      <c r="D299" s="68"/>
      <c r="E299" s="68"/>
      <c r="F299" s="48">
        <v>852</v>
      </c>
      <c r="G299" s="49" t="s">
        <v>450</v>
      </c>
      <c r="H299" s="49" t="s">
        <v>348</v>
      </c>
      <c r="I299" s="49" t="s">
        <v>533</v>
      </c>
      <c r="J299" s="49" t="s">
        <v>465</v>
      </c>
      <c r="K299" s="69">
        <v>627180</v>
      </c>
      <c r="L299" s="69">
        <f>K299</f>
        <v>627180</v>
      </c>
      <c r="M299" s="69"/>
      <c r="N299" s="69"/>
      <c r="O299" s="69">
        <v>627180</v>
      </c>
      <c r="Q299" s="59"/>
    </row>
    <row r="300" spans="1:17" s="67" customFormat="1" ht="15" customHeight="1" x14ac:dyDescent="0.25">
      <c r="A300" s="146" t="s">
        <v>307</v>
      </c>
      <c r="B300" s="146"/>
      <c r="C300" s="64"/>
      <c r="D300" s="64"/>
      <c r="E300" s="64"/>
      <c r="F300" s="48">
        <v>852</v>
      </c>
      <c r="G300" s="65" t="s">
        <v>450</v>
      </c>
      <c r="H300" s="65" t="s">
        <v>399</v>
      </c>
      <c r="I300" s="65"/>
      <c r="J300" s="65"/>
      <c r="K300" s="66">
        <f>K301+K304+K307+K310+K313+K316+K319+K322+K325+K328+K331+K334+K337+K340+K343+K346</f>
        <v>106927214</v>
      </c>
      <c r="L300" s="66">
        <f t="shared" ref="L300:O300" si="133">L301+L304+L307+L310+L313+L316+L319+L322+L325+L328+L331+L334+L337+L340+L343+L346</f>
        <v>81283575</v>
      </c>
      <c r="M300" s="66">
        <f t="shared" si="133"/>
        <v>28178819</v>
      </c>
      <c r="N300" s="66">
        <f t="shared" si="133"/>
        <v>2535180</v>
      </c>
      <c r="O300" s="66">
        <f t="shared" si="133"/>
        <v>108094808.64</v>
      </c>
      <c r="Q300" s="59"/>
    </row>
    <row r="301" spans="1:17" ht="18" customHeight="1" x14ac:dyDescent="0.25">
      <c r="A301" s="145" t="s">
        <v>534</v>
      </c>
      <c r="B301" s="145"/>
      <c r="C301" s="68"/>
      <c r="D301" s="68"/>
      <c r="E301" s="68"/>
      <c r="F301" s="48">
        <v>852</v>
      </c>
      <c r="G301" s="49" t="s">
        <v>450</v>
      </c>
      <c r="H301" s="49" t="s">
        <v>399</v>
      </c>
      <c r="I301" s="49" t="s">
        <v>535</v>
      </c>
      <c r="J301" s="49"/>
      <c r="K301" s="69">
        <f t="shared" ref="K301:O302" si="134">K302</f>
        <v>12063450</v>
      </c>
      <c r="L301" s="69">
        <f t="shared" si="134"/>
        <v>0</v>
      </c>
      <c r="M301" s="69">
        <f t="shared" si="134"/>
        <v>12063450</v>
      </c>
      <c r="N301" s="69">
        <f t="shared" si="134"/>
        <v>0</v>
      </c>
      <c r="O301" s="69">
        <f t="shared" si="134"/>
        <v>13292043.310000001</v>
      </c>
      <c r="Q301" s="59"/>
    </row>
    <row r="302" spans="1:17" ht="24.75" customHeight="1" x14ac:dyDescent="0.25">
      <c r="A302" s="68"/>
      <c r="B302" s="68" t="s">
        <v>392</v>
      </c>
      <c r="C302" s="68"/>
      <c r="D302" s="68"/>
      <c r="E302" s="68"/>
      <c r="F302" s="48">
        <v>852</v>
      </c>
      <c r="G302" s="49" t="s">
        <v>450</v>
      </c>
      <c r="H302" s="73" t="s">
        <v>399</v>
      </c>
      <c r="I302" s="49" t="s">
        <v>535</v>
      </c>
      <c r="J302" s="49" t="s">
        <v>463</v>
      </c>
      <c r="K302" s="69">
        <f>K303</f>
        <v>12063450</v>
      </c>
      <c r="L302" s="69">
        <f t="shared" si="134"/>
        <v>0</v>
      </c>
      <c r="M302" s="69">
        <f t="shared" si="134"/>
        <v>12063450</v>
      </c>
      <c r="N302" s="69">
        <f t="shared" si="134"/>
        <v>0</v>
      </c>
      <c r="O302" s="69">
        <f>O303</f>
        <v>13292043.310000001</v>
      </c>
      <c r="Q302" s="59"/>
    </row>
    <row r="303" spans="1:17" ht="14.25" customHeight="1" x14ac:dyDescent="0.25">
      <c r="A303" s="68"/>
      <c r="B303" s="68" t="s">
        <v>464</v>
      </c>
      <c r="C303" s="68"/>
      <c r="D303" s="68"/>
      <c r="E303" s="68"/>
      <c r="F303" s="48">
        <v>852</v>
      </c>
      <c r="G303" s="49" t="s">
        <v>450</v>
      </c>
      <c r="H303" s="73" t="s">
        <v>399</v>
      </c>
      <c r="I303" s="49" t="s">
        <v>535</v>
      </c>
      <c r="J303" s="49" t="s">
        <v>465</v>
      </c>
      <c r="K303" s="69">
        <v>12063450</v>
      </c>
      <c r="L303" s="69"/>
      <c r="M303" s="69">
        <f>K303</f>
        <v>12063450</v>
      </c>
      <c r="N303" s="69"/>
      <c r="O303" s="69">
        <v>13292043.310000001</v>
      </c>
      <c r="Q303" s="59"/>
    </row>
    <row r="304" spans="1:17" ht="20.25" customHeight="1" x14ac:dyDescent="0.25">
      <c r="A304" s="145" t="s">
        <v>558</v>
      </c>
      <c r="B304" s="145"/>
      <c r="C304" s="68"/>
      <c r="D304" s="68"/>
      <c r="E304" s="68"/>
      <c r="F304" s="48">
        <v>852</v>
      </c>
      <c r="G304" s="73" t="s">
        <v>450</v>
      </c>
      <c r="H304" s="73" t="s">
        <v>400</v>
      </c>
      <c r="I304" s="73" t="s">
        <v>559</v>
      </c>
      <c r="J304" s="49"/>
      <c r="K304" s="69">
        <v>7722050</v>
      </c>
      <c r="L304" s="69">
        <v>0</v>
      </c>
      <c r="M304" s="69">
        <v>7722050</v>
      </c>
      <c r="N304" s="69">
        <v>0</v>
      </c>
      <c r="O304" s="69">
        <f>O305</f>
        <v>7691118.8300000001</v>
      </c>
      <c r="Q304" s="59"/>
    </row>
    <row r="305" spans="1:17" ht="22.5" customHeight="1" x14ac:dyDescent="0.25">
      <c r="A305" s="68"/>
      <c r="B305" s="68" t="s">
        <v>392</v>
      </c>
      <c r="C305" s="68"/>
      <c r="D305" s="68"/>
      <c r="E305" s="68"/>
      <c r="F305" s="48">
        <v>852</v>
      </c>
      <c r="G305" s="49" t="s">
        <v>450</v>
      </c>
      <c r="H305" s="73" t="s">
        <v>400</v>
      </c>
      <c r="I305" s="73" t="s">
        <v>559</v>
      </c>
      <c r="J305" s="49" t="s">
        <v>463</v>
      </c>
      <c r="K305" s="69">
        <v>7722050</v>
      </c>
      <c r="L305" s="69">
        <v>0</v>
      </c>
      <c r="M305" s="69">
        <v>7722050</v>
      </c>
      <c r="N305" s="69">
        <v>0</v>
      </c>
      <c r="O305" s="69">
        <f>O306</f>
        <v>7691118.8300000001</v>
      </c>
      <c r="Q305" s="59"/>
    </row>
    <row r="306" spans="1:17" ht="12.75" customHeight="1" x14ac:dyDescent="0.25">
      <c r="A306" s="68"/>
      <c r="B306" s="68" t="s">
        <v>464</v>
      </c>
      <c r="C306" s="68"/>
      <c r="D306" s="68"/>
      <c r="E306" s="68"/>
      <c r="F306" s="48">
        <v>852</v>
      </c>
      <c r="G306" s="49" t="s">
        <v>450</v>
      </c>
      <c r="H306" s="49" t="s">
        <v>400</v>
      </c>
      <c r="I306" s="73" t="s">
        <v>559</v>
      </c>
      <c r="J306" s="49" t="s">
        <v>465</v>
      </c>
      <c r="K306" s="69">
        <v>7722050</v>
      </c>
      <c r="L306" s="69"/>
      <c r="M306" s="69">
        <v>7722050</v>
      </c>
      <c r="N306" s="69"/>
      <c r="O306" s="69">
        <f>7722050-30931.17</f>
        <v>7691118.8300000001</v>
      </c>
      <c r="Q306" s="59"/>
    </row>
    <row r="307" spans="1:17" ht="27.75" customHeight="1" x14ac:dyDescent="0.25">
      <c r="A307" s="154" t="s">
        <v>536</v>
      </c>
      <c r="B307" s="155"/>
      <c r="C307" s="68"/>
      <c r="D307" s="68"/>
      <c r="E307" s="68"/>
      <c r="F307" s="48">
        <v>852</v>
      </c>
      <c r="G307" s="73" t="s">
        <v>450</v>
      </c>
      <c r="H307" s="73" t="s">
        <v>399</v>
      </c>
      <c r="I307" s="73" t="s">
        <v>537</v>
      </c>
      <c r="J307" s="49"/>
      <c r="K307" s="69">
        <f t="shared" ref="K307:O308" si="135">K308</f>
        <v>1172240</v>
      </c>
      <c r="L307" s="69">
        <f t="shared" si="135"/>
        <v>0</v>
      </c>
      <c r="M307" s="69">
        <f t="shared" si="135"/>
        <v>1172240</v>
      </c>
      <c r="N307" s="69">
        <f t="shared" si="135"/>
        <v>0</v>
      </c>
      <c r="O307" s="69">
        <f t="shared" si="135"/>
        <v>1142172.5</v>
      </c>
      <c r="Q307" s="59"/>
    </row>
    <row r="308" spans="1:17" ht="23.25" customHeight="1" x14ac:dyDescent="0.25">
      <c r="A308" s="68"/>
      <c r="B308" s="68" t="s">
        <v>392</v>
      </c>
      <c r="C308" s="68"/>
      <c r="D308" s="68"/>
      <c r="E308" s="68"/>
      <c r="F308" s="48">
        <v>852</v>
      </c>
      <c r="G308" s="49" t="s">
        <v>450</v>
      </c>
      <c r="H308" s="73" t="s">
        <v>399</v>
      </c>
      <c r="I308" s="73" t="s">
        <v>537</v>
      </c>
      <c r="J308" s="49" t="s">
        <v>463</v>
      </c>
      <c r="K308" s="69">
        <f>K309</f>
        <v>1172240</v>
      </c>
      <c r="L308" s="69">
        <f t="shared" si="135"/>
        <v>0</v>
      </c>
      <c r="M308" s="69">
        <f t="shared" si="135"/>
        <v>1172240</v>
      </c>
      <c r="N308" s="69">
        <f t="shared" si="135"/>
        <v>0</v>
      </c>
      <c r="O308" s="69">
        <f>O309</f>
        <v>1142172.5</v>
      </c>
      <c r="Q308" s="59"/>
    </row>
    <row r="309" spans="1:17" ht="14.25" customHeight="1" x14ac:dyDescent="0.25">
      <c r="A309" s="68"/>
      <c r="B309" s="68" t="s">
        <v>464</v>
      </c>
      <c r="C309" s="68"/>
      <c r="D309" s="68"/>
      <c r="E309" s="68"/>
      <c r="F309" s="48">
        <v>852</v>
      </c>
      <c r="G309" s="49" t="s">
        <v>450</v>
      </c>
      <c r="H309" s="73" t="s">
        <v>399</v>
      </c>
      <c r="I309" s="73" t="s">
        <v>537</v>
      </c>
      <c r="J309" s="49" t="s">
        <v>465</v>
      </c>
      <c r="K309" s="69">
        <v>1172240</v>
      </c>
      <c r="L309" s="69"/>
      <c r="M309" s="69">
        <f>K309</f>
        <v>1172240</v>
      </c>
      <c r="N309" s="69"/>
      <c r="O309" s="69">
        <v>1142172.5</v>
      </c>
      <c r="Q309" s="59"/>
    </row>
    <row r="310" spans="1:17" s="67" customFormat="1" ht="63.75" customHeight="1" x14ac:dyDescent="0.25">
      <c r="A310" s="145" t="s">
        <v>538</v>
      </c>
      <c r="B310" s="145"/>
      <c r="C310" s="64"/>
      <c r="D310" s="64"/>
      <c r="E310" s="64"/>
      <c r="F310" s="48">
        <v>852</v>
      </c>
      <c r="G310" s="49" t="s">
        <v>450</v>
      </c>
      <c r="H310" s="49" t="s">
        <v>399</v>
      </c>
      <c r="I310" s="73" t="s">
        <v>539</v>
      </c>
      <c r="J310" s="49"/>
      <c r="K310" s="69">
        <f t="shared" ref="K310:O311" si="136">K311</f>
        <v>63317550</v>
      </c>
      <c r="L310" s="69">
        <f t="shared" si="136"/>
        <v>63317550</v>
      </c>
      <c r="M310" s="69">
        <f t="shared" si="136"/>
        <v>0</v>
      </c>
      <c r="N310" s="69">
        <f t="shared" si="136"/>
        <v>0</v>
      </c>
      <c r="O310" s="69">
        <f t="shared" si="136"/>
        <v>63317550</v>
      </c>
      <c r="Q310" s="59"/>
    </row>
    <row r="311" spans="1:17" s="67" customFormat="1" ht="24" customHeight="1" x14ac:dyDescent="0.25">
      <c r="A311" s="68"/>
      <c r="B311" s="68" t="s">
        <v>392</v>
      </c>
      <c r="C311" s="64"/>
      <c r="D311" s="64"/>
      <c r="E311" s="64"/>
      <c r="F311" s="48">
        <v>852</v>
      </c>
      <c r="G311" s="49" t="s">
        <v>450</v>
      </c>
      <c r="H311" s="49" t="s">
        <v>399</v>
      </c>
      <c r="I311" s="73" t="s">
        <v>539</v>
      </c>
      <c r="J311" s="49" t="s">
        <v>463</v>
      </c>
      <c r="K311" s="69">
        <f>K312</f>
        <v>63317550</v>
      </c>
      <c r="L311" s="69">
        <f t="shared" si="136"/>
        <v>63317550</v>
      </c>
      <c r="M311" s="69">
        <f t="shared" si="136"/>
        <v>0</v>
      </c>
      <c r="N311" s="69">
        <f t="shared" si="136"/>
        <v>0</v>
      </c>
      <c r="O311" s="69">
        <f>O312</f>
        <v>63317550</v>
      </c>
      <c r="Q311" s="59"/>
    </row>
    <row r="312" spans="1:17" s="67" customFormat="1" ht="14.25" customHeight="1" x14ac:dyDescent="0.25">
      <c r="A312" s="68"/>
      <c r="B312" s="68" t="s">
        <v>464</v>
      </c>
      <c r="C312" s="68"/>
      <c r="D312" s="68"/>
      <c r="E312" s="68"/>
      <c r="F312" s="48">
        <v>852</v>
      </c>
      <c r="G312" s="49" t="s">
        <v>450</v>
      </c>
      <c r="H312" s="49" t="s">
        <v>399</v>
      </c>
      <c r="I312" s="73" t="s">
        <v>539</v>
      </c>
      <c r="J312" s="49" t="s">
        <v>465</v>
      </c>
      <c r="K312" s="69">
        <v>63317550</v>
      </c>
      <c r="L312" s="69">
        <f>K312</f>
        <v>63317550</v>
      </c>
      <c r="M312" s="69"/>
      <c r="N312" s="69"/>
      <c r="O312" s="69">
        <v>63317550</v>
      </c>
      <c r="Q312" s="59"/>
    </row>
    <row r="313" spans="1:17" s="67" customFormat="1" ht="24.75" customHeight="1" x14ac:dyDescent="0.25">
      <c r="A313" s="145" t="s">
        <v>540</v>
      </c>
      <c r="B313" s="145"/>
      <c r="C313" s="64"/>
      <c r="D313" s="64"/>
      <c r="E313" s="64"/>
      <c r="F313" s="48">
        <v>852</v>
      </c>
      <c r="G313" s="49" t="s">
        <v>450</v>
      </c>
      <c r="H313" s="73" t="s">
        <v>399</v>
      </c>
      <c r="I313" s="49" t="s">
        <v>541</v>
      </c>
      <c r="J313" s="49"/>
      <c r="K313" s="69">
        <f t="shared" ref="K313:O314" si="137">K314</f>
        <v>1790250</v>
      </c>
      <c r="L313" s="69">
        <f t="shared" si="137"/>
        <v>1790250</v>
      </c>
      <c r="M313" s="69">
        <f t="shared" si="137"/>
        <v>0</v>
      </c>
      <c r="N313" s="69">
        <f t="shared" si="137"/>
        <v>0</v>
      </c>
      <c r="O313" s="69">
        <f t="shared" si="137"/>
        <v>1790250</v>
      </c>
      <c r="Q313" s="59"/>
    </row>
    <row r="314" spans="1:17" s="67" customFormat="1" ht="25.5" customHeight="1" x14ac:dyDescent="0.25">
      <c r="A314" s="68"/>
      <c r="B314" s="68" t="s">
        <v>392</v>
      </c>
      <c r="C314" s="64"/>
      <c r="D314" s="64"/>
      <c r="E314" s="64"/>
      <c r="F314" s="48">
        <v>852</v>
      </c>
      <c r="G314" s="49" t="s">
        <v>450</v>
      </c>
      <c r="H314" s="73" t="s">
        <v>399</v>
      </c>
      <c r="I314" s="49" t="s">
        <v>541</v>
      </c>
      <c r="J314" s="49" t="s">
        <v>463</v>
      </c>
      <c r="K314" s="69">
        <f>K315</f>
        <v>1790250</v>
      </c>
      <c r="L314" s="69">
        <f t="shared" si="137"/>
        <v>1790250</v>
      </c>
      <c r="M314" s="69">
        <f t="shared" si="137"/>
        <v>0</v>
      </c>
      <c r="N314" s="69">
        <f t="shared" si="137"/>
        <v>0</v>
      </c>
      <c r="O314" s="69">
        <f>O315</f>
        <v>1790250</v>
      </c>
      <c r="Q314" s="59"/>
    </row>
    <row r="315" spans="1:17" s="67" customFormat="1" ht="14.25" customHeight="1" x14ac:dyDescent="0.25">
      <c r="A315" s="68"/>
      <c r="B315" s="68" t="s">
        <v>464</v>
      </c>
      <c r="C315" s="68"/>
      <c r="D315" s="68"/>
      <c r="E315" s="68"/>
      <c r="F315" s="48">
        <v>852</v>
      </c>
      <c r="G315" s="49" t="s">
        <v>450</v>
      </c>
      <c r="H315" s="73" t="s">
        <v>399</v>
      </c>
      <c r="I315" s="49" t="s">
        <v>541</v>
      </c>
      <c r="J315" s="49" t="s">
        <v>465</v>
      </c>
      <c r="K315" s="69">
        <v>1790250</v>
      </c>
      <c r="L315" s="69">
        <f>K315</f>
        <v>1790250</v>
      </c>
      <c r="M315" s="69"/>
      <c r="N315" s="69"/>
      <c r="O315" s="69">
        <v>1790250</v>
      </c>
      <c r="Q315" s="59"/>
    </row>
    <row r="316" spans="1:17" ht="24" customHeight="1" x14ac:dyDescent="0.25">
      <c r="A316" s="145" t="s">
        <v>528</v>
      </c>
      <c r="B316" s="145"/>
      <c r="C316" s="68"/>
      <c r="D316" s="68"/>
      <c r="E316" s="68"/>
      <c r="F316" s="48">
        <v>852</v>
      </c>
      <c r="G316" s="49" t="s">
        <v>450</v>
      </c>
      <c r="H316" s="73" t="s">
        <v>399</v>
      </c>
      <c r="I316" s="49" t="s">
        <v>529</v>
      </c>
      <c r="J316" s="49"/>
      <c r="K316" s="69">
        <f t="shared" ref="K316:O317" si="138">K317</f>
        <v>3202931</v>
      </c>
      <c r="L316" s="69">
        <f t="shared" si="138"/>
        <v>0</v>
      </c>
      <c r="M316" s="69">
        <f t="shared" si="138"/>
        <v>3202931</v>
      </c>
      <c r="N316" s="69">
        <f t="shared" si="138"/>
        <v>0</v>
      </c>
      <c r="O316" s="69">
        <f t="shared" si="138"/>
        <v>3202931</v>
      </c>
      <c r="Q316" s="59"/>
    </row>
    <row r="317" spans="1:17" ht="24.75" customHeight="1" x14ac:dyDescent="0.25">
      <c r="A317" s="68"/>
      <c r="B317" s="68" t="s">
        <v>392</v>
      </c>
      <c r="C317" s="68"/>
      <c r="D317" s="68"/>
      <c r="E317" s="68"/>
      <c r="F317" s="48">
        <v>852</v>
      </c>
      <c r="G317" s="49" t="s">
        <v>450</v>
      </c>
      <c r="H317" s="73" t="s">
        <v>399</v>
      </c>
      <c r="I317" s="49" t="s">
        <v>529</v>
      </c>
      <c r="J317" s="49" t="s">
        <v>463</v>
      </c>
      <c r="K317" s="69">
        <f>K318</f>
        <v>3202931</v>
      </c>
      <c r="L317" s="69">
        <f t="shared" si="138"/>
        <v>0</v>
      </c>
      <c r="M317" s="69">
        <f t="shared" si="138"/>
        <v>3202931</v>
      </c>
      <c r="N317" s="69">
        <f t="shared" si="138"/>
        <v>0</v>
      </c>
      <c r="O317" s="69">
        <f>O318</f>
        <v>3202931</v>
      </c>
      <c r="Q317" s="59"/>
    </row>
    <row r="318" spans="1:17" ht="15" customHeight="1" x14ac:dyDescent="0.25">
      <c r="A318" s="68"/>
      <c r="B318" s="68" t="s">
        <v>464</v>
      </c>
      <c r="C318" s="68"/>
      <c r="D318" s="68"/>
      <c r="E318" s="68"/>
      <c r="F318" s="48">
        <v>852</v>
      </c>
      <c r="G318" s="49" t="s">
        <v>450</v>
      </c>
      <c r="H318" s="73" t="s">
        <v>399</v>
      </c>
      <c r="I318" s="49" t="s">
        <v>529</v>
      </c>
      <c r="J318" s="49" t="s">
        <v>465</v>
      </c>
      <c r="K318" s="69">
        <f>3095992+106939</f>
        <v>3202931</v>
      </c>
      <c r="L318" s="69"/>
      <c r="M318" s="69">
        <f>K318</f>
        <v>3202931</v>
      </c>
      <c r="N318" s="69"/>
      <c r="O318" s="69">
        <f>3095992+106939</f>
        <v>3202931</v>
      </c>
      <c r="Q318" s="59"/>
    </row>
    <row r="319" spans="1:17" ht="45.75" customHeight="1" x14ac:dyDescent="0.25">
      <c r="A319" s="145" t="s">
        <v>530</v>
      </c>
      <c r="B319" s="145"/>
      <c r="C319" s="68"/>
      <c r="D319" s="68"/>
      <c r="E319" s="68"/>
      <c r="F319" s="48">
        <v>852</v>
      </c>
      <c r="G319" s="73" t="s">
        <v>450</v>
      </c>
      <c r="H319" s="73" t="s">
        <v>399</v>
      </c>
      <c r="I319" s="49" t="s">
        <v>531</v>
      </c>
      <c r="J319" s="49"/>
      <c r="K319" s="69">
        <f t="shared" ref="K319:O320" si="139">K320</f>
        <v>520638</v>
      </c>
      <c r="L319" s="69">
        <f t="shared" si="139"/>
        <v>0</v>
      </c>
      <c r="M319" s="69">
        <f t="shared" si="139"/>
        <v>520638</v>
      </c>
      <c r="N319" s="69">
        <f t="shared" si="139"/>
        <v>0</v>
      </c>
      <c r="O319" s="69">
        <f t="shared" si="139"/>
        <v>520638</v>
      </c>
      <c r="Q319" s="59"/>
    </row>
    <row r="320" spans="1:17" ht="24" customHeight="1" x14ac:dyDescent="0.25">
      <c r="A320" s="68"/>
      <c r="B320" s="68" t="s">
        <v>392</v>
      </c>
      <c r="C320" s="68"/>
      <c r="D320" s="68"/>
      <c r="E320" s="68"/>
      <c r="F320" s="48">
        <v>852</v>
      </c>
      <c r="G320" s="49" t="s">
        <v>450</v>
      </c>
      <c r="H320" s="73" t="s">
        <v>399</v>
      </c>
      <c r="I320" s="49" t="s">
        <v>531</v>
      </c>
      <c r="J320" s="49" t="s">
        <v>463</v>
      </c>
      <c r="K320" s="69">
        <f>K321</f>
        <v>520638</v>
      </c>
      <c r="L320" s="69">
        <f t="shared" si="139"/>
        <v>0</v>
      </c>
      <c r="M320" s="69">
        <f t="shared" si="139"/>
        <v>520638</v>
      </c>
      <c r="N320" s="69">
        <f t="shared" si="139"/>
        <v>0</v>
      </c>
      <c r="O320" s="69">
        <f>O321</f>
        <v>520638</v>
      </c>
      <c r="Q320" s="59"/>
    </row>
    <row r="321" spans="1:17" ht="17.25" customHeight="1" x14ac:dyDescent="0.25">
      <c r="A321" s="68"/>
      <c r="B321" s="68" t="s">
        <v>464</v>
      </c>
      <c r="C321" s="68"/>
      <c r="D321" s="68"/>
      <c r="E321" s="68"/>
      <c r="F321" s="48">
        <v>852</v>
      </c>
      <c r="G321" s="49" t="s">
        <v>450</v>
      </c>
      <c r="H321" s="73" t="s">
        <v>399</v>
      </c>
      <c r="I321" s="49" t="s">
        <v>531</v>
      </c>
      <c r="J321" s="49" t="s">
        <v>465</v>
      </c>
      <c r="K321" s="69">
        <v>520638</v>
      </c>
      <c r="L321" s="69"/>
      <c r="M321" s="69">
        <f>K321</f>
        <v>520638</v>
      </c>
      <c r="N321" s="69"/>
      <c r="O321" s="69">
        <v>520638</v>
      </c>
      <c r="Q321" s="59"/>
    </row>
    <row r="322" spans="1:17" ht="46.5" customHeight="1" x14ac:dyDescent="0.25">
      <c r="A322" s="145" t="s">
        <v>542</v>
      </c>
      <c r="B322" s="145"/>
      <c r="C322" s="68"/>
      <c r="D322" s="68"/>
      <c r="E322" s="68"/>
      <c r="F322" s="48">
        <v>852</v>
      </c>
      <c r="G322" s="73" t="s">
        <v>450</v>
      </c>
      <c r="H322" s="73" t="s">
        <v>399</v>
      </c>
      <c r="I322" s="49" t="s">
        <v>543</v>
      </c>
      <c r="J322" s="49"/>
      <c r="K322" s="69">
        <f t="shared" ref="K322:O323" si="140">K323</f>
        <v>1637900</v>
      </c>
      <c r="L322" s="69">
        <f t="shared" si="140"/>
        <v>1637900</v>
      </c>
      <c r="M322" s="69">
        <f t="shared" si="140"/>
        <v>0</v>
      </c>
      <c r="N322" s="69">
        <f t="shared" si="140"/>
        <v>0</v>
      </c>
      <c r="O322" s="69">
        <f t="shared" si="140"/>
        <v>1637900</v>
      </c>
      <c r="Q322" s="59"/>
    </row>
    <row r="323" spans="1:17" ht="27.75" customHeight="1" x14ac:dyDescent="0.25">
      <c r="A323" s="68"/>
      <c r="B323" s="68" t="s">
        <v>392</v>
      </c>
      <c r="C323" s="68"/>
      <c r="D323" s="68"/>
      <c r="E323" s="68"/>
      <c r="F323" s="48">
        <v>852</v>
      </c>
      <c r="G323" s="49" t="s">
        <v>450</v>
      </c>
      <c r="H323" s="73" t="s">
        <v>399</v>
      </c>
      <c r="I323" s="49" t="s">
        <v>543</v>
      </c>
      <c r="J323" s="49" t="s">
        <v>463</v>
      </c>
      <c r="K323" s="69">
        <f t="shared" si="140"/>
        <v>1637900</v>
      </c>
      <c r="L323" s="69">
        <f t="shared" si="140"/>
        <v>1637900</v>
      </c>
      <c r="M323" s="69">
        <f t="shared" si="140"/>
        <v>0</v>
      </c>
      <c r="N323" s="69">
        <f t="shared" si="140"/>
        <v>0</v>
      </c>
      <c r="O323" s="69">
        <f t="shared" si="140"/>
        <v>1637900</v>
      </c>
      <c r="Q323" s="59"/>
    </row>
    <row r="324" spans="1:17" ht="15" customHeight="1" x14ac:dyDescent="0.25">
      <c r="A324" s="68"/>
      <c r="B324" s="68" t="s">
        <v>464</v>
      </c>
      <c r="C324" s="68"/>
      <c r="D324" s="68"/>
      <c r="E324" s="68"/>
      <c r="F324" s="48">
        <v>852</v>
      </c>
      <c r="G324" s="49" t="s">
        <v>450</v>
      </c>
      <c r="H324" s="73" t="s">
        <v>399</v>
      </c>
      <c r="I324" s="49" t="s">
        <v>543</v>
      </c>
      <c r="J324" s="49" t="s">
        <v>465</v>
      </c>
      <c r="K324" s="69">
        <v>1637900</v>
      </c>
      <c r="L324" s="69">
        <f>K324</f>
        <v>1637900</v>
      </c>
      <c r="M324" s="69"/>
      <c r="N324" s="69"/>
      <c r="O324" s="69">
        <v>1637900</v>
      </c>
      <c r="Q324" s="59"/>
    </row>
    <row r="325" spans="1:17" ht="51.75" customHeight="1" x14ac:dyDescent="0.25">
      <c r="A325" s="154" t="s">
        <v>544</v>
      </c>
      <c r="B325" s="155"/>
      <c r="C325" s="68"/>
      <c r="D325" s="68"/>
      <c r="E325" s="68"/>
      <c r="F325" s="48">
        <v>852</v>
      </c>
      <c r="G325" s="49" t="s">
        <v>450</v>
      </c>
      <c r="H325" s="73" t="s">
        <v>399</v>
      </c>
      <c r="I325" s="49" t="s">
        <v>545</v>
      </c>
      <c r="J325" s="49"/>
      <c r="K325" s="69">
        <f t="shared" ref="K325:O326" si="141">K326</f>
        <v>8462030</v>
      </c>
      <c r="L325" s="69">
        <f t="shared" si="141"/>
        <v>8462030</v>
      </c>
      <c r="M325" s="69">
        <f t="shared" si="141"/>
        <v>0</v>
      </c>
      <c r="N325" s="69">
        <f t="shared" si="141"/>
        <v>0</v>
      </c>
      <c r="O325" s="69">
        <f t="shared" si="141"/>
        <v>8462030</v>
      </c>
      <c r="Q325" s="59"/>
    </row>
    <row r="326" spans="1:17" ht="27" customHeight="1" x14ac:dyDescent="0.25">
      <c r="A326" s="68"/>
      <c r="B326" s="68" t="s">
        <v>392</v>
      </c>
      <c r="C326" s="68"/>
      <c r="D326" s="68"/>
      <c r="E326" s="68"/>
      <c r="F326" s="48">
        <v>852</v>
      </c>
      <c r="G326" s="49" t="s">
        <v>450</v>
      </c>
      <c r="H326" s="73" t="s">
        <v>399</v>
      </c>
      <c r="I326" s="49" t="s">
        <v>545</v>
      </c>
      <c r="J326" s="49" t="s">
        <v>463</v>
      </c>
      <c r="K326" s="69">
        <f t="shared" si="141"/>
        <v>8462030</v>
      </c>
      <c r="L326" s="69">
        <f t="shared" si="141"/>
        <v>8462030</v>
      </c>
      <c r="M326" s="69">
        <f t="shared" si="141"/>
        <v>0</v>
      </c>
      <c r="N326" s="69">
        <f t="shared" si="141"/>
        <v>0</v>
      </c>
      <c r="O326" s="69">
        <f t="shared" si="141"/>
        <v>8462030</v>
      </c>
      <c r="Q326" s="59"/>
    </row>
    <row r="327" spans="1:17" ht="15" customHeight="1" x14ac:dyDescent="0.25">
      <c r="A327" s="68"/>
      <c r="B327" s="68" t="s">
        <v>464</v>
      </c>
      <c r="C327" s="68"/>
      <c r="D327" s="68"/>
      <c r="E327" s="68"/>
      <c r="F327" s="48">
        <v>852</v>
      </c>
      <c r="G327" s="49" t="s">
        <v>450</v>
      </c>
      <c r="H327" s="73" t="s">
        <v>399</v>
      </c>
      <c r="I327" s="49" t="s">
        <v>545</v>
      </c>
      <c r="J327" s="49" t="s">
        <v>465</v>
      </c>
      <c r="K327" s="69">
        <v>8462030</v>
      </c>
      <c r="L327" s="69">
        <f>K327</f>
        <v>8462030</v>
      </c>
      <c r="M327" s="69"/>
      <c r="N327" s="69"/>
      <c r="O327" s="69">
        <v>8462030</v>
      </c>
      <c r="Q327" s="59"/>
    </row>
    <row r="328" spans="1:17" ht="60.75" customHeight="1" x14ac:dyDescent="0.25">
      <c r="A328" s="145" t="s">
        <v>546</v>
      </c>
      <c r="B328" s="145"/>
      <c r="C328" s="68"/>
      <c r="D328" s="68"/>
      <c r="E328" s="68"/>
      <c r="F328" s="48">
        <v>852</v>
      </c>
      <c r="G328" s="73" t="s">
        <v>450</v>
      </c>
      <c r="H328" s="73" t="s">
        <v>399</v>
      </c>
      <c r="I328" s="49" t="s">
        <v>547</v>
      </c>
      <c r="J328" s="49"/>
      <c r="K328" s="69">
        <f t="shared" ref="K328:O329" si="142">K329</f>
        <v>181267</v>
      </c>
      <c r="L328" s="69">
        <f t="shared" si="142"/>
        <v>0</v>
      </c>
      <c r="M328" s="69">
        <f t="shared" si="142"/>
        <v>181267</v>
      </c>
      <c r="N328" s="69">
        <f t="shared" si="142"/>
        <v>0</v>
      </c>
      <c r="O328" s="69">
        <f t="shared" si="142"/>
        <v>181267</v>
      </c>
      <c r="Q328" s="59"/>
    </row>
    <row r="329" spans="1:17" ht="36.75" customHeight="1" x14ac:dyDescent="0.25">
      <c r="A329" s="68"/>
      <c r="B329" s="68" t="s">
        <v>392</v>
      </c>
      <c r="C329" s="68"/>
      <c r="D329" s="68"/>
      <c r="E329" s="68"/>
      <c r="F329" s="48">
        <v>852</v>
      </c>
      <c r="G329" s="49" t="s">
        <v>450</v>
      </c>
      <c r="H329" s="73" t="s">
        <v>399</v>
      </c>
      <c r="I329" s="49" t="s">
        <v>547</v>
      </c>
      <c r="J329" s="49" t="s">
        <v>463</v>
      </c>
      <c r="K329" s="69">
        <f t="shared" si="142"/>
        <v>181267</v>
      </c>
      <c r="L329" s="69">
        <f t="shared" si="142"/>
        <v>0</v>
      </c>
      <c r="M329" s="69">
        <f t="shared" si="142"/>
        <v>181267</v>
      </c>
      <c r="N329" s="69">
        <f t="shared" si="142"/>
        <v>0</v>
      </c>
      <c r="O329" s="69">
        <f t="shared" si="142"/>
        <v>181267</v>
      </c>
      <c r="Q329" s="59"/>
    </row>
    <row r="330" spans="1:17" ht="18" customHeight="1" x14ac:dyDescent="0.25">
      <c r="A330" s="68"/>
      <c r="B330" s="68" t="s">
        <v>464</v>
      </c>
      <c r="C330" s="68"/>
      <c r="D330" s="68"/>
      <c r="E330" s="68"/>
      <c r="F330" s="48">
        <v>852</v>
      </c>
      <c r="G330" s="49" t="s">
        <v>450</v>
      </c>
      <c r="H330" s="73" t="s">
        <v>399</v>
      </c>
      <c r="I330" s="49" t="s">
        <v>547</v>
      </c>
      <c r="J330" s="49" t="s">
        <v>465</v>
      </c>
      <c r="K330" s="69">
        <v>181267</v>
      </c>
      <c r="L330" s="69"/>
      <c r="M330" s="69">
        <f>K330</f>
        <v>181267</v>
      </c>
      <c r="N330" s="69"/>
      <c r="O330" s="69">
        <v>181267</v>
      </c>
      <c r="Q330" s="59"/>
    </row>
    <row r="331" spans="1:17" ht="68.25" customHeight="1" x14ac:dyDescent="0.25">
      <c r="A331" s="154" t="s">
        <v>548</v>
      </c>
      <c r="B331" s="155"/>
      <c r="C331" s="68"/>
      <c r="D331" s="68"/>
      <c r="E331" s="68"/>
      <c r="F331" s="48">
        <v>852</v>
      </c>
      <c r="G331" s="49" t="s">
        <v>450</v>
      </c>
      <c r="H331" s="73" t="s">
        <v>399</v>
      </c>
      <c r="I331" s="49" t="s">
        <v>549</v>
      </c>
      <c r="J331" s="49"/>
      <c r="K331" s="69">
        <f t="shared" ref="K331:O332" si="143">K332</f>
        <v>608263</v>
      </c>
      <c r="L331" s="69">
        <f t="shared" si="143"/>
        <v>0</v>
      </c>
      <c r="M331" s="69">
        <f t="shared" si="143"/>
        <v>608263</v>
      </c>
      <c r="N331" s="69">
        <f t="shared" si="143"/>
        <v>0</v>
      </c>
      <c r="O331" s="69">
        <f t="shared" si="143"/>
        <v>608263</v>
      </c>
      <c r="Q331" s="59"/>
    </row>
    <row r="332" spans="1:17" ht="36.75" customHeight="1" x14ac:dyDescent="0.25">
      <c r="A332" s="68"/>
      <c r="B332" s="68" t="s">
        <v>392</v>
      </c>
      <c r="C332" s="68"/>
      <c r="D332" s="68"/>
      <c r="E332" s="68"/>
      <c r="F332" s="48">
        <v>852</v>
      </c>
      <c r="G332" s="49" t="s">
        <v>450</v>
      </c>
      <c r="H332" s="73" t="s">
        <v>399</v>
      </c>
      <c r="I332" s="49" t="s">
        <v>549</v>
      </c>
      <c r="J332" s="49" t="s">
        <v>463</v>
      </c>
      <c r="K332" s="69">
        <f t="shared" si="143"/>
        <v>608263</v>
      </c>
      <c r="L332" s="69">
        <f t="shared" si="143"/>
        <v>0</v>
      </c>
      <c r="M332" s="69">
        <f t="shared" si="143"/>
        <v>608263</v>
      </c>
      <c r="N332" s="69">
        <f t="shared" si="143"/>
        <v>0</v>
      </c>
      <c r="O332" s="69">
        <f t="shared" si="143"/>
        <v>608263</v>
      </c>
      <c r="Q332" s="59"/>
    </row>
    <row r="333" spans="1:17" ht="18" customHeight="1" x14ac:dyDescent="0.25">
      <c r="A333" s="68"/>
      <c r="B333" s="68" t="s">
        <v>464</v>
      </c>
      <c r="C333" s="68"/>
      <c r="D333" s="68"/>
      <c r="E333" s="68"/>
      <c r="F333" s="48">
        <v>852</v>
      </c>
      <c r="G333" s="49" t="s">
        <v>450</v>
      </c>
      <c r="H333" s="73" t="s">
        <v>399</v>
      </c>
      <c r="I333" s="49" t="s">
        <v>549</v>
      </c>
      <c r="J333" s="49" t="s">
        <v>465</v>
      </c>
      <c r="K333" s="69">
        <v>608263</v>
      </c>
      <c r="L333" s="69"/>
      <c r="M333" s="69">
        <f>K333</f>
        <v>608263</v>
      </c>
      <c r="N333" s="69"/>
      <c r="O333" s="69">
        <v>608263</v>
      </c>
      <c r="Q333" s="59"/>
    </row>
    <row r="334" spans="1:17" ht="70.5" customHeight="1" x14ac:dyDescent="0.25">
      <c r="A334" s="145" t="s">
        <v>550</v>
      </c>
      <c r="B334" s="145"/>
      <c r="C334" s="68"/>
      <c r="D334" s="68"/>
      <c r="E334" s="68"/>
      <c r="F334" s="48">
        <v>852</v>
      </c>
      <c r="G334" s="73" t="s">
        <v>450</v>
      </c>
      <c r="H334" s="73" t="s">
        <v>399</v>
      </c>
      <c r="I334" s="49" t="s">
        <v>551</v>
      </c>
      <c r="J334" s="49"/>
      <c r="K334" s="69">
        <f t="shared" ref="K334:O335" si="144">K335</f>
        <v>157700</v>
      </c>
      <c r="L334" s="69">
        <f t="shared" si="144"/>
        <v>157700</v>
      </c>
      <c r="M334" s="69">
        <f t="shared" si="144"/>
        <v>0</v>
      </c>
      <c r="N334" s="69">
        <f t="shared" si="144"/>
        <v>0</v>
      </c>
      <c r="O334" s="69">
        <f t="shared" si="144"/>
        <v>157700</v>
      </c>
      <c r="Q334" s="59"/>
    </row>
    <row r="335" spans="1:17" ht="30" customHeight="1" x14ac:dyDescent="0.25">
      <c r="A335" s="68"/>
      <c r="B335" s="68" t="s">
        <v>392</v>
      </c>
      <c r="C335" s="68"/>
      <c r="D335" s="68"/>
      <c r="E335" s="68"/>
      <c r="F335" s="48">
        <v>852</v>
      </c>
      <c r="G335" s="49" t="s">
        <v>450</v>
      </c>
      <c r="H335" s="73" t="s">
        <v>399</v>
      </c>
      <c r="I335" s="49" t="s">
        <v>551</v>
      </c>
      <c r="J335" s="49" t="s">
        <v>463</v>
      </c>
      <c r="K335" s="69">
        <f t="shared" si="144"/>
        <v>157700</v>
      </c>
      <c r="L335" s="69">
        <f t="shared" si="144"/>
        <v>157700</v>
      </c>
      <c r="M335" s="69">
        <f t="shared" si="144"/>
        <v>0</v>
      </c>
      <c r="N335" s="69">
        <f t="shared" si="144"/>
        <v>0</v>
      </c>
      <c r="O335" s="69">
        <f t="shared" si="144"/>
        <v>157700</v>
      </c>
      <c r="Q335" s="59"/>
    </row>
    <row r="336" spans="1:17" ht="18" customHeight="1" x14ac:dyDescent="0.25">
      <c r="A336" s="68"/>
      <c r="B336" s="68" t="s">
        <v>464</v>
      </c>
      <c r="C336" s="68"/>
      <c r="D336" s="68"/>
      <c r="E336" s="68"/>
      <c r="F336" s="48">
        <v>852</v>
      </c>
      <c r="G336" s="49" t="s">
        <v>450</v>
      </c>
      <c r="H336" s="73" t="s">
        <v>399</v>
      </c>
      <c r="I336" s="49" t="s">
        <v>551</v>
      </c>
      <c r="J336" s="49" t="s">
        <v>465</v>
      </c>
      <c r="K336" s="69">
        <v>157700</v>
      </c>
      <c r="L336" s="69">
        <f>K336</f>
        <v>157700</v>
      </c>
      <c r="M336" s="69"/>
      <c r="N336" s="69"/>
      <c r="O336" s="69">
        <v>157700</v>
      </c>
      <c r="Q336" s="59"/>
    </row>
    <row r="337" spans="1:17" ht="24" customHeight="1" x14ac:dyDescent="0.25">
      <c r="A337" s="154" t="s">
        <v>552</v>
      </c>
      <c r="B337" s="155"/>
      <c r="C337" s="68"/>
      <c r="D337" s="68"/>
      <c r="E337" s="68"/>
      <c r="F337" s="48">
        <v>852</v>
      </c>
      <c r="G337" s="49" t="s">
        <v>450</v>
      </c>
      <c r="H337" s="73" t="s">
        <v>399</v>
      </c>
      <c r="I337" s="49" t="s">
        <v>553</v>
      </c>
      <c r="J337" s="49"/>
      <c r="K337" s="69">
        <f t="shared" ref="K337:O338" si="145">K338</f>
        <v>3094965</v>
      </c>
      <c r="L337" s="69">
        <f t="shared" si="145"/>
        <v>3094965</v>
      </c>
      <c r="M337" s="69">
        <f t="shared" si="145"/>
        <v>0</v>
      </c>
      <c r="N337" s="69">
        <f t="shared" si="145"/>
        <v>0</v>
      </c>
      <c r="O337" s="69">
        <f t="shared" si="145"/>
        <v>3094965</v>
      </c>
      <c r="Q337" s="59"/>
    </row>
    <row r="338" spans="1:17" ht="27" customHeight="1" x14ac:dyDescent="0.25">
      <c r="A338" s="68"/>
      <c r="B338" s="68" t="s">
        <v>392</v>
      </c>
      <c r="C338" s="68"/>
      <c r="D338" s="68"/>
      <c r="E338" s="68"/>
      <c r="F338" s="48">
        <v>852</v>
      </c>
      <c r="G338" s="49" t="s">
        <v>450</v>
      </c>
      <c r="H338" s="73" t="s">
        <v>399</v>
      </c>
      <c r="I338" s="49" t="s">
        <v>553</v>
      </c>
      <c r="J338" s="49" t="s">
        <v>463</v>
      </c>
      <c r="K338" s="69">
        <f t="shared" si="145"/>
        <v>3094965</v>
      </c>
      <c r="L338" s="69">
        <f t="shared" si="145"/>
        <v>3094965</v>
      </c>
      <c r="M338" s="69">
        <f t="shared" si="145"/>
        <v>0</v>
      </c>
      <c r="N338" s="69">
        <f t="shared" si="145"/>
        <v>0</v>
      </c>
      <c r="O338" s="69">
        <f t="shared" si="145"/>
        <v>3094965</v>
      </c>
      <c r="Q338" s="59"/>
    </row>
    <row r="339" spans="1:17" ht="15.75" customHeight="1" x14ac:dyDescent="0.25">
      <c r="A339" s="68"/>
      <c r="B339" s="68" t="s">
        <v>464</v>
      </c>
      <c r="C339" s="68"/>
      <c r="D339" s="68"/>
      <c r="E339" s="68"/>
      <c r="F339" s="48">
        <v>852</v>
      </c>
      <c r="G339" s="49" t="s">
        <v>450</v>
      </c>
      <c r="H339" s="73" t="s">
        <v>399</v>
      </c>
      <c r="I339" s="49" t="s">
        <v>553</v>
      </c>
      <c r="J339" s="49" t="s">
        <v>465</v>
      </c>
      <c r="K339" s="69">
        <v>3094965</v>
      </c>
      <c r="L339" s="69">
        <f>K339</f>
        <v>3094965</v>
      </c>
      <c r="M339" s="69"/>
      <c r="N339" s="69"/>
      <c r="O339" s="69">
        <v>3094965</v>
      </c>
      <c r="Q339" s="59"/>
    </row>
    <row r="340" spans="1:17" s="67" customFormat="1" ht="49.5" customHeight="1" x14ac:dyDescent="0.25">
      <c r="A340" s="145" t="s">
        <v>532</v>
      </c>
      <c r="B340" s="145"/>
      <c r="C340" s="64"/>
      <c r="D340" s="64"/>
      <c r="E340" s="64"/>
      <c r="F340" s="48">
        <v>852</v>
      </c>
      <c r="G340" s="49" t="s">
        <v>450</v>
      </c>
      <c r="H340" s="49" t="s">
        <v>399</v>
      </c>
      <c r="I340" s="49" t="s">
        <v>533</v>
      </c>
      <c r="J340" s="49"/>
      <c r="K340" s="69">
        <f t="shared" ref="K340:O341" si="146">K341</f>
        <v>2535180</v>
      </c>
      <c r="L340" s="69">
        <f t="shared" si="146"/>
        <v>2535180</v>
      </c>
      <c r="M340" s="69">
        <f t="shared" si="146"/>
        <v>2535180</v>
      </c>
      <c r="N340" s="69">
        <f t="shared" si="146"/>
        <v>2535180</v>
      </c>
      <c r="O340" s="69">
        <f t="shared" si="146"/>
        <v>2535180</v>
      </c>
      <c r="Q340" s="59"/>
    </row>
    <row r="341" spans="1:17" s="67" customFormat="1" ht="24.75" customHeight="1" x14ac:dyDescent="0.25">
      <c r="A341" s="64"/>
      <c r="B341" s="68" t="s">
        <v>392</v>
      </c>
      <c r="C341" s="64"/>
      <c r="D341" s="64"/>
      <c r="E341" s="64"/>
      <c r="F341" s="48">
        <v>852</v>
      </c>
      <c r="G341" s="49" t="s">
        <v>450</v>
      </c>
      <c r="H341" s="49" t="s">
        <v>399</v>
      </c>
      <c r="I341" s="49" t="s">
        <v>533</v>
      </c>
      <c r="J341" s="49" t="s">
        <v>463</v>
      </c>
      <c r="K341" s="69">
        <f>K342</f>
        <v>2535180</v>
      </c>
      <c r="L341" s="69">
        <f t="shared" si="146"/>
        <v>2535180</v>
      </c>
      <c r="M341" s="69">
        <f t="shared" si="146"/>
        <v>2535180</v>
      </c>
      <c r="N341" s="69">
        <f t="shared" si="146"/>
        <v>2535180</v>
      </c>
      <c r="O341" s="69">
        <f>O342</f>
        <v>2535180</v>
      </c>
      <c r="Q341" s="59"/>
    </row>
    <row r="342" spans="1:17" s="67" customFormat="1" ht="17.25" customHeight="1" x14ac:dyDescent="0.25">
      <c r="A342" s="64"/>
      <c r="B342" s="68" t="s">
        <v>464</v>
      </c>
      <c r="C342" s="64"/>
      <c r="D342" s="64"/>
      <c r="E342" s="64"/>
      <c r="F342" s="48">
        <v>852</v>
      </c>
      <c r="G342" s="49" t="s">
        <v>450</v>
      </c>
      <c r="H342" s="49" t="s">
        <v>399</v>
      </c>
      <c r="I342" s="49" t="s">
        <v>533</v>
      </c>
      <c r="J342" s="49" t="s">
        <v>465</v>
      </c>
      <c r="K342" s="69">
        <f>2304000+231180</f>
        <v>2535180</v>
      </c>
      <c r="L342" s="69">
        <f t="shared" ref="L342:O342" si="147">2304000+231180</f>
        <v>2535180</v>
      </c>
      <c r="M342" s="69">
        <f t="shared" si="147"/>
        <v>2535180</v>
      </c>
      <c r="N342" s="69">
        <f t="shared" si="147"/>
        <v>2535180</v>
      </c>
      <c r="O342" s="69">
        <f t="shared" si="147"/>
        <v>2535180</v>
      </c>
      <c r="Q342" s="59"/>
    </row>
    <row r="343" spans="1:17" s="67" customFormat="1" ht="27" customHeight="1" x14ac:dyDescent="0.25">
      <c r="A343" s="145" t="s">
        <v>554</v>
      </c>
      <c r="B343" s="145"/>
      <c r="C343" s="68"/>
      <c r="D343" s="68"/>
      <c r="E343" s="68"/>
      <c r="F343" s="48">
        <v>852</v>
      </c>
      <c r="G343" s="49" t="s">
        <v>450</v>
      </c>
      <c r="H343" s="73" t="s">
        <v>399</v>
      </c>
      <c r="I343" s="49" t="s">
        <v>555</v>
      </c>
      <c r="J343" s="49"/>
      <c r="K343" s="69">
        <f t="shared" ref="K343:O344" si="148">K344</f>
        <v>288000</v>
      </c>
      <c r="L343" s="69">
        <f t="shared" si="148"/>
        <v>288000</v>
      </c>
      <c r="M343" s="69">
        <f t="shared" si="148"/>
        <v>0</v>
      </c>
      <c r="N343" s="69">
        <f t="shared" si="148"/>
        <v>0</v>
      </c>
      <c r="O343" s="69">
        <f t="shared" si="148"/>
        <v>288000</v>
      </c>
      <c r="Q343" s="59"/>
    </row>
    <row r="344" spans="1:17" s="67" customFormat="1" ht="23.25" customHeight="1" x14ac:dyDescent="0.25">
      <c r="A344" s="68"/>
      <c r="B344" s="68" t="s">
        <v>392</v>
      </c>
      <c r="C344" s="68"/>
      <c r="D344" s="68"/>
      <c r="E344" s="68"/>
      <c r="F344" s="48">
        <v>852</v>
      </c>
      <c r="G344" s="49" t="s">
        <v>450</v>
      </c>
      <c r="H344" s="73" t="s">
        <v>399</v>
      </c>
      <c r="I344" s="49" t="s">
        <v>555</v>
      </c>
      <c r="J344" s="49" t="s">
        <v>463</v>
      </c>
      <c r="K344" s="69">
        <f t="shared" si="148"/>
        <v>288000</v>
      </c>
      <c r="L344" s="69">
        <f t="shared" si="148"/>
        <v>288000</v>
      </c>
      <c r="M344" s="69">
        <f t="shared" si="148"/>
        <v>0</v>
      </c>
      <c r="N344" s="69">
        <f t="shared" si="148"/>
        <v>0</v>
      </c>
      <c r="O344" s="69">
        <f t="shared" si="148"/>
        <v>288000</v>
      </c>
      <c r="Q344" s="59"/>
    </row>
    <row r="345" spans="1:17" s="67" customFormat="1" ht="15.75" customHeight="1" x14ac:dyDescent="0.25">
      <c r="A345" s="68"/>
      <c r="B345" s="68" t="s">
        <v>393</v>
      </c>
      <c r="C345" s="68"/>
      <c r="D345" s="68"/>
      <c r="E345" s="68"/>
      <c r="F345" s="48">
        <v>852</v>
      </c>
      <c r="G345" s="49" t="s">
        <v>450</v>
      </c>
      <c r="H345" s="73" t="s">
        <v>399</v>
      </c>
      <c r="I345" s="49" t="s">
        <v>555</v>
      </c>
      <c r="J345" s="49" t="s">
        <v>465</v>
      </c>
      <c r="K345" s="69">
        <v>288000</v>
      </c>
      <c r="L345" s="69">
        <f>K345</f>
        <v>288000</v>
      </c>
      <c r="M345" s="69"/>
      <c r="N345" s="69"/>
      <c r="O345" s="69">
        <v>288000</v>
      </c>
      <c r="Q345" s="59"/>
    </row>
    <row r="346" spans="1:17" s="67" customFormat="1" ht="38.25" customHeight="1" x14ac:dyDescent="0.25">
      <c r="A346" s="145" t="s">
        <v>556</v>
      </c>
      <c r="B346" s="145"/>
      <c r="C346" s="68"/>
      <c r="D346" s="68"/>
      <c r="E346" s="68"/>
      <c r="F346" s="48">
        <v>852</v>
      </c>
      <c r="G346" s="49" t="s">
        <v>450</v>
      </c>
      <c r="H346" s="73" t="s">
        <v>399</v>
      </c>
      <c r="I346" s="49" t="s">
        <v>557</v>
      </c>
      <c r="J346" s="49"/>
      <c r="K346" s="69">
        <f t="shared" ref="K346:O347" si="149">K347</f>
        <v>172800</v>
      </c>
      <c r="L346" s="69">
        <f t="shared" si="149"/>
        <v>0</v>
      </c>
      <c r="M346" s="69">
        <f t="shared" si="149"/>
        <v>172800</v>
      </c>
      <c r="N346" s="69">
        <f t="shared" si="149"/>
        <v>0</v>
      </c>
      <c r="O346" s="69">
        <f t="shared" si="149"/>
        <v>172800</v>
      </c>
      <c r="Q346" s="59"/>
    </row>
    <row r="347" spans="1:17" s="67" customFormat="1" ht="24.75" customHeight="1" x14ac:dyDescent="0.25">
      <c r="A347" s="68"/>
      <c r="B347" s="68" t="s">
        <v>392</v>
      </c>
      <c r="C347" s="68"/>
      <c r="D347" s="68"/>
      <c r="E347" s="68"/>
      <c r="F347" s="48">
        <v>852</v>
      </c>
      <c r="G347" s="49" t="s">
        <v>450</v>
      </c>
      <c r="H347" s="73" t="s">
        <v>399</v>
      </c>
      <c r="I347" s="49" t="s">
        <v>557</v>
      </c>
      <c r="J347" s="49" t="s">
        <v>463</v>
      </c>
      <c r="K347" s="69">
        <f t="shared" si="149"/>
        <v>172800</v>
      </c>
      <c r="L347" s="69">
        <f t="shared" si="149"/>
        <v>0</v>
      </c>
      <c r="M347" s="69">
        <f t="shared" si="149"/>
        <v>172800</v>
      </c>
      <c r="N347" s="69">
        <f t="shared" si="149"/>
        <v>0</v>
      </c>
      <c r="O347" s="69">
        <f t="shared" si="149"/>
        <v>172800</v>
      </c>
      <c r="Q347" s="59"/>
    </row>
    <row r="348" spans="1:17" s="67" customFormat="1" ht="15" customHeight="1" x14ac:dyDescent="0.25">
      <c r="A348" s="68"/>
      <c r="B348" s="68" t="s">
        <v>464</v>
      </c>
      <c r="C348" s="68"/>
      <c r="D348" s="68"/>
      <c r="E348" s="68"/>
      <c r="F348" s="48">
        <v>852</v>
      </c>
      <c r="G348" s="49" t="s">
        <v>450</v>
      </c>
      <c r="H348" s="73" t="s">
        <v>399</v>
      </c>
      <c r="I348" s="49" t="s">
        <v>557</v>
      </c>
      <c r="J348" s="49" t="s">
        <v>465</v>
      </c>
      <c r="K348" s="69">
        <v>172800</v>
      </c>
      <c r="L348" s="69"/>
      <c r="M348" s="69">
        <f>K348</f>
        <v>172800</v>
      </c>
      <c r="N348" s="69"/>
      <c r="O348" s="69">
        <v>172800</v>
      </c>
      <c r="Q348" s="59"/>
    </row>
    <row r="349" spans="1:17" ht="16.5" customHeight="1" x14ac:dyDescent="0.25">
      <c r="A349" s="146" t="s">
        <v>308</v>
      </c>
      <c r="B349" s="146"/>
      <c r="C349" s="64"/>
      <c r="D349" s="64"/>
      <c r="E349" s="64"/>
      <c r="F349" s="48">
        <v>852</v>
      </c>
      <c r="G349" s="65" t="s">
        <v>450</v>
      </c>
      <c r="H349" s="65" t="s">
        <v>450</v>
      </c>
      <c r="I349" s="65"/>
      <c r="J349" s="65"/>
      <c r="K349" s="66">
        <f>K350</f>
        <v>207900</v>
      </c>
      <c r="L349" s="66">
        <f t="shared" ref="L349:N349" si="150">L350</f>
        <v>0</v>
      </c>
      <c r="M349" s="66">
        <f t="shared" si="150"/>
        <v>207900</v>
      </c>
      <c r="N349" s="66">
        <f t="shared" si="150"/>
        <v>0</v>
      </c>
      <c r="O349" s="66">
        <f>O350</f>
        <v>207900</v>
      </c>
      <c r="Q349" s="59"/>
    </row>
    <row r="350" spans="1:17" ht="26.25" customHeight="1" x14ac:dyDescent="0.25">
      <c r="A350" s="145" t="s">
        <v>560</v>
      </c>
      <c r="B350" s="145"/>
      <c r="C350" s="68"/>
      <c r="D350" s="68"/>
      <c r="E350" s="68"/>
      <c r="F350" s="48">
        <v>852</v>
      </c>
      <c r="G350" s="49" t="s">
        <v>450</v>
      </c>
      <c r="H350" s="49" t="s">
        <v>450</v>
      </c>
      <c r="I350" s="73" t="s">
        <v>561</v>
      </c>
      <c r="J350" s="49"/>
      <c r="K350" s="69">
        <f>K351+K353</f>
        <v>207900</v>
      </c>
      <c r="L350" s="69">
        <f t="shared" ref="L350:N350" si="151">L351+L353</f>
        <v>0</v>
      </c>
      <c r="M350" s="69">
        <f t="shared" si="151"/>
        <v>207900</v>
      </c>
      <c r="N350" s="69">
        <f t="shared" si="151"/>
        <v>0</v>
      </c>
      <c r="O350" s="69">
        <f>O351+O353</f>
        <v>207900</v>
      </c>
      <c r="Q350" s="59"/>
    </row>
    <row r="351" spans="1:17" ht="26.25" customHeight="1" x14ac:dyDescent="0.25">
      <c r="A351" s="68"/>
      <c r="B351" s="70" t="s">
        <v>352</v>
      </c>
      <c r="C351" s="68"/>
      <c r="D351" s="68"/>
      <c r="E351" s="68"/>
      <c r="F351" s="48">
        <v>852</v>
      </c>
      <c r="G351" s="49" t="s">
        <v>450</v>
      </c>
      <c r="H351" s="49" t="s">
        <v>450</v>
      </c>
      <c r="I351" s="73" t="s">
        <v>561</v>
      </c>
      <c r="J351" s="49" t="s">
        <v>354</v>
      </c>
      <c r="K351" s="69">
        <f>K352</f>
        <v>0</v>
      </c>
      <c r="L351" s="69">
        <f t="shared" ref="L351:N351" si="152">L352</f>
        <v>0</v>
      </c>
      <c r="M351" s="69">
        <f t="shared" si="152"/>
        <v>0</v>
      </c>
      <c r="N351" s="69">
        <f t="shared" si="152"/>
        <v>0</v>
      </c>
      <c r="O351" s="69">
        <f>O352</f>
        <v>0</v>
      </c>
      <c r="Q351" s="59"/>
    </row>
    <row r="352" spans="1:17" ht="26.25" customHeight="1" x14ac:dyDescent="0.25">
      <c r="A352" s="68"/>
      <c r="B352" s="68" t="s">
        <v>344</v>
      </c>
      <c r="C352" s="68"/>
      <c r="D352" s="68"/>
      <c r="E352" s="68"/>
      <c r="F352" s="48">
        <v>852</v>
      </c>
      <c r="G352" s="49" t="s">
        <v>450</v>
      </c>
      <c r="H352" s="49" t="s">
        <v>450</v>
      </c>
      <c r="I352" s="73" t="s">
        <v>561</v>
      </c>
      <c r="J352" s="49" t="s">
        <v>408</v>
      </c>
      <c r="K352" s="69"/>
      <c r="L352" s="69"/>
      <c r="M352" s="69"/>
      <c r="N352" s="69"/>
      <c r="O352" s="69"/>
      <c r="Q352" s="59"/>
    </row>
    <row r="353" spans="1:17" ht="27.75" customHeight="1" x14ac:dyDescent="0.25">
      <c r="A353" s="71"/>
      <c r="B353" s="68" t="s">
        <v>358</v>
      </c>
      <c r="C353" s="70"/>
      <c r="D353" s="70"/>
      <c r="E353" s="70"/>
      <c r="F353" s="48">
        <v>852</v>
      </c>
      <c r="G353" s="49" t="s">
        <v>450</v>
      </c>
      <c r="H353" s="49" t="s">
        <v>450</v>
      </c>
      <c r="I353" s="73" t="s">
        <v>561</v>
      </c>
      <c r="J353" s="49" t="s">
        <v>359</v>
      </c>
      <c r="K353" s="69">
        <f t="shared" ref="K353:O353" si="153">K354</f>
        <v>207900</v>
      </c>
      <c r="L353" s="69">
        <f t="shared" si="153"/>
        <v>0</v>
      </c>
      <c r="M353" s="69">
        <f t="shared" si="153"/>
        <v>207900</v>
      </c>
      <c r="N353" s="69">
        <f t="shared" si="153"/>
        <v>0</v>
      </c>
      <c r="O353" s="69">
        <f t="shared" si="153"/>
        <v>207900</v>
      </c>
      <c r="Q353" s="59"/>
    </row>
    <row r="354" spans="1:17" ht="25.5" customHeight="1" x14ac:dyDescent="0.25">
      <c r="A354" s="71"/>
      <c r="B354" s="68" t="s">
        <v>346</v>
      </c>
      <c r="C354" s="68"/>
      <c r="D354" s="68"/>
      <c r="E354" s="68"/>
      <c r="F354" s="48">
        <v>852</v>
      </c>
      <c r="G354" s="49" t="s">
        <v>450</v>
      </c>
      <c r="H354" s="49" t="s">
        <v>450</v>
      </c>
      <c r="I354" s="73" t="s">
        <v>561</v>
      </c>
      <c r="J354" s="49" t="s">
        <v>360</v>
      </c>
      <c r="K354" s="69">
        <v>207900</v>
      </c>
      <c r="L354" s="69"/>
      <c r="M354" s="69">
        <f>K354</f>
        <v>207900</v>
      </c>
      <c r="N354" s="69"/>
      <c r="O354" s="69">
        <v>207900</v>
      </c>
      <c r="Q354" s="59"/>
    </row>
    <row r="355" spans="1:17" ht="20.25" customHeight="1" x14ac:dyDescent="0.25">
      <c r="A355" s="146" t="s">
        <v>309</v>
      </c>
      <c r="B355" s="146"/>
      <c r="C355" s="64"/>
      <c r="D355" s="64"/>
      <c r="E355" s="64"/>
      <c r="F355" s="48">
        <v>852</v>
      </c>
      <c r="G355" s="65" t="s">
        <v>450</v>
      </c>
      <c r="H355" s="65" t="s">
        <v>405</v>
      </c>
      <c r="I355" s="65"/>
      <c r="J355" s="65"/>
      <c r="K355" s="66">
        <f>K356+K359+K368</f>
        <v>13287130</v>
      </c>
      <c r="L355" s="66">
        <f t="shared" ref="L355:N355" si="154">L356+L359+L368</f>
        <v>1287180</v>
      </c>
      <c r="M355" s="66">
        <f t="shared" si="154"/>
        <v>11999950</v>
      </c>
      <c r="N355" s="66">
        <f t="shared" si="154"/>
        <v>0</v>
      </c>
      <c r="O355" s="66">
        <f>O356+O359+O368</f>
        <v>13274706.359999999</v>
      </c>
      <c r="Q355" s="59"/>
    </row>
    <row r="356" spans="1:17" ht="25.5" customHeight="1" x14ac:dyDescent="0.25">
      <c r="A356" s="145" t="s">
        <v>356</v>
      </c>
      <c r="B356" s="145"/>
      <c r="C356" s="48"/>
      <c r="D356" s="48"/>
      <c r="E356" s="48"/>
      <c r="F356" s="48">
        <v>852</v>
      </c>
      <c r="G356" s="49" t="s">
        <v>450</v>
      </c>
      <c r="H356" s="49" t="s">
        <v>405</v>
      </c>
      <c r="I356" s="49" t="s">
        <v>562</v>
      </c>
      <c r="J356" s="49"/>
      <c r="K356" s="69">
        <f t="shared" ref="K356:O357" si="155">K357</f>
        <v>828500</v>
      </c>
      <c r="L356" s="69">
        <f t="shared" si="155"/>
        <v>0</v>
      </c>
      <c r="M356" s="69">
        <f t="shared" si="155"/>
        <v>828500</v>
      </c>
      <c r="N356" s="69">
        <f t="shared" si="155"/>
        <v>0</v>
      </c>
      <c r="O356" s="69">
        <f t="shared" si="155"/>
        <v>822082.18</v>
      </c>
      <c r="Q356" s="59"/>
    </row>
    <row r="357" spans="1:17" ht="27.75" customHeight="1" x14ac:dyDescent="0.25">
      <c r="A357" s="71"/>
      <c r="B357" s="70" t="s">
        <v>352</v>
      </c>
      <c r="C357" s="48"/>
      <c r="D357" s="48"/>
      <c r="E357" s="48"/>
      <c r="F357" s="48">
        <v>852</v>
      </c>
      <c r="G357" s="49" t="s">
        <v>450</v>
      </c>
      <c r="H357" s="49" t="s">
        <v>405</v>
      </c>
      <c r="I357" s="49" t="s">
        <v>562</v>
      </c>
      <c r="J357" s="49" t="s">
        <v>354</v>
      </c>
      <c r="K357" s="69">
        <f t="shared" si="155"/>
        <v>828500</v>
      </c>
      <c r="L357" s="69">
        <f t="shared" si="155"/>
        <v>0</v>
      </c>
      <c r="M357" s="69">
        <f t="shared" si="155"/>
        <v>828500</v>
      </c>
      <c r="N357" s="69">
        <f t="shared" si="155"/>
        <v>0</v>
      </c>
      <c r="O357" s="69">
        <f t="shared" si="155"/>
        <v>822082.18</v>
      </c>
      <c r="Q357" s="59"/>
    </row>
    <row r="358" spans="1:17" ht="24" customHeight="1" x14ac:dyDescent="0.25">
      <c r="A358" s="71"/>
      <c r="B358" s="70" t="s">
        <v>345</v>
      </c>
      <c r="C358" s="48"/>
      <c r="D358" s="48"/>
      <c r="E358" s="48"/>
      <c r="F358" s="48">
        <v>852</v>
      </c>
      <c r="G358" s="49" t="s">
        <v>450</v>
      </c>
      <c r="H358" s="49" t="s">
        <v>405</v>
      </c>
      <c r="I358" s="49" t="s">
        <v>562</v>
      </c>
      <c r="J358" s="49" t="s">
        <v>355</v>
      </c>
      <c r="K358" s="69">
        <v>828500</v>
      </c>
      <c r="L358" s="69"/>
      <c r="M358" s="69">
        <f>K358</f>
        <v>828500</v>
      </c>
      <c r="N358" s="69"/>
      <c r="O358" s="69">
        <v>822082.18</v>
      </c>
      <c r="Q358" s="59"/>
    </row>
    <row r="359" spans="1:17" ht="15.75" customHeight="1" x14ac:dyDescent="0.25">
      <c r="A359" s="145" t="s">
        <v>563</v>
      </c>
      <c r="B359" s="145"/>
      <c r="C359" s="68"/>
      <c r="D359" s="68"/>
      <c r="E359" s="68"/>
      <c r="F359" s="48">
        <v>852</v>
      </c>
      <c r="G359" s="49" t="s">
        <v>450</v>
      </c>
      <c r="H359" s="49" t="s">
        <v>405</v>
      </c>
      <c r="I359" s="49" t="s">
        <v>564</v>
      </c>
      <c r="J359" s="49"/>
      <c r="K359" s="69">
        <f t="shared" ref="K359:O359" si="156">K360+K362+K364+K366</f>
        <v>11171450</v>
      </c>
      <c r="L359" s="69">
        <f t="shared" si="156"/>
        <v>0</v>
      </c>
      <c r="M359" s="69">
        <f t="shared" si="156"/>
        <v>11171450</v>
      </c>
      <c r="N359" s="69">
        <f t="shared" si="156"/>
        <v>0</v>
      </c>
      <c r="O359" s="69">
        <f t="shared" si="156"/>
        <v>11165444.18</v>
      </c>
      <c r="Q359" s="59"/>
    </row>
    <row r="360" spans="1:17" ht="36.75" customHeight="1" x14ac:dyDescent="0.25">
      <c r="A360" s="71"/>
      <c r="B360" s="70" t="s">
        <v>352</v>
      </c>
      <c r="C360" s="48"/>
      <c r="D360" s="48"/>
      <c r="E360" s="48"/>
      <c r="F360" s="48">
        <v>852</v>
      </c>
      <c r="G360" s="49" t="s">
        <v>450</v>
      </c>
      <c r="H360" s="49" t="s">
        <v>405</v>
      </c>
      <c r="I360" s="49" t="s">
        <v>564</v>
      </c>
      <c r="J360" s="49" t="s">
        <v>354</v>
      </c>
      <c r="K360" s="69">
        <f t="shared" ref="K360:O360" si="157">K361</f>
        <v>3447600</v>
      </c>
      <c r="L360" s="69">
        <f t="shared" si="157"/>
        <v>0</v>
      </c>
      <c r="M360" s="69">
        <f t="shared" si="157"/>
        <v>3447600</v>
      </c>
      <c r="N360" s="69">
        <f t="shared" si="157"/>
        <v>0</v>
      </c>
      <c r="O360" s="69">
        <f t="shared" si="157"/>
        <v>3303235.12</v>
      </c>
      <c r="Q360" s="59"/>
    </row>
    <row r="361" spans="1:17" ht="24" customHeight="1" x14ac:dyDescent="0.25">
      <c r="A361" s="71"/>
      <c r="B361" s="70" t="s">
        <v>345</v>
      </c>
      <c r="C361" s="48"/>
      <c r="D361" s="48"/>
      <c r="E361" s="48"/>
      <c r="F361" s="48">
        <v>852</v>
      </c>
      <c r="G361" s="49" t="s">
        <v>450</v>
      </c>
      <c r="H361" s="49" t="s">
        <v>405</v>
      </c>
      <c r="I361" s="49" t="s">
        <v>564</v>
      </c>
      <c r="J361" s="49" t="s">
        <v>355</v>
      </c>
      <c r="K361" s="69">
        <v>3447600</v>
      </c>
      <c r="L361" s="69"/>
      <c r="M361" s="69">
        <f>K361</f>
        <v>3447600</v>
      </c>
      <c r="N361" s="69"/>
      <c r="O361" s="69">
        <f>747077.85+2556157.27</f>
        <v>3303235.12</v>
      </c>
      <c r="Q361" s="59"/>
    </row>
    <row r="362" spans="1:17" ht="24" customHeight="1" x14ac:dyDescent="0.25">
      <c r="A362" s="70"/>
      <c r="B362" s="68" t="s">
        <v>358</v>
      </c>
      <c r="C362" s="70"/>
      <c r="D362" s="70"/>
      <c r="E362" s="70"/>
      <c r="F362" s="48">
        <v>852</v>
      </c>
      <c r="G362" s="49" t="s">
        <v>450</v>
      </c>
      <c r="H362" s="49" t="s">
        <v>405</v>
      </c>
      <c r="I362" s="49" t="s">
        <v>564</v>
      </c>
      <c r="J362" s="49" t="s">
        <v>359</v>
      </c>
      <c r="K362" s="69">
        <f t="shared" ref="K362:O362" si="158">K363</f>
        <v>793200</v>
      </c>
      <c r="L362" s="69">
        <f t="shared" si="158"/>
        <v>0</v>
      </c>
      <c r="M362" s="69">
        <f t="shared" si="158"/>
        <v>793200</v>
      </c>
      <c r="N362" s="69">
        <f t="shared" si="158"/>
        <v>0</v>
      </c>
      <c r="O362" s="69">
        <f t="shared" si="158"/>
        <v>745510</v>
      </c>
      <c r="Q362" s="59"/>
    </row>
    <row r="363" spans="1:17" ht="26.25" customHeight="1" x14ac:dyDescent="0.25">
      <c r="A363" s="70"/>
      <c r="B363" s="68" t="s">
        <v>346</v>
      </c>
      <c r="C363" s="68"/>
      <c r="D363" s="68"/>
      <c r="E363" s="68"/>
      <c r="F363" s="48">
        <v>852</v>
      </c>
      <c r="G363" s="49" t="s">
        <v>450</v>
      </c>
      <c r="H363" s="49" t="s">
        <v>405</v>
      </c>
      <c r="I363" s="49" t="s">
        <v>564</v>
      </c>
      <c r="J363" s="49" t="s">
        <v>360</v>
      </c>
      <c r="K363" s="69">
        <v>793200</v>
      </c>
      <c r="L363" s="69"/>
      <c r="M363" s="69">
        <f>K363</f>
        <v>793200</v>
      </c>
      <c r="N363" s="69"/>
      <c r="O363" s="69">
        <v>745510</v>
      </c>
      <c r="Q363" s="59"/>
    </row>
    <row r="364" spans="1:17" ht="34.5" customHeight="1" x14ac:dyDescent="0.25">
      <c r="A364" s="68"/>
      <c r="B364" s="68" t="s">
        <v>392</v>
      </c>
      <c r="C364" s="68"/>
      <c r="D364" s="68"/>
      <c r="E364" s="68"/>
      <c r="F364" s="48">
        <v>852</v>
      </c>
      <c r="G364" s="49" t="s">
        <v>450</v>
      </c>
      <c r="H364" s="49" t="s">
        <v>405</v>
      </c>
      <c r="I364" s="49" t="s">
        <v>564</v>
      </c>
      <c r="J364" s="49" t="s">
        <v>463</v>
      </c>
      <c r="K364" s="69">
        <f>K365</f>
        <v>6918450</v>
      </c>
      <c r="L364" s="69">
        <f t="shared" ref="L364:N364" si="159">L365</f>
        <v>0</v>
      </c>
      <c r="M364" s="69">
        <f t="shared" si="159"/>
        <v>6918450</v>
      </c>
      <c r="N364" s="69">
        <f t="shared" si="159"/>
        <v>0</v>
      </c>
      <c r="O364" s="69">
        <f>O365</f>
        <v>7104299.0599999996</v>
      </c>
      <c r="Q364" s="59"/>
    </row>
    <row r="365" spans="1:17" ht="15" customHeight="1" x14ac:dyDescent="0.25">
      <c r="A365" s="68"/>
      <c r="B365" s="68" t="s">
        <v>464</v>
      </c>
      <c r="C365" s="68"/>
      <c r="D365" s="68"/>
      <c r="E365" s="68"/>
      <c r="F365" s="48">
        <v>852</v>
      </c>
      <c r="G365" s="49" t="s">
        <v>450</v>
      </c>
      <c r="H365" s="49" t="s">
        <v>405</v>
      </c>
      <c r="I365" s="49" t="s">
        <v>564</v>
      </c>
      <c r="J365" s="49" t="s">
        <v>465</v>
      </c>
      <c r="K365" s="69">
        <v>6918450</v>
      </c>
      <c r="L365" s="69"/>
      <c r="M365" s="69">
        <f>K365</f>
        <v>6918450</v>
      </c>
      <c r="N365" s="69"/>
      <c r="O365" s="69">
        <f>6918450+185849.06</f>
        <v>7104299.0599999996</v>
      </c>
      <c r="Q365" s="59"/>
    </row>
    <row r="366" spans="1:17" ht="15" customHeight="1" x14ac:dyDescent="0.25">
      <c r="A366" s="68"/>
      <c r="B366" s="68" t="s">
        <v>361</v>
      </c>
      <c r="C366" s="68"/>
      <c r="D366" s="68"/>
      <c r="E366" s="68"/>
      <c r="F366" s="48">
        <v>852</v>
      </c>
      <c r="G366" s="49" t="s">
        <v>450</v>
      </c>
      <c r="H366" s="49" t="s">
        <v>405</v>
      </c>
      <c r="I366" s="49" t="s">
        <v>564</v>
      </c>
      <c r="J366" s="49" t="s">
        <v>362</v>
      </c>
      <c r="K366" s="69">
        <f>K367</f>
        <v>12200</v>
      </c>
      <c r="L366" s="69">
        <f t="shared" ref="L366:N366" si="160">L367</f>
        <v>0</v>
      </c>
      <c r="M366" s="69">
        <f t="shared" si="160"/>
        <v>12200</v>
      </c>
      <c r="N366" s="69">
        <f t="shared" si="160"/>
        <v>0</v>
      </c>
      <c r="O366" s="69">
        <f>O367</f>
        <v>12400</v>
      </c>
      <c r="Q366" s="59"/>
    </row>
    <row r="367" spans="1:17" ht="15" customHeight="1" x14ac:dyDescent="0.25">
      <c r="A367" s="68"/>
      <c r="B367" s="68" t="s">
        <v>365</v>
      </c>
      <c r="C367" s="68"/>
      <c r="D367" s="68"/>
      <c r="E367" s="68"/>
      <c r="F367" s="48">
        <v>852</v>
      </c>
      <c r="G367" s="49" t="s">
        <v>450</v>
      </c>
      <c r="H367" s="49" t="s">
        <v>405</v>
      </c>
      <c r="I367" s="49" t="s">
        <v>564</v>
      </c>
      <c r="J367" s="49" t="s">
        <v>366</v>
      </c>
      <c r="K367" s="69">
        <v>12200</v>
      </c>
      <c r="L367" s="69"/>
      <c r="M367" s="69">
        <f>K367</f>
        <v>12200</v>
      </c>
      <c r="N367" s="69"/>
      <c r="O367" s="69">
        <f>1600+10800</f>
        <v>12400</v>
      </c>
      <c r="Q367" s="59"/>
    </row>
    <row r="368" spans="1:17" s="67" customFormat="1" ht="50.25" customHeight="1" x14ac:dyDescent="0.25">
      <c r="A368" s="145" t="s">
        <v>532</v>
      </c>
      <c r="B368" s="145"/>
      <c r="C368" s="64"/>
      <c r="D368" s="64"/>
      <c r="E368" s="64"/>
      <c r="F368" s="48">
        <v>852</v>
      </c>
      <c r="G368" s="49" t="s">
        <v>450</v>
      </c>
      <c r="H368" s="49" t="s">
        <v>405</v>
      </c>
      <c r="I368" s="49" t="s">
        <v>533</v>
      </c>
      <c r="J368" s="49"/>
      <c r="K368" s="69">
        <f t="shared" ref="K368:O369" si="161">K369</f>
        <v>1287180</v>
      </c>
      <c r="L368" s="69">
        <f t="shared" si="161"/>
        <v>1287180</v>
      </c>
      <c r="M368" s="69">
        <f t="shared" si="161"/>
        <v>0</v>
      </c>
      <c r="N368" s="69">
        <f t="shared" si="161"/>
        <v>0</v>
      </c>
      <c r="O368" s="69">
        <f t="shared" si="161"/>
        <v>1287180</v>
      </c>
      <c r="Q368" s="59"/>
    </row>
    <row r="369" spans="1:17" s="67" customFormat="1" ht="14.25" customHeight="1" x14ac:dyDescent="0.25">
      <c r="A369" s="68"/>
      <c r="B369" s="68" t="s">
        <v>490</v>
      </c>
      <c r="C369" s="64"/>
      <c r="D369" s="64"/>
      <c r="E369" s="64"/>
      <c r="F369" s="48">
        <v>852</v>
      </c>
      <c r="G369" s="49" t="s">
        <v>450</v>
      </c>
      <c r="H369" s="49" t="s">
        <v>405</v>
      </c>
      <c r="I369" s="49" t="s">
        <v>533</v>
      </c>
      <c r="J369" s="49" t="s">
        <v>491</v>
      </c>
      <c r="K369" s="69">
        <f>K370</f>
        <v>1287180</v>
      </c>
      <c r="L369" s="69">
        <f t="shared" si="161"/>
        <v>1287180</v>
      </c>
      <c r="M369" s="69">
        <f t="shared" si="161"/>
        <v>0</v>
      </c>
      <c r="N369" s="69">
        <f t="shared" si="161"/>
        <v>0</v>
      </c>
      <c r="O369" s="69">
        <f>O370</f>
        <v>1287180</v>
      </c>
      <c r="Q369" s="59"/>
    </row>
    <row r="370" spans="1:17" s="67" customFormat="1" ht="28.5" customHeight="1" x14ac:dyDescent="0.25">
      <c r="A370" s="68"/>
      <c r="B370" s="70" t="s">
        <v>565</v>
      </c>
      <c r="C370" s="64"/>
      <c r="D370" s="64"/>
      <c r="E370" s="64"/>
      <c r="F370" s="48">
        <v>852</v>
      </c>
      <c r="G370" s="49" t="s">
        <v>450</v>
      </c>
      <c r="H370" s="49" t="s">
        <v>405</v>
      </c>
      <c r="I370" s="49" t="s">
        <v>533</v>
      </c>
      <c r="J370" s="49" t="s">
        <v>493</v>
      </c>
      <c r="K370" s="69">
        <v>1287180</v>
      </c>
      <c r="L370" s="69">
        <f>K370</f>
        <v>1287180</v>
      </c>
      <c r="M370" s="69"/>
      <c r="N370" s="69"/>
      <c r="O370" s="69">
        <v>1287180</v>
      </c>
      <c r="Q370" s="59"/>
    </row>
    <row r="371" spans="1:17" x14ac:dyDescent="0.25">
      <c r="A371" s="151" t="s">
        <v>486</v>
      </c>
      <c r="B371" s="151"/>
      <c r="C371" s="60"/>
      <c r="D371" s="60"/>
      <c r="E371" s="60"/>
      <c r="F371" s="48">
        <v>852</v>
      </c>
      <c r="G371" s="61" t="s">
        <v>487</v>
      </c>
      <c r="H371" s="61"/>
      <c r="I371" s="61"/>
      <c r="J371" s="61"/>
      <c r="K371" s="62">
        <f t="shared" ref="K371:O371" si="162">K372+K376+K389</f>
        <v>9559003.5</v>
      </c>
      <c r="L371" s="62">
        <f t="shared" si="162"/>
        <v>9559003.5</v>
      </c>
      <c r="M371" s="62">
        <f t="shared" si="162"/>
        <v>0</v>
      </c>
      <c r="N371" s="62">
        <f t="shared" si="162"/>
        <v>0</v>
      </c>
      <c r="O371" s="62">
        <f t="shared" si="162"/>
        <v>9559003.5</v>
      </c>
      <c r="Q371" s="59"/>
    </row>
    <row r="372" spans="1:17" ht="14.25" customHeight="1" x14ac:dyDescent="0.25">
      <c r="A372" s="146" t="s">
        <v>315</v>
      </c>
      <c r="B372" s="146"/>
      <c r="C372" s="64"/>
      <c r="D372" s="64"/>
      <c r="E372" s="64"/>
      <c r="F372" s="48">
        <v>852</v>
      </c>
      <c r="G372" s="65" t="s">
        <v>487</v>
      </c>
      <c r="H372" s="65" t="s">
        <v>400</v>
      </c>
      <c r="I372" s="65"/>
      <c r="J372" s="65"/>
      <c r="K372" s="66">
        <f t="shared" ref="K372:O374" si="163">K373</f>
        <v>105000</v>
      </c>
      <c r="L372" s="66">
        <f t="shared" si="163"/>
        <v>105000</v>
      </c>
      <c r="M372" s="66">
        <f t="shared" si="163"/>
        <v>0</v>
      </c>
      <c r="N372" s="66">
        <f t="shared" si="163"/>
        <v>0</v>
      </c>
      <c r="O372" s="66">
        <f t="shared" si="163"/>
        <v>105000</v>
      </c>
      <c r="Q372" s="59"/>
    </row>
    <row r="373" spans="1:17" ht="39" customHeight="1" x14ac:dyDescent="0.25">
      <c r="A373" s="145" t="s">
        <v>566</v>
      </c>
      <c r="B373" s="145"/>
      <c r="C373" s="64"/>
      <c r="D373" s="64"/>
      <c r="E373" s="64"/>
      <c r="F373" s="48">
        <v>852</v>
      </c>
      <c r="G373" s="49" t="s">
        <v>487</v>
      </c>
      <c r="H373" s="49" t="s">
        <v>400</v>
      </c>
      <c r="I373" s="49" t="s">
        <v>567</v>
      </c>
      <c r="J373" s="65"/>
      <c r="K373" s="69">
        <f t="shared" si="163"/>
        <v>105000</v>
      </c>
      <c r="L373" s="69">
        <f t="shared" si="163"/>
        <v>105000</v>
      </c>
      <c r="M373" s="69">
        <f t="shared" si="163"/>
        <v>0</v>
      </c>
      <c r="N373" s="69">
        <f t="shared" si="163"/>
        <v>0</v>
      </c>
      <c r="O373" s="69">
        <f t="shared" si="163"/>
        <v>105000</v>
      </c>
      <c r="Q373" s="59"/>
    </row>
    <row r="374" spans="1:17" ht="15" customHeight="1" x14ac:dyDescent="0.25">
      <c r="A374" s="71"/>
      <c r="B374" s="70" t="s">
        <v>490</v>
      </c>
      <c r="C374" s="70"/>
      <c r="D374" s="70"/>
      <c r="E374" s="70"/>
      <c r="F374" s="48">
        <v>852</v>
      </c>
      <c r="G374" s="49" t="s">
        <v>487</v>
      </c>
      <c r="H374" s="49" t="s">
        <v>400</v>
      </c>
      <c r="I374" s="49" t="s">
        <v>567</v>
      </c>
      <c r="J374" s="49" t="s">
        <v>491</v>
      </c>
      <c r="K374" s="69">
        <f>K375</f>
        <v>105000</v>
      </c>
      <c r="L374" s="69">
        <f t="shared" si="163"/>
        <v>105000</v>
      </c>
      <c r="M374" s="69">
        <f t="shared" si="163"/>
        <v>0</v>
      </c>
      <c r="N374" s="69">
        <f t="shared" si="163"/>
        <v>0</v>
      </c>
      <c r="O374" s="69">
        <f>O375</f>
        <v>105000</v>
      </c>
      <c r="Q374" s="59"/>
    </row>
    <row r="375" spans="1:17" ht="29.25" customHeight="1" x14ac:dyDescent="0.25">
      <c r="A375" s="71"/>
      <c r="B375" s="70" t="s">
        <v>565</v>
      </c>
      <c r="C375" s="70"/>
      <c r="D375" s="70"/>
      <c r="E375" s="70"/>
      <c r="F375" s="48">
        <v>852</v>
      </c>
      <c r="G375" s="49" t="s">
        <v>487</v>
      </c>
      <c r="H375" s="49" t="s">
        <v>400</v>
      </c>
      <c r="I375" s="49" t="s">
        <v>567</v>
      </c>
      <c r="J375" s="49" t="s">
        <v>493</v>
      </c>
      <c r="K375" s="69">
        <v>105000</v>
      </c>
      <c r="L375" s="69">
        <f>K375</f>
        <v>105000</v>
      </c>
      <c r="M375" s="69"/>
      <c r="N375" s="69"/>
      <c r="O375" s="69">
        <v>105000</v>
      </c>
      <c r="Q375" s="59"/>
    </row>
    <row r="376" spans="1:17" ht="15" customHeight="1" x14ac:dyDescent="0.25">
      <c r="A376" s="146" t="s">
        <v>316</v>
      </c>
      <c r="B376" s="146"/>
      <c r="C376" s="64"/>
      <c r="D376" s="64"/>
      <c r="E376" s="64"/>
      <c r="F376" s="48">
        <v>852</v>
      </c>
      <c r="G376" s="65" t="s">
        <v>487</v>
      </c>
      <c r="H376" s="65" t="s">
        <v>349</v>
      </c>
      <c r="I376" s="65"/>
      <c r="J376" s="65"/>
      <c r="K376" s="66">
        <f t="shared" ref="K376:O376" si="164">K377+K380+K386</f>
        <v>8401931.5</v>
      </c>
      <c r="L376" s="66">
        <f t="shared" si="164"/>
        <v>8401931.5</v>
      </c>
      <c r="M376" s="66">
        <f t="shared" si="164"/>
        <v>0</v>
      </c>
      <c r="N376" s="66">
        <f t="shared" si="164"/>
        <v>0</v>
      </c>
      <c r="O376" s="66">
        <f t="shared" si="164"/>
        <v>8401931.5</v>
      </c>
      <c r="Q376" s="59"/>
    </row>
    <row r="377" spans="1:17" ht="49.5" customHeight="1" x14ac:dyDescent="0.25">
      <c r="A377" s="145" t="s">
        <v>568</v>
      </c>
      <c r="B377" s="145"/>
      <c r="C377" s="64"/>
      <c r="D377" s="64"/>
      <c r="E377" s="64"/>
      <c r="F377" s="48">
        <v>852</v>
      </c>
      <c r="G377" s="49" t="s">
        <v>487</v>
      </c>
      <c r="H377" s="49" t="s">
        <v>349</v>
      </c>
      <c r="I377" s="49" t="s">
        <v>569</v>
      </c>
      <c r="J377" s="65"/>
      <c r="K377" s="69">
        <f t="shared" ref="K377:O378" si="165">K378</f>
        <v>905089</v>
      </c>
      <c r="L377" s="69">
        <f t="shared" si="165"/>
        <v>905089</v>
      </c>
      <c r="M377" s="69">
        <f t="shared" si="165"/>
        <v>0</v>
      </c>
      <c r="N377" s="69">
        <f t="shared" si="165"/>
        <v>0</v>
      </c>
      <c r="O377" s="69">
        <f t="shared" si="165"/>
        <v>905089</v>
      </c>
      <c r="Q377" s="59"/>
    </row>
    <row r="378" spans="1:17" ht="23.25" customHeight="1" x14ac:dyDescent="0.25">
      <c r="A378" s="71"/>
      <c r="B378" s="70" t="s">
        <v>490</v>
      </c>
      <c r="C378" s="70"/>
      <c r="D378" s="70"/>
      <c r="E378" s="70"/>
      <c r="F378" s="48">
        <v>852</v>
      </c>
      <c r="G378" s="49" t="s">
        <v>487</v>
      </c>
      <c r="H378" s="49" t="s">
        <v>349</v>
      </c>
      <c r="I378" s="49" t="s">
        <v>569</v>
      </c>
      <c r="J378" s="49" t="s">
        <v>491</v>
      </c>
      <c r="K378" s="69">
        <f>K379</f>
        <v>905089</v>
      </c>
      <c r="L378" s="69">
        <f t="shared" si="165"/>
        <v>905089</v>
      </c>
      <c r="M378" s="69">
        <f t="shared" si="165"/>
        <v>0</v>
      </c>
      <c r="N378" s="69">
        <f t="shared" si="165"/>
        <v>0</v>
      </c>
      <c r="O378" s="69">
        <f>O379</f>
        <v>905089</v>
      </c>
      <c r="Q378" s="59"/>
    </row>
    <row r="379" spans="1:17" ht="22.5" customHeight="1" x14ac:dyDescent="0.25">
      <c r="A379" s="71"/>
      <c r="B379" s="70" t="s">
        <v>565</v>
      </c>
      <c r="C379" s="70"/>
      <c r="D379" s="70"/>
      <c r="E379" s="70"/>
      <c r="F379" s="48">
        <v>852</v>
      </c>
      <c r="G379" s="49" t="s">
        <v>487</v>
      </c>
      <c r="H379" s="49" t="s">
        <v>349</v>
      </c>
      <c r="I379" s="49" t="s">
        <v>569</v>
      </c>
      <c r="J379" s="49" t="s">
        <v>493</v>
      </c>
      <c r="K379" s="69">
        <v>905089</v>
      </c>
      <c r="L379" s="69">
        <f>K379</f>
        <v>905089</v>
      </c>
      <c r="M379" s="69"/>
      <c r="N379" s="69"/>
      <c r="O379" s="69">
        <v>905089</v>
      </c>
      <c r="Q379" s="59"/>
    </row>
    <row r="380" spans="1:17" ht="71.25" customHeight="1" x14ac:dyDescent="0.25">
      <c r="A380" s="156" t="s">
        <v>570</v>
      </c>
      <c r="B380" s="156"/>
      <c r="C380" s="70"/>
      <c r="D380" s="70"/>
      <c r="E380" s="70"/>
      <c r="F380" s="48">
        <v>852</v>
      </c>
      <c r="G380" s="49" t="s">
        <v>487</v>
      </c>
      <c r="H380" s="49" t="s">
        <v>349</v>
      </c>
      <c r="I380" s="49" t="s">
        <v>571</v>
      </c>
      <c r="J380" s="49"/>
      <c r="K380" s="69">
        <f>K381+K383</f>
        <v>7341716</v>
      </c>
      <c r="L380" s="69">
        <f t="shared" ref="L380:N380" si="166">L381+L383</f>
        <v>7341716</v>
      </c>
      <c r="M380" s="69">
        <f t="shared" si="166"/>
        <v>0</v>
      </c>
      <c r="N380" s="69">
        <f t="shared" si="166"/>
        <v>0</v>
      </c>
      <c r="O380" s="69">
        <f>O381+O383</f>
        <v>7341716</v>
      </c>
    </row>
    <row r="381" spans="1:17" ht="24" hidden="1" customHeight="1" x14ac:dyDescent="0.25">
      <c r="A381" s="70"/>
      <c r="B381" s="68" t="s">
        <v>358</v>
      </c>
      <c r="C381" s="70"/>
      <c r="D381" s="70"/>
      <c r="E381" s="70"/>
      <c r="F381" s="48">
        <v>852</v>
      </c>
      <c r="G381" s="49" t="s">
        <v>487</v>
      </c>
      <c r="H381" s="49" t="s">
        <v>349</v>
      </c>
      <c r="I381" s="49" t="s">
        <v>571</v>
      </c>
      <c r="J381" s="49" t="s">
        <v>359</v>
      </c>
      <c r="K381" s="69">
        <f>K382</f>
        <v>0</v>
      </c>
      <c r="L381" s="69">
        <f t="shared" ref="L381:N381" si="167">L382</f>
        <v>0</v>
      </c>
      <c r="M381" s="69">
        <f t="shared" si="167"/>
        <v>0</v>
      </c>
      <c r="N381" s="69">
        <f t="shared" si="167"/>
        <v>0</v>
      </c>
      <c r="O381" s="69">
        <f>O382</f>
        <v>0</v>
      </c>
    </row>
    <row r="382" spans="1:17" ht="34.5" hidden="1" customHeight="1" x14ac:dyDescent="0.25">
      <c r="A382" s="70"/>
      <c r="B382" s="68" t="s">
        <v>346</v>
      </c>
      <c r="C382" s="70"/>
      <c r="D382" s="70"/>
      <c r="E382" s="70"/>
      <c r="F382" s="48">
        <v>852</v>
      </c>
      <c r="G382" s="49" t="s">
        <v>487</v>
      </c>
      <c r="H382" s="49" t="s">
        <v>349</v>
      </c>
      <c r="I382" s="49" t="s">
        <v>571</v>
      </c>
      <c r="J382" s="49" t="s">
        <v>360</v>
      </c>
      <c r="K382" s="69"/>
      <c r="L382" s="69"/>
      <c r="M382" s="69"/>
      <c r="N382" s="69"/>
      <c r="O382" s="69"/>
    </row>
    <row r="383" spans="1:17" ht="24.75" customHeight="1" x14ac:dyDescent="0.25">
      <c r="A383" s="85"/>
      <c r="B383" s="70" t="s">
        <v>490</v>
      </c>
      <c r="C383" s="70"/>
      <c r="D383" s="70"/>
      <c r="E383" s="70"/>
      <c r="F383" s="48">
        <v>852</v>
      </c>
      <c r="G383" s="49" t="s">
        <v>487</v>
      </c>
      <c r="H383" s="49" t="s">
        <v>349</v>
      </c>
      <c r="I383" s="49" t="s">
        <v>571</v>
      </c>
      <c r="J383" s="49" t="s">
        <v>491</v>
      </c>
      <c r="K383" s="69">
        <f>K384+K385</f>
        <v>7341716</v>
      </c>
      <c r="L383" s="69">
        <f t="shared" ref="L383:N383" si="168">L384+L385</f>
        <v>7341716</v>
      </c>
      <c r="M383" s="69">
        <f t="shared" si="168"/>
        <v>0</v>
      </c>
      <c r="N383" s="69">
        <f t="shared" si="168"/>
        <v>0</v>
      </c>
      <c r="O383" s="69">
        <f>O384+O385</f>
        <v>7341716</v>
      </c>
    </row>
    <row r="384" spans="1:17" ht="24.75" customHeight="1" x14ac:dyDescent="0.25">
      <c r="A384" s="85"/>
      <c r="B384" s="70" t="s">
        <v>505</v>
      </c>
      <c r="C384" s="70"/>
      <c r="D384" s="70"/>
      <c r="E384" s="70"/>
      <c r="F384" s="48">
        <v>852</v>
      </c>
      <c r="G384" s="49" t="s">
        <v>487</v>
      </c>
      <c r="H384" s="49" t="s">
        <v>349</v>
      </c>
      <c r="I384" s="49" t="s">
        <v>571</v>
      </c>
      <c r="J384" s="49" t="s">
        <v>506</v>
      </c>
      <c r="K384" s="69">
        <v>5563371</v>
      </c>
      <c r="L384" s="69">
        <f>K384</f>
        <v>5563371</v>
      </c>
      <c r="M384" s="69"/>
      <c r="N384" s="69"/>
      <c r="O384" s="69">
        <v>5563371</v>
      </c>
    </row>
    <row r="385" spans="1:15" ht="27.75" customHeight="1" x14ac:dyDescent="0.25">
      <c r="A385" s="85"/>
      <c r="B385" s="70" t="s">
        <v>565</v>
      </c>
      <c r="C385" s="70"/>
      <c r="D385" s="70"/>
      <c r="E385" s="70"/>
      <c r="F385" s="48">
        <v>852</v>
      </c>
      <c r="G385" s="49" t="s">
        <v>487</v>
      </c>
      <c r="H385" s="49" t="s">
        <v>349</v>
      </c>
      <c r="I385" s="49" t="s">
        <v>571</v>
      </c>
      <c r="J385" s="49" t="s">
        <v>493</v>
      </c>
      <c r="K385" s="69">
        <v>1778345</v>
      </c>
      <c r="L385" s="69">
        <f>K385</f>
        <v>1778345</v>
      </c>
      <c r="M385" s="69"/>
      <c r="N385" s="69"/>
      <c r="O385" s="69">
        <v>1778345</v>
      </c>
    </row>
    <row r="386" spans="1:15" ht="35.25" customHeight="1" x14ac:dyDescent="0.25">
      <c r="A386" s="145" t="s">
        <v>572</v>
      </c>
      <c r="B386" s="145"/>
      <c r="C386" s="70"/>
      <c r="D386" s="70"/>
      <c r="E386" s="70"/>
      <c r="F386" s="48">
        <v>852</v>
      </c>
      <c r="G386" s="49" t="s">
        <v>487</v>
      </c>
      <c r="H386" s="49" t="s">
        <v>349</v>
      </c>
      <c r="I386" s="49" t="s">
        <v>573</v>
      </c>
      <c r="J386" s="49"/>
      <c r="K386" s="69">
        <f t="shared" ref="K386:O387" si="169">K387</f>
        <v>155126.5</v>
      </c>
      <c r="L386" s="69">
        <f t="shared" si="169"/>
        <v>155126.5</v>
      </c>
      <c r="M386" s="69">
        <f t="shared" si="169"/>
        <v>0</v>
      </c>
      <c r="N386" s="69">
        <f t="shared" si="169"/>
        <v>0</v>
      </c>
      <c r="O386" s="69">
        <f t="shared" si="169"/>
        <v>155126.5</v>
      </c>
    </row>
    <row r="387" spans="1:15" ht="28.5" customHeight="1" x14ac:dyDescent="0.25">
      <c r="A387" s="85"/>
      <c r="B387" s="70" t="s">
        <v>490</v>
      </c>
      <c r="C387" s="70"/>
      <c r="D387" s="70"/>
      <c r="E387" s="70"/>
      <c r="F387" s="48">
        <v>852</v>
      </c>
      <c r="G387" s="49" t="s">
        <v>487</v>
      </c>
      <c r="H387" s="49" t="s">
        <v>349</v>
      </c>
      <c r="I387" s="49" t="s">
        <v>573</v>
      </c>
      <c r="J387" s="49" t="s">
        <v>491</v>
      </c>
      <c r="K387" s="69">
        <f>K388</f>
        <v>155126.5</v>
      </c>
      <c r="L387" s="69">
        <f t="shared" si="169"/>
        <v>155126.5</v>
      </c>
      <c r="M387" s="69">
        <f t="shared" si="169"/>
        <v>0</v>
      </c>
      <c r="N387" s="69">
        <f t="shared" si="169"/>
        <v>0</v>
      </c>
      <c r="O387" s="69">
        <f>O388</f>
        <v>155126.5</v>
      </c>
    </row>
    <row r="388" spans="1:15" ht="28.5" customHeight="1" x14ac:dyDescent="0.25">
      <c r="A388" s="85"/>
      <c r="B388" s="70" t="s">
        <v>505</v>
      </c>
      <c r="C388" s="70"/>
      <c r="D388" s="70"/>
      <c r="E388" s="70"/>
      <c r="F388" s="48">
        <v>852</v>
      </c>
      <c r="G388" s="49" t="s">
        <v>487</v>
      </c>
      <c r="H388" s="49" t="s">
        <v>349</v>
      </c>
      <c r="I388" s="49" t="s">
        <v>573</v>
      </c>
      <c r="J388" s="49" t="s">
        <v>506</v>
      </c>
      <c r="K388" s="69">
        <v>155126.5</v>
      </c>
      <c r="L388" s="69">
        <f>K388</f>
        <v>155126.5</v>
      </c>
      <c r="M388" s="69"/>
      <c r="N388" s="69"/>
      <c r="O388" s="69">
        <v>155126.5</v>
      </c>
    </row>
    <row r="389" spans="1:15" ht="14.25" customHeight="1" x14ac:dyDescent="0.25">
      <c r="A389" s="146" t="s">
        <v>317</v>
      </c>
      <c r="B389" s="146"/>
      <c r="C389" s="64"/>
      <c r="D389" s="64"/>
      <c r="E389" s="64"/>
      <c r="F389" s="48">
        <v>852</v>
      </c>
      <c r="G389" s="65" t="s">
        <v>487</v>
      </c>
      <c r="H389" s="65" t="s">
        <v>502</v>
      </c>
      <c r="I389" s="65"/>
      <c r="J389" s="65"/>
      <c r="K389" s="66">
        <f>K395+K390</f>
        <v>1052072</v>
      </c>
      <c r="L389" s="66">
        <f t="shared" ref="L389:N389" si="170">L395+L390</f>
        <v>1052072</v>
      </c>
      <c r="M389" s="66">
        <f t="shared" si="170"/>
        <v>0</v>
      </c>
      <c r="N389" s="66">
        <f t="shared" si="170"/>
        <v>0</v>
      </c>
      <c r="O389" s="66">
        <f>O395+O390</f>
        <v>1052072</v>
      </c>
    </row>
    <row r="390" spans="1:15" ht="72.75" customHeight="1" x14ac:dyDescent="0.25">
      <c r="A390" s="156" t="s">
        <v>570</v>
      </c>
      <c r="B390" s="156"/>
      <c r="C390" s="70"/>
      <c r="D390" s="70"/>
      <c r="E390" s="70"/>
      <c r="F390" s="48">
        <v>852</v>
      </c>
      <c r="G390" s="49" t="s">
        <v>487</v>
      </c>
      <c r="H390" s="49" t="s">
        <v>502</v>
      </c>
      <c r="I390" s="49" t="s">
        <v>571</v>
      </c>
      <c r="J390" s="49"/>
      <c r="K390" s="69">
        <f t="shared" ref="K390:O390" si="171">K391+K393</f>
        <v>601184</v>
      </c>
      <c r="L390" s="69">
        <f t="shared" si="171"/>
        <v>601184</v>
      </c>
      <c r="M390" s="69">
        <f t="shared" si="171"/>
        <v>0</v>
      </c>
      <c r="N390" s="69">
        <f t="shared" si="171"/>
        <v>0</v>
      </c>
      <c r="O390" s="69">
        <f t="shared" si="171"/>
        <v>601184</v>
      </c>
    </row>
    <row r="391" spans="1:15" ht="46.5" customHeight="1" x14ac:dyDescent="0.25">
      <c r="A391" s="68"/>
      <c r="B391" s="70" t="s">
        <v>352</v>
      </c>
      <c r="C391" s="68"/>
      <c r="D391" s="68"/>
      <c r="E391" s="68"/>
      <c r="F391" s="48">
        <v>852</v>
      </c>
      <c r="G391" s="73" t="s">
        <v>487</v>
      </c>
      <c r="H391" s="73" t="s">
        <v>502</v>
      </c>
      <c r="I391" s="49" t="s">
        <v>571</v>
      </c>
      <c r="J391" s="49" t="s">
        <v>354</v>
      </c>
      <c r="K391" s="69">
        <f t="shared" ref="K391:O391" si="172">K392</f>
        <v>420900</v>
      </c>
      <c r="L391" s="69">
        <f t="shared" si="172"/>
        <v>420900</v>
      </c>
      <c r="M391" s="69">
        <f t="shared" si="172"/>
        <v>0</v>
      </c>
      <c r="N391" s="69">
        <f t="shared" si="172"/>
        <v>0</v>
      </c>
      <c r="O391" s="69">
        <f t="shared" si="172"/>
        <v>420900</v>
      </c>
    </row>
    <row r="392" spans="1:15" ht="27" customHeight="1" x14ac:dyDescent="0.25">
      <c r="A392" s="71"/>
      <c r="B392" s="70" t="s">
        <v>345</v>
      </c>
      <c r="C392" s="70"/>
      <c r="D392" s="70"/>
      <c r="E392" s="70"/>
      <c r="F392" s="48">
        <v>852</v>
      </c>
      <c r="G392" s="73" t="s">
        <v>487</v>
      </c>
      <c r="H392" s="73" t="s">
        <v>502</v>
      </c>
      <c r="I392" s="49" t="s">
        <v>571</v>
      </c>
      <c r="J392" s="49" t="s">
        <v>355</v>
      </c>
      <c r="K392" s="69">
        <v>420900</v>
      </c>
      <c r="L392" s="69">
        <f>K392</f>
        <v>420900</v>
      </c>
      <c r="M392" s="69"/>
      <c r="N392" s="69"/>
      <c r="O392" s="69">
        <v>420900</v>
      </c>
    </row>
    <row r="393" spans="1:15" ht="24.75" customHeight="1" x14ac:dyDescent="0.25">
      <c r="A393" s="71"/>
      <c r="B393" s="68" t="s">
        <v>358</v>
      </c>
      <c r="C393" s="70"/>
      <c r="D393" s="70"/>
      <c r="E393" s="70"/>
      <c r="F393" s="48">
        <v>852</v>
      </c>
      <c r="G393" s="73" t="s">
        <v>487</v>
      </c>
      <c r="H393" s="73" t="s">
        <v>502</v>
      </c>
      <c r="I393" s="49" t="s">
        <v>571</v>
      </c>
      <c r="J393" s="49" t="s">
        <v>359</v>
      </c>
      <c r="K393" s="69">
        <f t="shared" ref="K393:O393" si="173">K394</f>
        <v>180284</v>
      </c>
      <c r="L393" s="69">
        <f t="shared" si="173"/>
        <v>180284</v>
      </c>
      <c r="M393" s="69">
        <f t="shared" si="173"/>
        <v>0</v>
      </c>
      <c r="N393" s="69">
        <f t="shared" si="173"/>
        <v>0</v>
      </c>
      <c r="O393" s="69">
        <f t="shared" si="173"/>
        <v>180284</v>
      </c>
    </row>
    <row r="394" spans="1:15" ht="27.75" customHeight="1" x14ac:dyDescent="0.25">
      <c r="A394" s="71"/>
      <c r="B394" s="68" t="s">
        <v>346</v>
      </c>
      <c r="C394" s="68"/>
      <c r="D394" s="68"/>
      <c r="E394" s="68"/>
      <c r="F394" s="48">
        <v>852</v>
      </c>
      <c r="G394" s="73" t="s">
        <v>487</v>
      </c>
      <c r="H394" s="73" t="s">
        <v>502</v>
      </c>
      <c r="I394" s="49" t="s">
        <v>571</v>
      </c>
      <c r="J394" s="49" t="s">
        <v>360</v>
      </c>
      <c r="K394" s="69">
        <v>180284</v>
      </c>
      <c r="L394" s="69">
        <f>K394</f>
        <v>180284</v>
      </c>
      <c r="M394" s="69"/>
      <c r="N394" s="69"/>
      <c r="O394" s="69">
        <v>180284</v>
      </c>
    </row>
    <row r="395" spans="1:15" ht="72" customHeight="1" x14ac:dyDescent="0.25">
      <c r="A395" s="145" t="s">
        <v>378</v>
      </c>
      <c r="B395" s="145"/>
      <c r="C395" s="48"/>
      <c r="D395" s="48"/>
      <c r="E395" s="48"/>
      <c r="F395" s="48">
        <v>852</v>
      </c>
      <c r="G395" s="49" t="s">
        <v>487</v>
      </c>
      <c r="H395" s="49" t="s">
        <v>502</v>
      </c>
      <c r="I395" s="49" t="s">
        <v>574</v>
      </c>
      <c r="J395" s="49"/>
      <c r="K395" s="69">
        <f t="shared" ref="K395:O395" si="174">K396+K398</f>
        <v>450888</v>
      </c>
      <c r="L395" s="69">
        <f t="shared" si="174"/>
        <v>450888</v>
      </c>
      <c r="M395" s="69">
        <f t="shared" si="174"/>
        <v>0</v>
      </c>
      <c r="N395" s="69">
        <f t="shared" si="174"/>
        <v>0</v>
      </c>
      <c r="O395" s="69">
        <f t="shared" si="174"/>
        <v>450888</v>
      </c>
    </row>
    <row r="396" spans="1:15" ht="48" customHeight="1" x14ac:dyDescent="0.25">
      <c r="A396" s="71"/>
      <c r="B396" s="70" t="s">
        <v>352</v>
      </c>
      <c r="C396" s="48"/>
      <c r="D396" s="48"/>
      <c r="E396" s="48"/>
      <c r="F396" s="48">
        <v>852</v>
      </c>
      <c r="G396" s="73" t="s">
        <v>487</v>
      </c>
      <c r="H396" s="73" t="s">
        <v>502</v>
      </c>
      <c r="I396" s="49" t="s">
        <v>574</v>
      </c>
      <c r="J396" s="49" t="s">
        <v>354</v>
      </c>
      <c r="K396" s="69">
        <f t="shared" ref="K396:O396" si="175">K397</f>
        <v>379560</v>
      </c>
      <c r="L396" s="69">
        <f t="shared" si="175"/>
        <v>379560</v>
      </c>
      <c r="M396" s="69">
        <f t="shared" si="175"/>
        <v>0</v>
      </c>
      <c r="N396" s="69">
        <f t="shared" si="175"/>
        <v>0</v>
      </c>
      <c r="O396" s="69">
        <f t="shared" si="175"/>
        <v>379560</v>
      </c>
    </row>
    <row r="397" spans="1:15" ht="24.75" customHeight="1" x14ac:dyDescent="0.25">
      <c r="A397" s="71"/>
      <c r="B397" s="70" t="s">
        <v>345</v>
      </c>
      <c r="C397" s="48"/>
      <c r="D397" s="48"/>
      <c r="E397" s="48"/>
      <c r="F397" s="48">
        <v>852</v>
      </c>
      <c r="G397" s="73" t="s">
        <v>487</v>
      </c>
      <c r="H397" s="73" t="s">
        <v>502</v>
      </c>
      <c r="I397" s="49" t="s">
        <v>574</v>
      </c>
      <c r="J397" s="49" t="s">
        <v>355</v>
      </c>
      <c r="K397" s="69">
        <v>379560</v>
      </c>
      <c r="L397" s="69">
        <f>K397</f>
        <v>379560</v>
      </c>
      <c r="M397" s="69"/>
      <c r="N397" s="69"/>
      <c r="O397" s="69">
        <v>379560</v>
      </c>
    </row>
    <row r="398" spans="1:15" ht="25.5" customHeight="1" x14ac:dyDescent="0.25">
      <c r="A398" s="71"/>
      <c r="B398" s="68" t="s">
        <v>358</v>
      </c>
      <c r="C398" s="48"/>
      <c r="D398" s="48"/>
      <c r="E398" s="48"/>
      <c r="F398" s="48">
        <v>852</v>
      </c>
      <c r="G398" s="73" t="s">
        <v>487</v>
      </c>
      <c r="H398" s="73" t="s">
        <v>502</v>
      </c>
      <c r="I398" s="49" t="s">
        <v>574</v>
      </c>
      <c r="J398" s="49" t="s">
        <v>359</v>
      </c>
      <c r="K398" s="69">
        <f t="shared" ref="K398:O398" si="176">K399</f>
        <v>71328</v>
      </c>
      <c r="L398" s="69">
        <f t="shared" si="176"/>
        <v>71328</v>
      </c>
      <c r="M398" s="69">
        <f t="shared" si="176"/>
        <v>0</v>
      </c>
      <c r="N398" s="69">
        <f t="shared" si="176"/>
        <v>0</v>
      </c>
      <c r="O398" s="69">
        <f t="shared" si="176"/>
        <v>71328</v>
      </c>
    </row>
    <row r="399" spans="1:15" ht="26.25" customHeight="1" x14ac:dyDescent="0.25">
      <c r="A399" s="71"/>
      <c r="B399" s="68" t="s">
        <v>346</v>
      </c>
      <c r="C399" s="48"/>
      <c r="D399" s="48"/>
      <c r="E399" s="48"/>
      <c r="F399" s="48">
        <v>852</v>
      </c>
      <c r="G399" s="73" t="s">
        <v>487</v>
      </c>
      <c r="H399" s="73" t="s">
        <v>502</v>
      </c>
      <c r="I399" s="49" t="s">
        <v>574</v>
      </c>
      <c r="J399" s="49" t="s">
        <v>360</v>
      </c>
      <c r="K399" s="69">
        <v>71328</v>
      </c>
      <c r="L399" s="69">
        <f>K399</f>
        <v>71328</v>
      </c>
      <c r="M399" s="69"/>
      <c r="N399" s="69"/>
      <c r="O399" s="69">
        <v>71328</v>
      </c>
    </row>
    <row r="400" spans="1:15" ht="26.25" customHeight="1" x14ac:dyDescent="0.25">
      <c r="A400" s="71"/>
      <c r="B400" s="161" t="s">
        <v>717</v>
      </c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</row>
    <row r="401" spans="1:15" ht="26.25" customHeight="1" x14ac:dyDescent="0.25">
      <c r="A401" s="157" t="s">
        <v>575</v>
      </c>
      <c r="B401" s="157"/>
      <c r="C401" s="89"/>
      <c r="D401" s="89"/>
      <c r="E401" s="89"/>
      <c r="F401" s="89">
        <v>853</v>
      </c>
      <c r="G401" s="49"/>
      <c r="H401" s="49"/>
      <c r="I401" s="49"/>
      <c r="J401" s="49"/>
      <c r="K401" s="62">
        <f>K419+K432+K437+K442+K451+K456</f>
        <v>31098033.82</v>
      </c>
      <c r="L401" s="62">
        <f t="shared" ref="L401:N401" si="177">L419+L432+L437+L442+L451+L456</f>
        <v>18322244</v>
      </c>
      <c r="M401" s="62">
        <f t="shared" si="177"/>
        <v>12775789.82</v>
      </c>
      <c r="N401" s="62">
        <f t="shared" si="177"/>
        <v>0</v>
      </c>
      <c r="O401" s="62">
        <f>O419+O432+O437+O442+O451+O456</f>
        <v>31024500.82</v>
      </c>
    </row>
    <row r="402" spans="1:15" ht="15.75" hidden="1" customHeight="1" x14ac:dyDescent="0.25">
      <c r="A402" s="90"/>
      <c r="B402" s="90"/>
      <c r="C402" s="90"/>
      <c r="D402" s="90"/>
      <c r="E402" s="90"/>
      <c r="F402" s="90"/>
      <c r="G402" s="91"/>
      <c r="H402" s="91"/>
      <c r="I402" s="91"/>
      <c r="J402" s="56"/>
      <c r="K402" s="92" t="e">
        <f>K401-K403</f>
        <v>#REF!</v>
      </c>
      <c r="L402" s="92" t="e">
        <f t="shared" ref="L402:N402" si="178">L401-L403</f>
        <v>#REF!</v>
      </c>
      <c r="M402" s="92" t="e">
        <f t="shared" si="178"/>
        <v>#REF!</v>
      </c>
      <c r="N402" s="92" t="e">
        <f t="shared" si="178"/>
        <v>#REF!</v>
      </c>
      <c r="O402" s="92" t="e">
        <f>O401-O403</f>
        <v>#REF!</v>
      </c>
    </row>
    <row r="403" spans="1:15" ht="15.75" hidden="1" customHeight="1" x14ac:dyDescent="0.25">
      <c r="A403" s="90"/>
      <c r="B403" s="90"/>
      <c r="C403" s="90"/>
      <c r="D403" s="90"/>
      <c r="E403" s="90"/>
      <c r="F403" s="90"/>
      <c r="G403" s="91"/>
      <c r="H403" s="91"/>
      <c r="I403" s="91"/>
      <c r="J403" s="56"/>
      <c r="K403" s="92" t="e">
        <f>SUM(K404:K418)</f>
        <v>#REF!</v>
      </c>
      <c r="L403" s="92" t="e">
        <f t="shared" ref="L403:N403" si="179">SUM(L404:L418)</f>
        <v>#REF!</v>
      </c>
      <c r="M403" s="92" t="e">
        <f t="shared" si="179"/>
        <v>#REF!</v>
      </c>
      <c r="N403" s="92" t="e">
        <f t="shared" si="179"/>
        <v>#REF!</v>
      </c>
      <c r="O403" s="92" t="e">
        <f>SUM(O404:O418)</f>
        <v>#REF!</v>
      </c>
    </row>
    <row r="404" spans="1:15" hidden="1" x14ac:dyDescent="0.25">
      <c r="B404" s="39" t="s">
        <v>344</v>
      </c>
      <c r="F404" s="39"/>
      <c r="G404" s="39"/>
      <c r="H404" s="39"/>
      <c r="I404" s="58"/>
      <c r="J404" s="39">
        <v>110</v>
      </c>
      <c r="K404" s="59"/>
      <c r="L404" s="59"/>
      <c r="M404" s="59"/>
      <c r="N404" s="59"/>
      <c r="O404" s="59"/>
    </row>
    <row r="405" spans="1:15" hidden="1" x14ac:dyDescent="0.25">
      <c r="B405" s="39" t="s">
        <v>345</v>
      </c>
      <c r="F405" s="39"/>
      <c r="G405" s="39"/>
      <c r="H405" s="39"/>
      <c r="I405" s="58"/>
      <c r="J405" s="39">
        <v>120</v>
      </c>
      <c r="K405" s="59">
        <f>K423</f>
        <v>3448200</v>
      </c>
      <c r="L405" s="59">
        <f t="shared" ref="L405:N405" si="180">L423</f>
        <v>0</v>
      </c>
      <c r="M405" s="59">
        <f t="shared" si="180"/>
        <v>3448200</v>
      </c>
      <c r="N405" s="59">
        <f t="shared" si="180"/>
        <v>0</v>
      </c>
      <c r="O405" s="59">
        <f>O423</f>
        <v>3448200</v>
      </c>
    </row>
    <row r="406" spans="1:15" hidden="1" x14ac:dyDescent="0.25">
      <c r="B406" s="39" t="s">
        <v>346</v>
      </c>
      <c r="F406" s="39"/>
      <c r="G406" s="39"/>
      <c r="H406" s="39"/>
      <c r="I406" s="58"/>
      <c r="J406" s="39">
        <v>240</v>
      </c>
      <c r="K406" s="59">
        <f>K425</f>
        <v>284800</v>
      </c>
      <c r="L406" s="59">
        <f t="shared" ref="L406:N406" si="181">L425</f>
        <v>0</v>
      </c>
      <c r="M406" s="59">
        <f t="shared" si="181"/>
        <v>284800</v>
      </c>
      <c r="N406" s="59">
        <f t="shared" si="181"/>
        <v>0</v>
      </c>
      <c r="O406" s="59">
        <f>O425</f>
        <v>211267</v>
      </c>
    </row>
    <row r="407" spans="1:15" hidden="1" x14ac:dyDescent="0.25">
      <c r="F407" s="39"/>
      <c r="G407" s="39"/>
      <c r="H407" s="39"/>
      <c r="I407" s="58"/>
      <c r="J407" s="39">
        <v>310</v>
      </c>
      <c r="K407" s="59"/>
      <c r="L407" s="59"/>
      <c r="M407" s="59"/>
      <c r="N407" s="59"/>
      <c r="O407" s="59"/>
    </row>
    <row r="408" spans="1:15" hidden="1" x14ac:dyDescent="0.25">
      <c r="F408" s="39"/>
      <c r="G408" s="39"/>
      <c r="H408" s="39"/>
      <c r="I408" s="58"/>
      <c r="J408" s="39">
        <v>320</v>
      </c>
      <c r="K408" s="59"/>
      <c r="L408" s="59"/>
      <c r="M408" s="59"/>
      <c r="N408" s="59"/>
      <c r="O408" s="59"/>
    </row>
    <row r="409" spans="1:15" hidden="1" x14ac:dyDescent="0.25">
      <c r="F409" s="39"/>
      <c r="G409" s="39"/>
      <c r="H409" s="39"/>
      <c r="I409" s="58"/>
      <c r="J409" s="39">
        <v>410</v>
      </c>
      <c r="K409" s="59"/>
      <c r="L409" s="59"/>
      <c r="M409" s="59"/>
      <c r="N409" s="59"/>
      <c r="O409" s="59"/>
    </row>
    <row r="410" spans="1:15" hidden="1" x14ac:dyDescent="0.25">
      <c r="F410" s="39"/>
      <c r="G410" s="39"/>
      <c r="H410" s="39"/>
      <c r="I410" s="58"/>
      <c r="J410" s="39">
        <v>510</v>
      </c>
      <c r="K410" s="59">
        <f>K460+K464+K467</f>
        <v>19227612</v>
      </c>
      <c r="L410" s="59">
        <f t="shared" ref="L410:N410" si="182">L460+L464+L467</f>
        <v>17387612</v>
      </c>
      <c r="M410" s="59">
        <f t="shared" si="182"/>
        <v>1840000</v>
      </c>
      <c r="N410" s="59">
        <f t="shared" si="182"/>
        <v>0</v>
      </c>
      <c r="O410" s="59">
        <f>O460+O464+O467</f>
        <v>19227612</v>
      </c>
    </row>
    <row r="411" spans="1:15" hidden="1" x14ac:dyDescent="0.25">
      <c r="F411" s="39"/>
      <c r="G411" s="39"/>
      <c r="H411" s="39"/>
      <c r="I411" s="58"/>
      <c r="J411" s="39">
        <v>530</v>
      </c>
      <c r="K411" s="59">
        <f>K431+K436+K455</f>
        <v>934632</v>
      </c>
      <c r="L411" s="59">
        <f t="shared" ref="L411:N411" si="183">L431+L436+L455</f>
        <v>934632</v>
      </c>
      <c r="M411" s="59">
        <f t="shared" si="183"/>
        <v>0</v>
      </c>
      <c r="N411" s="59">
        <f t="shared" si="183"/>
        <v>0</v>
      </c>
      <c r="O411" s="59">
        <f>O431+O436+O455</f>
        <v>934632</v>
      </c>
    </row>
    <row r="412" spans="1:15" hidden="1" x14ac:dyDescent="0.25">
      <c r="F412" s="39"/>
      <c r="G412" s="39"/>
      <c r="H412" s="39"/>
      <c r="I412" s="58"/>
      <c r="J412" s="39">
        <v>540</v>
      </c>
      <c r="K412" s="59">
        <f>K441+K446+K450</f>
        <v>7197789.8200000003</v>
      </c>
      <c r="L412" s="59">
        <f t="shared" ref="L412:N412" si="184">L441+L446+L450</f>
        <v>0</v>
      </c>
      <c r="M412" s="59">
        <f t="shared" si="184"/>
        <v>7197789.8200000003</v>
      </c>
      <c r="N412" s="59">
        <f t="shared" si="184"/>
        <v>0</v>
      </c>
      <c r="O412" s="59">
        <f>O441+O446+O450</f>
        <v>7197789.8200000003</v>
      </c>
    </row>
    <row r="413" spans="1:15" hidden="1" x14ac:dyDescent="0.25">
      <c r="F413" s="39"/>
      <c r="G413" s="39"/>
      <c r="H413" s="39"/>
      <c r="I413" s="58"/>
      <c r="J413" s="39">
        <v>610</v>
      </c>
      <c r="K413" s="59"/>
      <c r="L413" s="59"/>
      <c r="M413" s="59"/>
      <c r="N413" s="59"/>
      <c r="O413" s="59"/>
    </row>
    <row r="414" spans="1:15" hidden="1" x14ac:dyDescent="0.25">
      <c r="F414" s="39"/>
      <c r="G414" s="39"/>
      <c r="H414" s="39"/>
      <c r="I414" s="58"/>
      <c r="J414" s="39">
        <v>810</v>
      </c>
      <c r="K414" s="59"/>
      <c r="L414" s="59"/>
      <c r="M414" s="59"/>
      <c r="N414" s="59"/>
      <c r="O414" s="59"/>
    </row>
    <row r="415" spans="1:15" hidden="1" x14ac:dyDescent="0.25">
      <c r="F415" s="39"/>
      <c r="G415" s="39"/>
      <c r="H415" s="39"/>
      <c r="I415" s="58"/>
      <c r="J415" s="39">
        <v>830</v>
      </c>
      <c r="K415" s="59"/>
      <c r="L415" s="59"/>
      <c r="M415" s="59"/>
      <c r="N415" s="59"/>
      <c r="O415" s="59"/>
    </row>
    <row r="416" spans="1:15" ht="14.25" hidden="1" customHeight="1" x14ac:dyDescent="0.25">
      <c r="I416" s="58"/>
      <c r="J416" s="39">
        <v>850</v>
      </c>
      <c r="K416" s="59">
        <f>K427</f>
        <v>5000</v>
      </c>
      <c r="L416" s="59">
        <f t="shared" ref="L416:N416" si="185">L427</f>
        <v>0</v>
      </c>
      <c r="M416" s="59">
        <f t="shared" si="185"/>
        <v>5000</v>
      </c>
      <c r="N416" s="59">
        <f t="shared" si="185"/>
        <v>0</v>
      </c>
      <c r="O416" s="59">
        <f>O427</f>
        <v>5000</v>
      </c>
    </row>
    <row r="417" spans="1:15" hidden="1" x14ac:dyDescent="0.25">
      <c r="I417" s="58"/>
      <c r="J417" s="39">
        <v>870</v>
      </c>
      <c r="K417" s="59"/>
      <c r="L417" s="59"/>
      <c r="M417" s="59"/>
      <c r="N417" s="59"/>
      <c r="O417" s="59"/>
    </row>
    <row r="418" spans="1:15" ht="15" hidden="1" customHeight="1" x14ac:dyDescent="0.25">
      <c r="I418" s="58"/>
      <c r="J418" s="39">
        <v>999</v>
      </c>
      <c r="K418" s="59" t="e">
        <f>#REF!</f>
        <v>#REF!</v>
      </c>
      <c r="L418" s="59" t="e">
        <f>#REF!</f>
        <v>#REF!</v>
      </c>
      <c r="M418" s="59" t="e">
        <f>#REF!</f>
        <v>#REF!</v>
      </c>
      <c r="N418" s="59" t="e">
        <f>#REF!</f>
        <v>#REF!</v>
      </c>
      <c r="O418" s="59" t="e">
        <f>#REF!</f>
        <v>#REF!</v>
      </c>
    </row>
    <row r="419" spans="1:15" s="63" customFormat="1" ht="16.5" customHeight="1" x14ac:dyDescent="0.25">
      <c r="A419" s="151" t="s">
        <v>347</v>
      </c>
      <c r="B419" s="151"/>
      <c r="C419" s="60"/>
      <c r="D419" s="60"/>
      <c r="E419" s="60"/>
      <c r="F419" s="74">
        <v>853</v>
      </c>
      <c r="G419" s="61" t="s">
        <v>348</v>
      </c>
      <c r="H419" s="61"/>
      <c r="I419" s="61"/>
      <c r="J419" s="61"/>
      <c r="K419" s="62">
        <f>K420+K428</f>
        <v>3738200</v>
      </c>
      <c r="L419" s="62">
        <f t="shared" ref="L419:N419" si="186">L420+L428</f>
        <v>200</v>
      </c>
      <c r="M419" s="62">
        <f t="shared" si="186"/>
        <v>3738000</v>
      </c>
      <c r="N419" s="62">
        <f t="shared" si="186"/>
        <v>0</v>
      </c>
      <c r="O419" s="62">
        <f>O420+O428</f>
        <v>3664667</v>
      </c>
    </row>
    <row r="420" spans="1:15" s="67" customFormat="1" ht="45.75" customHeight="1" x14ac:dyDescent="0.25">
      <c r="A420" s="146" t="s">
        <v>281</v>
      </c>
      <c r="B420" s="146"/>
      <c r="C420" s="64"/>
      <c r="D420" s="64"/>
      <c r="E420" s="64"/>
      <c r="F420" s="74">
        <v>853</v>
      </c>
      <c r="G420" s="65" t="s">
        <v>348</v>
      </c>
      <c r="H420" s="65" t="s">
        <v>502</v>
      </c>
      <c r="I420" s="65"/>
      <c r="J420" s="65"/>
      <c r="K420" s="66">
        <f t="shared" ref="K420:O420" si="187">K421</f>
        <v>3738000</v>
      </c>
      <c r="L420" s="66">
        <f t="shared" si="187"/>
        <v>0</v>
      </c>
      <c r="M420" s="66">
        <f t="shared" si="187"/>
        <v>3738000</v>
      </c>
      <c r="N420" s="66">
        <f t="shared" si="187"/>
        <v>0</v>
      </c>
      <c r="O420" s="66">
        <f t="shared" si="187"/>
        <v>3664467</v>
      </c>
    </row>
    <row r="421" spans="1:15" ht="27.75" customHeight="1" x14ac:dyDescent="0.25">
      <c r="A421" s="145" t="s">
        <v>356</v>
      </c>
      <c r="B421" s="145"/>
      <c r="C421" s="48"/>
      <c r="D421" s="48"/>
      <c r="E421" s="48"/>
      <c r="F421" s="74">
        <v>853</v>
      </c>
      <c r="G421" s="49" t="s">
        <v>353</v>
      </c>
      <c r="H421" s="49" t="s">
        <v>502</v>
      </c>
      <c r="I421" s="49" t="s">
        <v>576</v>
      </c>
      <c r="J421" s="49"/>
      <c r="K421" s="69">
        <f t="shared" ref="K421:O421" si="188">K422+K424+K426</f>
        <v>3738000</v>
      </c>
      <c r="L421" s="69">
        <f t="shared" si="188"/>
        <v>0</v>
      </c>
      <c r="M421" s="69">
        <f t="shared" si="188"/>
        <v>3738000</v>
      </c>
      <c r="N421" s="69">
        <f t="shared" si="188"/>
        <v>0</v>
      </c>
      <c r="O421" s="69">
        <f t="shared" si="188"/>
        <v>3664467</v>
      </c>
    </row>
    <row r="422" spans="1:15" ht="30" customHeight="1" x14ac:dyDescent="0.25">
      <c r="A422" s="71"/>
      <c r="B422" s="70" t="s">
        <v>352</v>
      </c>
      <c r="C422" s="48"/>
      <c r="D422" s="48"/>
      <c r="E422" s="48"/>
      <c r="F422" s="74">
        <v>853</v>
      </c>
      <c r="G422" s="49" t="s">
        <v>348</v>
      </c>
      <c r="H422" s="49" t="s">
        <v>502</v>
      </c>
      <c r="I422" s="49" t="s">
        <v>576</v>
      </c>
      <c r="J422" s="49" t="s">
        <v>354</v>
      </c>
      <c r="K422" s="69">
        <f t="shared" ref="K422:O422" si="189">K423</f>
        <v>3448200</v>
      </c>
      <c r="L422" s="69">
        <f t="shared" si="189"/>
        <v>0</v>
      </c>
      <c r="M422" s="69">
        <f t="shared" si="189"/>
        <v>3448200</v>
      </c>
      <c r="N422" s="69">
        <f t="shared" si="189"/>
        <v>0</v>
      </c>
      <c r="O422" s="69">
        <f t="shared" si="189"/>
        <v>3448200</v>
      </c>
    </row>
    <row r="423" spans="1:15" ht="28.5" customHeight="1" x14ac:dyDescent="0.25">
      <c r="A423" s="71"/>
      <c r="B423" s="70" t="s">
        <v>345</v>
      </c>
      <c r="C423" s="48"/>
      <c r="D423" s="48"/>
      <c r="E423" s="48"/>
      <c r="F423" s="74">
        <v>853</v>
      </c>
      <c r="G423" s="49" t="s">
        <v>348</v>
      </c>
      <c r="H423" s="49" t="s">
        <v>502</v>
      </c>
      <c r="I423" s="49" t="s">
        <v>576</v>
      </c>
      <c r="J423" s="49" t="s">
        <v>355</v>
      </c>
      <c r="K423" s="69">
        <v>3448200</v>
      </c>
      <c r="L423" s="69"/>
      <c r="M423" s="69">
        <f>K423</f>
        <v>3448200</v>
      </c>
      <c r="N423" s="69"/>
      <c r="O423" s="69">
        <v>3448200</v>
      </c>
    </row>
    <row r="424" spans="1:15" ht="28.5" customHeight="1" x14ac:dyDescent="0.25">
      <c r="A424" s="71"/>
      <c r="B424" s="68" t="s">
        <v>358</v>
      </c>
      <c r="C424" s="48"/>
      <c r="D424" s="48"/>
      <c r="E424" s="48"/>
      <c r="F424" s="74">
        <v>853</v>
      </c>
      <c r="G424" s="49" t="s">
        <v>348</v>
      </c>
      <c r="H424" s="49" t="s">
        <v>502</v>
      </c>
      <c r="I424" s="49" t="s">
        <v>576</v>
      </c>
      <c r="J424" s="49" t="s">
        <v>359</v>
      </c>
      <c r="K424" s="69">
        <f t="shared" ref="K424:O424" si="190">K425</f>
        <v>284800</v>
      </c>
      <c r="L424" s="69">
        <f t="shared" si="190"/>
        <v>0</v>
      </c>
      <c r="M424" s="69">
        <f t="shared" si="190"/>
        <v>284800</v>
      </c>
      <c r="N424" s="69">
        <f t="shared" si="190"/>
        <v>0</v>
      </c>
      <c r="O424" s="69">
        <f t="shared" si="190"/>
        <v>211267</v>
      </c>
    </row>
    <row r="425" spans="1:15" ht="25.5" customHeight="1" x14ac:dyDescent="0.25">
      <c r="A425" s="71"/>
      <c r="B425" s="68" t="s">
        <v>346</v>
      </c>
      <c r="C425" s="48"/>
      <c r="D425" s="48"/>
      <c r="E425" s="48"/>
      <c r="F425" s="74">
        <v>853</v>
      </c>
      <c r="G425" s="49" t="s">
        <v>348</v>
      </c>
      <c r="H425" s="49" t="s">
        <v>502</v>
      </c>
      <c r="I425" s="49" t="s">
        <v>576</v>
      </c>
      <c r="J425" s="49" t="s">
        <v>360</v>
      </c>
      <c r="K425" s="69">
        <v>284800</v>
      </c>
      <c r="L425" s="69"/>
      <c r="M425" s="69">
        <f>K425</f>
        <v>284800</v>
      </c>
      <c r="N425" s="69"/>
      <c r="O425" s="69">
        <v>211267</v>
      </c>
    </row>
    <row r="426" spans="1:15" ht="16.5" customHeight="1" x14ac:dyDescent="0.25">
      <c r="A426" s="71"/>
      <c r="B426" s="68" t="s">
        <v>361</v>
      </c>
      <c r="C426" s="48"/>
      <c r="D426" s="48"/>
      <c r="E426" s="48"/>
      <c r="F426" s="74">
        <v>853</v>
      </c>
      <c r="G426" s="49" t="s">
        <v>348</v>
      </c>
      <c r="H426" s="49" t="s">
        <v>502</v>
      </c>
      <c r="I426" s="49" t="s">
        <v>576</v>
      </c>
      <c r="J426" s="49" t="s">
        <v>362</v>
      </c>
      <c r="K426" s="69">
        <f>K427</f>
        <v>5000</v>
      </c>
      <c r="L426" s="69">
        <f t="shared" ref="L426:N426" si="191">L427</f>
        <v>0</v>
      </c>
      <c r="M426" s="69">
        <f t="shared" si="191"/>
        <v>5000</v>
      </c>
      <c r="N426" s="69">
        <f t="shared" si="191"/>
        <v>0</v>
      </c>
      <c r="O426" s="69">
        <f>O427</f>
        <v>5000</v>
      </c>
    </row>
    <row r="427" spans="1:15" ht="16.5" customHeight="1" x14ac:dyDescent="0.25">
      <c r="A427" s="71"/>
      <c r="B427" s="68" t="s">
        <v>365</v>
      </c>
      <c r="C427" s="48"/>
      <c r="D427" s="48"/>
      <c r="E427" s="48"/>
      <c r="F427" s="74">
        <v>853</v>
      </c>
      <c r="G427" s="49" t="s">
        <v>348</v>
      </c>
      <c r="H427" s="49" t="s">
        <v>502</v>
      </c>
      <c r="I427" s="49" t="s">
        <v>576</v>
      </c>
      <c r="J427" s="49" t="s">
        <v>366</v>
      </c>
      <c r="K427" s="69">
        <v>5000</v>
      </c>
      <c r="L427" s="69"/>
      <c r="M427" s="69">
        <f>K427</f>
        <v>5000</v>
      </c>
      <c r="N427" s="69"/>
      <c r="O427" s="69">
        <v>5000</v>
      </c>
    </row>
    <row r="428" spans="1:15" s="67" customFormat="1" ht="16.5" customHeight="1" x14ac:dyDescent="0.25">
      <c r="A428" s="146" t="s">
        <v>285</v>
      </c>
      <c r="B428" s="146"/>
      <c r="C428" s="64"/>
      <c r="D428" s="64"/>
      <c r="E428" s="64"/>
      <c r="F428" s="74">
        <v>853</v>
      </c>
      <c r="G428" s="65" t="s">
        <v>348</v>
      </c>
      <c r="H428" s="65" t="s">
        <v>377</v>
      </c>
      <c r="I428" s="65"/>
      <c r="J428" s="65"/>
      <c r="K428" s="66">
        <f t="shared" ref="K428:O430" si="192">K429</f>
        <v>200</v>
      </c>
      <c r="L428" s="66">
        <f t="shared" si="192"/>
        <v>200</v>
      </c>
      <c r="M428" s="66">
        <f t="shared" si="192"/>
        <v>0</v>
      </c>
      <c r="N428" s="66">
        <f t="shared" si="192"/>
        <v>0</v>
      </c>
      <c r="O428" s="66">
        <f t="shared" si="192"/>
        <v>200</v>
      </c>
    </row>
    <row r="429" spans="1:15" ht="85.5" customHeight="1" x14ac:dyDescent="0.25">
      <c r="A429" s="145" t="s">
        <v>378</v>
      </c>
      <c r="B429" s="145"/>
      <c r="C429" s="48"/>
      <c r="D429" s="48"/>
      <c r="E429" s="48"/>
      <c r="F429" s="74">
        <v>853</v>
      </c>
      <c r="G429" s="49" t="s">
        <v>348</v>
      </c>
      <c r="H429" s="49" t="s">
        <v>377</v>
      </c>
      <c r="I429" s="49" t="s">
        <v>577</v>
      </c>
      <c r="J429" s="49"/>
      <c r="K429" s="69">
        <f t="shared" si="192"/>
        <v>200</v>
      </c>
      <c r="L429" s="69">
        <f t="shared" si="192"/>
        <v>200</v>
      </c>
      <c r="M429" s="69">
        <f t="shared" si="192"/>
        <v>0</v>
      </c>
      <c r="N429" s="69">
        <f t="shared" si="192"/>
        <v>0</v>
      </c>
      <c r="O429" s="69">
        <f t="shared" si="192"/>
        <v>200</v>
      </c>
    </row>
    <row r="430" spans="1:15" ht="13.5" customHeight="1" x14ac:dyDescent="0.25">
      <c r="A430" s="71"/>
      <c r="B430" s="70" t="s">
        <v>578</v>
      </c>
      <c r="C430" s="70"/>
      <c r="D430" s="70"/>
      <c r="E430" s="70"/>
      <c r="F430" s="74">
        <v>853</v>
      </c>
      <c r="G430" s="49" t="s">
        <v>348</v>
      </c>
      <c r="H430" s="73" t="s">
        <v>377</v>
      </c>
      <c r="I430" s="49" t="s">
        <v>577</v>
      </c>
      <c r="J430" s="49" t="s">
        <v>579</v>
      </c>
      <c r="K430" s="69">
        <f t="shared" si="192"/>
        <v>200</v>
      </c>
      <c r="L430" s="69">
        <f t="shared" si="192"/>
        <v>200</v>
      </c>
      <c r="M430" s="69">
        <f t="shared" si="192"/>
        <v>0</v>
      </c>
      <c r="N430" s="69">
        <f t="shared" si="192"/>
        <v>0</v>
      </c>
      <c r="O430" s="69">
        <f t="shared" si="192"/>
        <v>200</v>
      </c>
    </row>
    <row r="431" spans="1:15" ht="13.5" customHeight="1" x14ac:dyDescent="0.25">
      <c r="A431" s="71"/>
      <c r="B431" s="70" t="s">
        <v>580</v>
      </c>
      <c r="C431" s="70"/>
      <c r="D431" s="70"/>
      <c r="E431" s="70"/>
      <c r="F431" s="74">
        <v>853</v>
      </c>
      <c r="G431" s="49" t="s">
        <v>348</v>
      </c>
      <c r="H431" s="73" t="s">
        <v>377</v>
      </c>
      <c r="I431" s="49" t="s">
        <v>577</v>
      </c>
      <c r="J431" s="49" t="s">
        <v>581</v>
      </c>
      <c r="K431" s="69">
        <v>200</v>
      </c>
      <c r="L431" s="69">
        <f>K431</f>
        <v>200</v>
      </c>
      <c r="M431" s="69"/>
      <c r="N431" s="69"/>
      <c r="O431" s="69">
        <v>200</v>
      </c>
    </row>
    <row r="432" spans="1:15" s="63" customFormat="1" ht="13.5" customHeight="1" x14ac:dyDescent="0.25">
      <c r="A432" s="151" t="s">
        <v>398</v>
      </c>
      <c r="B432" s="151"/>
      <c r="C432" s="60"/>
      <c r="D432" s="60"/>
      <c r="E432" s="60"/>
      <c r="F432" s="74">
        <v>853</v>
      </c>
      <c r="G432" s="61" t="s">
        <v>399</v>
      </c>
      <c r="H432" s="61"/>
      <c r="I432" s="61"/>
      <c r="J432" s="61"/>
      <c r="K432" s="62">
        <f t="shared" ref="K432:O435" si="193">K433</f>
        <v>845392</v>
      </c>
      <c r="L432" s="62">
        <f t="shared" si="193"/>
        <v>845392</v>
      </c>
      <c r="M432" s="62">
        <f t="shared" si="193"/>
        <v>0</v>
      </c>
      <c r="N432" s="62">
        <f t="shared" si="193"/>
        <v>0</v>
      </c>
      <c r="O432" s="62">
        <f t="shared" si="193"/>
        <v>845392</v>
      </c>
    </row>
    <row r="433" spans="1:15" s="77" customFormat="1" ht="13.5" customHeight="1" x14ac:dyDescent="0.25">
      <c r="A433" s="152" t="s">
        <v>288</v>
      </c>
      <c r="B433" s="152"/>
      <c r="C433" s="76"/>
      <c r="D433" s="76"/>
      <c r="E433" s="76"/>
      <c r="F433" s="74">
        <v>853</v>
      </c>
      <c r="G433" s="65" t="s">
        <v>399</v>
      </c>
      <c r="H433" s="65" t="s">
        <v>400</v>
      </c>
      <c r="I433" s="65"/>
      <c r="J433" s="65"/>
      <c r="K433" s="66">
        <f t="shared" si="193"/>
        <v>845392</v>
      </c>
      <c r="L433" s="66">
        <f t="shared" si="193"/>
        <v>845392</v>
      </c>
      <c r="M433" s="66">
        <f t="shared" si="193"/>
        <v>0</v>
      </c>
      <c r="N433" s="66">
        <f t="shared" si="193"/>
        <v>0</v>
      </c>
      <c r="O433" s="66">
        <f t="shared" si="193"/>
        <v>845392</v>
      </c>
    </row>
    <row r="434" spans="1:15" s="75" customFormat="1" ht="25.5" customHeight="1" x14ac:dyDescent="0.25">
      <c r="A434" s="145" t="s">
        <v>401</v>
      </c>
      <c r="B434" s="145"/>
      <c r="C434" s="70"/>
      <c r="D434" s="70"/>
      <c r="E434" s="70"/>
      <c r="F434" s="74">
        <v>853</v>
      </c>
      <c r="G434" s="48" t="s">
        <v>399</v>
      </c>
      <c r="H434" s="48" t="s">
        <v>400</v>
      </c>
      <c r="I434" s="48" t="s">
        <v>582</v>
      </c>
      <c r="J434" s="70" t="s">
        <v>403</v>
      </c>
      <c r="K434" s="69">
        <f t="shared" si="193"/>
        <v>845392</v>
      </c>
      <c r="L434" s="69">
        <f t="shared" si="193"/>
        <v>845392</v>
      </c>
      <c r="M434" s="69">
        <f t="shared" si="193"/>
        <v>0</v>
      </c>
      <c r="N434" s="69">
        <f t="shared" si="193"/>
        <v>0</v>
      </c>
      <c r="O434" s="69">
        <f t="shared" si="193"/>
        <v>845392</v>
      </c>
    </row>
    <row r="435" spans="1:15" s="75" customFormat="1" ht="15.75" customHeight="1" x14ac:dyDescent="0.25">
      <c r="A435" s="70"/>
      <c r="B435" s="68" t="s">
        <v>578</v>
      </c>
      <c r="C435" s="70"/>
      <c r="D435" s="70"/>
      <c r="E435" s="70"/>
      <c r="F435" s="74">
        <v>853</v>
      </c>
      <c r="G435" s="48" t="s">
        <v>399</v>
      </c>
      <c r="H435" s="48" t="s">
        <v>400</v>
      </c>
      <c r="I435" s="48" t="s">
        <v>582</v>
      </c>
      <c r="J435" s="48" t="s">
        <v>579</v>
      </c>
      <c r="K435" s="69">
        <f t="shared" si="193"/>
        <v>845392</v>
      </c>
      <c r="L435" s="69">
        <f t="shared" si="193"/>
        <v>845392</v>
      </c>
      <c r="M435" s="69">
        <f t="shared" si="193"/>
        <v>0</v>
      </c>
      <c r="N435" s="69">
        <f t="shared" si="193"/>
        <v>0</v>
      </c>
      <c r="O435" s="69">
        <f t="shared" si="193"/>
        <v>845392</v>
      </c>
    </row>
    <row r="436" spans="1:15" s="75" customFormat="1" ht="15.75" customHeight="1" x14ac:dyDescent="0.25">
      <c r="A436" s="70"/>
      <c r="B436" s="68" t="s">
        <v>580</v>
      </c>
      <c r="C436" s="70"/>
      <c r="D436" s="70"/>
      <c r="E436" s="70"/>
      <c r="F436" s="74">
        <v>853</v>
      </c>
      <c r="G436" s="48" t="s">
        <v>399</v>
      </c>
      <c r="H436" s="48" t="s">
        <v>400</v>
      </c>
      <c r="I436" s="48" t="s">
        <v>582</v>
      </c>
      <c r="J436" s="48" t="s">
        <v>581</v>
      </c>
      <c r="K436" s="69">
        <v>845392</v>
      </c>
      <c r="L436" s="69">
        <f>K436</f>
        <v>845392</v>
      </c>
      <c r="M436" s="69"/>
      <c r="N436" s="69"/>
      <c r="O436" s="69">
        <v>845392</v>
      </c>
    </row>
    <row r="437" spans="1:15" s="63" customFormat="1" x14ac:dyDescent="0.25">
      <c r="A437" s="151" t="s">
        <v>409</v>
      </c>
      <c r="B437" s="151"/>
      <c r="C437" s="60"/>
      <c r="D437" s="60"/>
      <c r="E437" s="60"/>
      <c r="F437" s="74">
        <v>853</v>
      </c>
      <c r="G437" s="61" t="s">
        <v>349</v>
      </c>
      <c r="H437" s="61"/>
      <c r="I437" s="61"/>
      <c r="J437" s="61"/>
      <c r="K437" s="62">
        <f t="shared" ref="K437:O440" si="194">K438</f>
        <v>7071091.8200000003</v>
      </c>
      <c r="L437" s="62">
        <f t="shared" si="194"/>
        <v>0</v>
      </c>
      <c r="M437" s="62">
        <f t="shared" si="194"/>
        <v>7071091.8200000003</v>
      </c>
      <c r="N437" s="62">
        <f t="shared" si="194"/>
        <v>0</v>
      </c>
      <c r="O437" s="62">
        <f t="shared" si="194"/>
        <v>7071091.8200000003</v>
      </c>
    </row>
    <row r="438" spans="1:15" s="67" customFormat="1" x14ac:dyDescent="0.25">
      <c r="A438" s="146" t="s">
        <v>293</v>
      </c>
      <c r="B438" s="146"/>
      <c r="C438" s="64"/>
      <c r="D438" s="64"/>
      <c r="E438" s="64"/>
      <c r="F438" s="74">
        <v>853</v>
      </c>
      <c r="G438" s="65" t="s">
        <v>349</v>
      </c>
      <c r="H438" s="65" t="s">
        <v>405</v>
      </c>
      <c r="I438" s="65"/>
      <c r="J438" s="65"/>
      <c r="K438" s="66">
        <f t="shared" si="194"/>
        <v>7071091.8200000003</v>
      </c>
      <c r="L438" s="66">
        <f t="shared" si="194"/>
        <v>0</v>
      </c>
      <c r="M438" s="66">
        <f t="shared" si="194"/>
        <v>7071091.8200000003</v>
      </c>
      <c r="N438" s="66">
        <f t="shared" si="194"/>
        <v>0</v>
      </c>
      <c r="O438" s="66">
        <f t="shared" si="194"/>
        <v>7071091.8200000003</v>
      </c>
    </row>
    <row r="439" spans="1:15" ht="189.75" customHeight="1" x14ac:dyDescent="0.25">
      <c r="A439" s="145" t="s">
        <v>583</v>
      </c>
      <c r="B439" s="145"/>
      <c r="C439" s="68"/>
      <c r="D439" s="68"/>
      <c r="E439" s="68"/>
      <c r="F439" s="74">
        <v>853</v>
      </c>
      <c r="G439" s="73" t="s">
        <v>349</v>
      </c>
      <c r="H439" s="73" t="s">
        <v>405</v>
      </c>
      <c r="I439" s="73" t="s">
        <v>584</v>
      </c>
      <c r="J439" s="73"/>
      <c r="K439" s="69">
        <f t="shared" si="194"/>
        <v>7071091.8200000003</v>
      </c>
      <c r="L439" s="69">
        <f t="shared" si="194"/>
        <v>0</v>
      </c>
      <c r="M439" s="69">
        <f t="shared" si="194"/>
        <v>7071091.8200000003</v>
      </c>
      <c r="N439" s="69">
        <f t="shared" si="194"/>
        <v>0</v>
      </c>
      <c r="O439" s="69">
        <f t="shared" si="194"/>
        <v>7071091.8200000003</v>
      </c>
    </row>
    <row r="440" spans="1:15" ht="12.75" customHeight="1" x14ac:dyDescent="0.25">
      <c r="A440" s="68"/>
      <c r="B440" s="70" t="s">
        <v>578</v>
      </c>
      <c r="C440" s="68"/>
      <c r="D440" s="68"/>
      <c r="E440" s="68"/>
      <c r="F440" s="74">
        <v>853</v>
      </c>
      <c r="G440" s="73" t="s">
        <v>349</v>
      </c>
      <c r="H440" s="73" t="s">
        <v>405</v>
      </c>
      <c r="I440" s="73" t="s">
        <v>584</v>
      </c>
      <c r="J440" s="49" t="s">
        <v>579</v>
      </c>
      <c r="K440" s="69">
        <f t="shared" si="194"/>
        <v>7071091.8200000003</v>
      </c>
      <c r="L440" s="69">
        <f t="shared" si="194"/>
        <v>0</v>
      </c>
      <c r="M440" s="69">
        <f t="shared" si="194"/>
        <v>7071091.8200000003</v>
      </c>
      <c r="N440" s="69">
        <f t="shared" si="194"/>
        <v>0</v>
      </c>
      <c r="O440" s="69">
        <f t="shared" si="194"/>
        <v>7071091.8200000003</v>
      </c>
    </row>
    <row r="441" spans="1:15" ht="12.75" customHeight="1" x14ac:dyDescent="0.25">
      <c r="A441" s="68"/>
      <c r="B441" s="68" t="s">
        <v>236</v>
      </c>
      <c r="C441" s="68"/>
      <c r="D441" s="68"/>
      <c r="E441" s="68"/>
      <c r="F441" s="74">
        <v>853</v>
      </c>
      <c r="G441" s="73" t="s">
        <v>349</v>
      </c>
      <c r="H441" s="73" t="s">
        <v>405</v>
      </c>
      <c r="I441" s="73" t="s">
        <v>584</v>
      </c>
      <c r="J441" s="49" t="s">
        <v>585</v>
      </c>
      <c r="K441" s="69">
        <v>7071091.8200000003</v>
      </c>
      <c r="L441" s="69"/>
      <c r="M441" s="69">
        <f>K441</f>
        <v>7071091.8200000003</v>
      </c>
      <c r="N441" s="69"/>
      <c r="O441" s="69">
        <v>7071091.8200000003</v>
      </c>
    </row>
    <row r="442" spans="1:15" s="63" customFormat="1" ht="13.5" customHeight="1" x14ac:dyDescent="0.25">
      <c r="A442" s="78" t="s">
        <v>436</v>
      </c>
      <c r="B442" s="60"/>
      <c r="C442" s="60"/>
      <c r="D442" s="60"/>
      <c r="E442" s="78"/>
      <c r="F442" s="74">
        <v>853</v>
      </c>
      <c r="G442" s="80" t="s">
        <v>369</v>
      </c>
      <c r="H442" s="80"/>
      <c r="I442" s="80"/>
      <c r="J442" s="61"/>
      <c r="K442" s="62">
        <f t="shared" ref="K442:O442" si="195">K443+K447</f>
        <v>126698</v>
      </c>
      <c r="L442" s="62">
        <f t="shared" si="195"/>
        <v>0</v>
      </c>
      <c r="M442" s="62">
        <f t="shared" si="195"/>
        <v>126698</v>
      </c>
      <c r="N442" s="62">
        <f t="shared" si="195"/>
        <v>0</v>
      </c>
      <c r="O442" s="62">
        <f t="shared" si="195"/>
        <v>126698</v>
      </c>
    </row>
    <row r="443" spans="1:15" s="67" customFormat="1" ht="13.5" customHeight="1" x14ac:dyDescent="0.25">
      <c r="A443" s="153" t="s">
        <v>298</v>
      </c>
      <c r="B443" s="153"/>
      <c r="C443" s="64"/>
      <c r="D443" s="64"/>
      <c r="E443" s="81"/>
      <c r="F443" s="74">
        <v>853</v>
      </c>
      <c r="G443" s="82" t="s">
        <v>369</v>
      </c>
      <c r="H443" s="82" t="s">
        <v>348</v>
      </c>
      <c r="I443" s="82"/>
      <c r="J443" s="65"/>
      <c r="K443" s="66">
        <f t="shared" ref="K443:O445" si="196">K444</f>
        <v>126398</v>
      </c>
      <c r="L443" s="66">
        <f t="shared" si="196"/>
        <v>0</v>
      </c>
      <c r="M443" s="66">
        <f t="shared" si="196"/>
        <v>126398</v>
      </c>
      <c r="N443" s="66">
        <f t="shared" si="196"/>
        <v>0</v>
      </c>
      <c r="O443" s="66">
        <f t="shared" si="196"/>
        <v>126398</v>
      </c>
    </row>
    <row r="444" spans="1:15" s="67" customFormat="1" ht="119.25" customHeight="1" x14ac:dyDescent="0.25">
      <c r="A444" s="145" t="s">
        <v>586</v>
      </c>
      <c r="B444" s="145"/>
      <c r="C444" s="68"/>
      <c r="D444" s="68"/>
      <c r="E444" s="68"/>
      <c r="F444" s="74">
        <v>853</v>
      </c>
      <c r="G444" s="73" t="s">
        <v>369</v>
      </c>
      <c r="H444" s="73" t="s">
        <v>348</v>
      </c>
      <c r="I444" s="73" t="s">
        <v>587</v>
      </c>
      <c r="J444" s="49"/>
      <c r="K444" s="69">
        <f t="shared" si="196"/>
        <v>126398</v>
      </c>
      <c r="L444" s="69">
        <f t="shared" si="196"/>
        <v>0</v>
      </c>
      <c r="M444" s="69">
        <f t="shared" si="196"/>
        <v>126398</v>
      </c>
      <c r="N444" s="69">
        <f t="shared" si="196"/>
        <v>0</v>
      </c>
      <c r="O444" s="69">
        <f t="shared" si="196"/>
        <v>126398</v>
      </c>
    </row>
    <row r="445" spans="1:15" s="67" customFormat="1" ht="14.25" customHeight="1" x14ac:dyDescent="0.25">
      <c r="A445" s="68"/>
      <c r="B445" s="70" t="s">
        <v>578</v>
      </c>
      <c r="C445" s="68"/>
      <c r="D445" s="68"/>
      <c r="E445" s="68"/>
      <c r="F445" s="74">
        <v>853</v>
      </c>
      <c r="G445" s="73" t="s">
        <v>369</v>
      </c>
      <c r="H445" s="73" t="s">
        <v>348</v>
      </c>
      <c r="I445" s="73" t="s">
        <v>587</v>
      </c>
      <c r="J445" s="49" t="s">
        <v>579</v>
      </c>
      <c r="K445" s="69">
        <f t="shared" si="196"/>
        <v>126398</v>
      </c>
      <c r="L445" s="69">
        <f t="shared" si="196"/>
        <v>0</v>
      </c>
      <c r="M445" s="69">
        <f t="shared" si="196"/>
        <v>126398</v>
      </c>
      <c r="N445" s="69">
        <f t="shared" si="196"/>
        <v>0</v>
      </c>
      <c r="O445" s="69">
        <f t="shared" si="196"/>
        <v>126398</v>
      </c>
    </row>
    <row r="446" spans="1:15" s="67" customFormat="1" ht="14.25" customHeight="1" x14ac:dyDescent="0.25">
      <c r="A446" s="68"/>
      <c r="B446" s="68" t="s">
        <v>236</v>
      </c>
      <c r="C446" s="68"/>
      <c r="D446" s="68"/>
      <c r="E446" s="68"/>
      <c r="F446" s="74">
        <v>853</v>
      </c>
      <c r="G446" s="73" t="s">
        <v>369</v>
      </c>
      <c r="H446" s="73" t="s">
        <v>348</v>
      </c>
      <c r="I446" s="73" t="s">
        <v>587</v>
      </c>
      <c r="J446" s="49" t="s">
        <v>585</v>
      </c>
      <c r="K446" s="69">
        <v>126398</v>
      </c>
      <c r="L446" s="69"/>
      <c r="M446" s="69">
        <f>K446</f>
        <v>126398</v>
      </c>
      <c r="N446" s="69"/>
      <c r="O446" s="69">
        <v>126398</v>
      </c>
    </row>
    <row r="447" spans="1:15" s="67" customFormat="1" x14ac:dyDescent="0.25">
      <c r="A447" s="81" t="s">
        <v>299</v>
      </c>
      <c r="B447" s="64"/>
      <c r="C447" s="64"/>
      <c r="D447" s="64"/>
      <c r="E447" s="81"/>
      <c r="F447" s="74">
        <v>853</v>
      </c>
      <c r="G447" s="82" t="s">
        <v>369</v>
      </c>
      <c r="H447" s="82" t="s">
        <v>399</v>
      </c>
      <c r="I447" s="82"/>
      <c r="J447" s="65"/>
      <c r="K447" s="66">
        <f t="shared" ref="K447:O449" si="197">K448</f>
        <v>300</v>
      </c>
      <c r="L447" s="66">
        <f t="shared" si="197"/>
        <v>0</v>
      </c>
      <c r="M447" s="66">
        <f t="shared" si="197"/>
        <v>300</v>
      </c>
      <c r="N447" s="66">
        <f t="shared" si="197"/>
        <v>0</v>
      </c>
      <c r="O447" s="66">
        <f t="shared" si="197"/>
        <v>300</v>
      </c>
    </row>
    <row r="448" spans="1:15" s="67" customFormat="1" ht="69.75" customHeight="1" x14ac:dyDescent="0.25">
      <c r="A448" s="145" t="s">
        <v>588</v>
      </c>
      <c r="B448" s="145"/>
      <c r="C448" s="68"/>
      <c r="D448" s="68"/>
      <c r="E448" s="68"/>
      <c r="F448" s="74">
        <v>853</v>
      </c>
      <c r="G448" s="73" t="s">
        <v>369</v>
      </c>
      <c r="H448" s="73" t="s">
        <v>399</v>
      </c>
      <c r="I448" s="73" t="s">
        <v>589</v>
      </c>
      <c r="J448" s="49"/>
      <c r="K448" s="69">
        <f t="shared" si="197"/>
        <v>300</v>
      </c>
      <c r="L448" s="69">
        <f t="shared" si="197"/>
        <v>0</v>
      </c>
      <c r="M448" s="69">
        <f t="shared" si="197"/>
        <v>300</v>
      </c>
      <c r="N448" s="69">
        <f t="shared" si="197"/>
        <v>0</v>
      </c>
      <c r="O448" s="69">
        <f t="shared" si="197"/>
        <v>300</v>
      </c>
    </row>
    <row r="449" spans="1:15" s="67" customFormat="1" ht="14.25" customHeight="1" x14ac:dyDescent="0.25">
      <c r="A449" s="68"/>
      <c r="B449" s="70" t="s">
        <v>578</v>
      </c>
      <c r="C449" s="68"/>
      <c r="D449" s="68"/>
      <c r="E449" s="68"/>
      <c r="F449" s="74">
        <v>853</v>
      </c>
      <c r="G449" s="73" t="s">
        <v>369</v>
      </c>
      <c r="H449" s="73" t="s">
        <v>399</v>
      </c>
      <c r="I449" s="73" t="s">
        <v>589</v>
      </c>
      <c r="J449" s="49" t="s">
        <v>579</v>
      </c>
      <c r="K449" s="69">
        <f t="shared" si="197"/>
        <v>300</v>
      </c>
      <c r="L449" s="69">
        <f t="shared" si="197"/>
        <v>0</v>
      </c>
      <c r="M449" s="69">
        <f t="shared" si="197"/>
        <v>300</v>
      </c>
      <c r="N449" s="69">
        <f t="shared" si="197"/>
        <v>0</v>
      </c>
      <c r="O449" s="69">
        <f t="shared" si="197"/>
        <v>300</v>
      </c>
    </row>
    <row r="450" spans="1:15" s="67" customFormat="1" ht="14.25" customHeight="1" x14ac:dyDescent="0.25">
      <c r="A450" s="68"/>
      <c r="B450" s="68" t="s">
        <v>236</v>
      </c>
      <c r="C450" s="68"/>
      <c r="D450" s="68"/>
      <c r="E450" s="68"/>
      <c r="F450" s="74">
        <v>853</v>
      </c>
      <c r="G450" s="73" t="s">
        <v>369</v>
      </c>
      <c r="H450" s="73" t="s">
        <v>399</v>
      </c>
      <c r="I450" s="73" t="s">
        <v>589</v>
      </c>
      <c r="J450" s="49" t="s">
        <v>585</v>
      </c>
      <c r="K450" s="69">
        <v>300</v>
      </c>
      <c r="L450" s="69"/>
      <c r="M450" s="69">
        <f>K450</f>
        <v>300</v>
      </c>
      <c r="N450" s="69"/>
      <c r="O450" s="69">
        <v>300</v>
      </c>
    </row>
    <row r="451" spans="1:15" ht="13.5" customHeight="1" x14ac:dyDescent="0.25">
      <c r="A451" s="151" t="s">
        <v>460</v>
      </c>
      <c r="B451" s="151"/>
      <c r="C451" s="60"/>
      <c r="D451" s="60"/>
      <c r="E451" s="60"/>
      <c r="F451" s="48">
        <v>853</v>
      </c>
      <c r="G451" s="61" t="s">
        <v>419</v>
      </c>
      <c r="H451" s="61"/>
      <c r="I451" s="61"/>
      <c r="J451" s="61"/>
      <c r="K451" s="62">
        <f>K452</f>
        <v>89040</v>
      </c>
      <c r="L451" s="62">
        <f t="shared" ref="L451:N451" si="198">L452</f>
        <v>89040</v>
      </c>
      <c r="M451" s="62">
        <f t="shared" si="198"/>
        <v>0</v>
      </c>
      <c r="N451" s="62">
        <f t="shared" si="198"/>
        <v>0</v>
      </c>
      <c r="O451" s="62">
        <f>O452</f>
        <v>89040</v>
      </c>
    </row>
    <row r="452" spans="1:15" ht="13.5" customHeight="1" x14ac:dyDescent="0.25">
      <c r="A452" s="146" t="s">
        <v>311</v>
      </c>
      <c r="B452" s="146"/>
      <c r="C452" s="64"/>
      <c r="D452" s="64"/>
      <c r="E452" s="64"/>
      <c r="F452" s="74">
        <v>853</v>
      </c>
      <c r="G452" s="65" t="s">
        <v>419</v>
      </c>
      <c r="H452" s="65" t="s">
        <v>349</v>
      </c>
      <c r="I452" s="65"/>
      <c r="J452" s="65"/>
      <c r="K452" s="84">
        <f t="shared" ref="K452:O454" si="199">K453</f>
        <v>89040</v>
      </c>
      <c r="L452" s="84">
        <f t="shared" si="199"/>
        <v>89040</v>
      </c>
      <c r="M452" s="84">
        <f t="shared" si="199"/>
        <v>0</v>
      </c>
      <c r="N452" s="84">
        <f t="shared" si="199"/>
        <v>0</v>
      </c>
      <c r="O452" s="84">
        <f t="shared" si="199"/>
        <v>89040</v>
      </c>
    </row>
    <row r="453" spans="1:15" ht="64.5" customHeight="1" x14ac:dyDescent="0.25">
      <c r="A453" s="145" t="s">
        <v>472</v>
      </c>
      <c r="B453" s="145"/>
      <c r="C453" s="68"/>
      <c r="D453" s="68"/>
      <c r="E453" s="68"/>
      <c r="F453" s="48">
        <v>853</v>
      </c>
      <c r="G453" s="49" t="s">
        <v>419</v>
      </c>
      <c r="H453" s="49" t="s">
        <v>349</v>
      </c>
      <c r="I453" s="49" t="s">
        <v>590</v>
      </c>
      <c r="J453" s="49"/>
      <c r="K453" s="69">
        <f t="shared" si="199"/>
        <v>89040</v>
      </c>
      <c r="L453" s="69">
        <f t="shared" si="199"/>
        <v>89040</v>
      </c>
      <c r="M453" s="69">
        <f t="shared" si="199"/>
        <v>0</v>
      </c>
      <c r="N453" s="69">
        <f t="shared" si="199"/>
        <v>0</v>
      </c>
      <c r="O453" s="69">
        <f t="shared" si="199"/>
        <v>89040</v>
      </c>
    </row>
    <row r="454" spans="1:15" ht="13.5" customHeight="1" x14ac:dyDescent="0.25">
      <c r="A454" s="71"/>
      <c r="B454" s="68" t="s">
        <v>578</v>
      </c>
      <c r="C454" s="70"/>
      <c r="D454" s="70"/>
      <c r="E454" s="70"/>
      <c r="F454" s="74">
        <v>853</v>
      </c>
      <c r="G454" s="49" t="s">
        <v>419</v>
      </c>
      <c r="H454" s="49" t="s">
        <v>349</v>
      </c>
      <c r="I454" s="49" t="s">
        <v>590</v>
      </c>
      <c r="J454" s="49" t="s">
        <v>579</v>
      </c>
      <c r="K454" s="69">
        <f t="shared" si="199"/>
        <v>89040</v>
      </c>
      <c r="L454" s="69">
        <f t="shared" si="199"/>
        <v>89040</v>
      </c>
      <c r="M454" s="69">
        <f t="shared" si="199"/>
        <v>0</v>
      </c>
      <c r="N454" s="69">
        <f t="shared" si="199"/>
        <v>0</v>
      </c>
      <c r="O454" s="69">
        <f t="shared" si="199"/>
        <v>89040</v>
      </c>
    </row>
    <row r="455" spans="1:15" ht="13.5" customHeight="1" x14ac:dyDescent="0.25">
      <c r="A455" s="68"/>
      <c r="B455" s="68" t="s">
        <v>580</v>
      </c>
      <c r="C455" s="68"/>
      <c r="D455" s="68"/>
      <c r="E455" s="68"/>
      <c r="F455" s="74">
        <v>853</v>
      </c>
      <c r="G455" s="49" t="s">
        <v>419</v>
      </c>
      <c r="H455" s="49" t="s">
        <v>349</v>
      </c>
      <c r="I455" s="49" t="s">
        <v>590</v>
      </c>
      <c r="J455" s="49" t="s">
        <v>581</v>
      </c>
      <c r="K455" s="69">
        <v>89040</v>
      </c>
      <c r="L455" s="69">
        <f>K455</f>
        <v>89040</v>
      </c>
      <c r="M455" s="69"/>
      <c r="N455" s="69"/>
      <c r="O455" s="69">
        <v>89040</v>
      </c>
    </row>
    <row r="456" spans="1:15" ht="36" customHeight="1" x14ac:dyDescent="0.25">
      <c r="A456" s="151" t="s">
        <v>591</v>
      </c>
      <c r="B456" s="151"/>
      <c r="C456" s="60"/>
      <c r="D456" s="60"/>
      <c r="E456" s="60"/>
      <c r="F456" s="74">
        <v>853</v>
      </c>
      <c r="G456" s="80" t="s">
        <v>592</v>
      </c>
      <c r="H456" s="80"/>
      <c r="I456" s="80"/>
      <c r="J456" s="80"/>
      <c r="K456" s="93">
        <f t="shared" ref="K456:O456" si="200">K457+K461</f>
        <v>19227612</v>
      </c>
      <c r="L456" s="93">
        <f t="shared" si="200"/>
        <v>17387612</v>
      </c>
      <c r="M456" s="93">
        <f t="shared" si="200"/>
        <v>1840000</v>
      </c>
      <c r="N456" s="93">
        <f t="shared" si="200"/>
        <v>0</v>
      </c>
      <c r="O456" s="93">
        <f t="shared" si="200"/>
        <v>19227612</v>
      </c>
    </row>
    <row r="457" spans="1:15" ht="38.25" customHeight="1" x14ac:dyDescent="0.25">
      <c r="A457" s="146" t="s">
        <v>324</v>
      </c>
      <c r="B457" s="146"/>
      <c r="C457" s="64"/>
      <c r="D457" s="64"/>
      <c r="E457" s="64"/>
      <c r="F457" s="74">
        <v>853</v>
      </c>
      <c r="G457" s="82" t="s">
        <v>592</v>
      </c>
      <c r="H457" s="82" t="s">
        <v>348</v>
      </c>
      <c r="I457" s="94"/>
      <c r="J457" s="82"/>
      <c r="K457" s="95">
        <f t="shared" ref="K457:O459" si="201">K458</f>
        <v>5886000</v>
      </c>
      <c r="L457" s="95">
        <f t="shared" si="201"/>
        <v>5886000</v>
      </c>
      <c r="M457" s="95">
        <f t="shared" si="201"/>
        <v>0</v>
      </c>
      <c r="N457" s="95">
        <f t="shared" si="201"/>
        <v>0</v>
      </c>
      <c r="O457" s="95">
        <f t="shared" si="201"/>
        <v>5886000</v>
      </c>
    </row>
    <row r="458" spans="1:15" x14ac:dyDescent="0.25">
      <c r="A458" s="145" t="s">
        <v>593</v>
      </c>
      <c r="B458" s="145"/>
      <c r="C458" s="64"/>
      <c r="D458" s="64"/>
      <c r="E458" s="64"/>
      <c r="F458" s="74">
        <v>853</v>
      </c>
      <c r="G458" s="82" t="s">
        <v>592</v>
      </c>
      <c r="H458" s="82" t="s">
        <v>348</v>
      </c>
      <c r="I458" s="73" t="s">
        <v>594</v>
      </c>
      <c r="J458" s="82"/>
      <c r="K458" s="69">
        <f t="shared" si="201"/>
        <v>5886000</v>
      </c>
      <c r="L458" s="69">
        <f t="shared" si="201"/>
        <v>5886000</v>
      </c>
      <c r="M458" s="69">
        <f t="shared" si="201"/>
        <v>0</v>
      </c>
      <c r="N458" s="69">
        <f t="shared" si="201"/>
        <v>0</v>
      </c>
      <c r="O458" s="69">
        <f t="shared" si="201"/>
        <v>5886000</v>
      </c>
    </row>
    <row r="459" spans="1:15" ht="15" customHeight="1" x14ac:dyDescent="0.25">
      <c r="A459" s="71"/>
      <c r="B459" s="70" t="s">
        <v>578</v>
      </c>
      <c r="C459" s="70"/>
      <c r="D459" s="70"/>
      <c r="E459" s="70"/>
      <c r="F459" s="74">
        <v>853</v>
      </c>
      <c r="G459" s="49" t="s">
        <v>592</v>
      </c>
      <c r="H459" s="49" t="s">
        <v>348</v>
      </c>
      <c r="I459" s="73" t="s">
        <v>594</v>
      </c>
      <c r="J459" s="49" t="s">
        <v>579</v>
      </c>
      <c r="K459" s="69">
        <f t="shared" si="201"/>
        <v>5886000</v>
      </c>
      <c r="L459" s="69">
        <f t="shared" si="201"/>
        <v>5886000</v>
      </c>
      <c r="M459" s="69">
        <f t="shared" si="201"/>
        <v>0</v>
      </c>
      <c r="N459" s="69">
        <f t="shared" si="201"/>
        <v>0</v>
      </c>
      <c r="O459" s="69">
        <f t="shared" si="201"/>
        <v>5886000</v>
      </c>
    </row>
    <row r="460" spans="1:15" ht="15" customHeight="1" x14ac:dyDescent="0.25">
      <c r="A460" s="71"/>
      <c r="B460" s="70" t="s">
        <v>595</v>
      </c>
      <c r="C460" s="70"/>
      <c r="D460" s="70"/>
      <c r="E460" s="70"/>
      <c r="F460" s="74">
        <v>853</v>
      </c>
      <c r="G460" s="49" t="s">
        <v>592</v>
      </c>
      <c r="H460" s="49" t="s">
        <v>348</v>
      </c>
      <c r="I460" s="73" t="s">
        <v>594</v>
      </c>
      <c r="J460" s="49" t="s">
        <v>596</v>
      </c>
      <c r="K460" s="69">
        <v>5886000</v>
      </c>
      <c r="L460" s="69">
        <f>K460</f>
        <v>5886000</v>
      </c>
      <c r="M460" s="69"/>
      <c r="N460" s="69"/>
      <c r="O460" s="69">
        <v>5886000</v>
      </c>
    </row>
    <row r="461" spans="1:15" x14ac:dyDescent="0.25">
      <c r="A461" s="153" t="s">
        <v>325</v>
      </c>
      <c r="B461" s="153"/>
      <c r="C461" s="96"/>
      <c r="D461" s="96"/>
      <c r="E461" s="96"/>
      <c r="F461" s="74">
        <v>853</v>
      </c>
      <c r="G461" s="65" t="s">
        <v>592</v>
      </c>
      <c r="H461" s="65" t="s">
        <v>399</v>
      </c>
      <c r="I461" s="65"/>
      <c r="J461" s="65"/>
      <c r="K461" s="66">
        <f>K462+K465</f>
        <v>13341612</v>
      </c>
      <c r="L461" s="66">
        <f t="shared" ref="L461:N461" si="202">L462+L465</f>
        <v>11501612</v>
      </c>
      <c r="M461" s="66">
        <f t="shared" si="202"/>
        <v>1840000</v>
      </c>
      <c r="N461" s="66">
        <f t="shared" si="202"/>
        <v>0</v>
      </c>
      <c r="O461" s="66">
        <f>O462+O465</f>
        <v>13341612</v>
      </c>
    </row>
    <row r="462" spans="1:15" ht="24" customHeight="1" x14ac:dyDescent="0.25">
      <c r="A462" s="156" t="s">
        <v>597</v>
      </c>
      <c r="B462" s="156"/>
      <c r="C462" s="70"/>
      <c r="D462" s="70"/>
      <c r="E462" s="70"/>
      <c r="F462" s="74">
        <v>853</v>
      </c>
      <c r="G462" s="49" t="s">
        <v>592</v>
      </c>
      <c r="H462" s="49" t="s">
        <v>399</v>
      </c>
      <c r="I462" s="49" t="s">
        <v>598</v>
      </c>
      <c r="J462" s="49"/>
      <c r="K462" s="69">
        <f t="shared" ref="K462:O466" si="203">K463</f>
        <v>11501612</v>
      </c>
      <c r="L462" s="69">
        <f t="shared" si="203"/>
        <v>11501612</v>
      </c>
      <c r="M462" s="69">
        <f t="shared" si="203"/>
        <v>0</v>
      </c>
      <c r="N462" s="69">
        <f t="shared" si="203"/>
        <v>0</v>
      </c>
      <c r="O462" s="69">
        <f t="shared" si="203"/>
        <v>11501612</v>
      </c>
    </row>
    <row r="463" spans="1:15" ht="13.5" customHeight="1" x14ac:dyDescent="0.25">
      <c r="A463" s="71"/>
      <c r="B463" s="70" t="s">
        <v>578</v>
      </c>
      <c r="C463" s="70"/>
      <c r="D463" s="70"/>
      <c r="E463" s="70"/>
      <c r="F463" s="74">
        <v>853</v>
      </c>
      <c r="G463" s="49" t="s">
        <v>592</v>
      </c>
      <c r="H463" s="49" t="s">
        <v>399</v>
      </c>
      <c r="I463" s="49" t="s">
        <v>598</v>
      </c>
      <c r="J463" s="49" t="s">
        <v>579</v>
      </c>
      <c r="K463" s="69">
        <f t="shared" si="203"/>
        <v>11501612</v>
      </c>
      <c r="L463" s="69">
        <f t="shared" si="203"/>
        <v>11501612</v>
      </c>
      <c r="M463" s="69">
        <f t="shared" si="203"/>
        <v>0</v>
      </c>
      <c r="N463" s="69">
        <f t="shared" si="203"/>
        <v>0</v>
      </c>
      <c r="O463" s="69">
        <f t="shared" si="203"/>
        <v>11501612</v>
      </c>
    </row>
    <row r="464" spans="1:15" ht="13.5" customHeight="1" x14ac:dyDescent="0.25">
      <c r="A464" s="71"/>
      <c r="B464" s="70" t="s">
        <v>599</v>
      </c>
      <c r="C464" s="70"/>
      <c r="D464" s="70"/>
      <c r="E464" s="70"/>
      <c r="F464" s="74">
        <v>853</v>
      </c>
      <c r="G464" s="49" t="s">
        <v>592</v>
      </c>
      <c r="H464" s="49" t="s">
        <v>399</v>
      </c>
      <c r="I464" s="49" t="s">
        <v>598</v>
      </c>
      <c r="J464" s="49" t="s">
        <v>596</v>
      </c>
      <c r="K464" s="69">
        <f>11163000+338612</f>
        <v>11501612</v>
      </c>
      <c r="L464" s="69">
        <f>K464</f>
        <v>11501612</v>
      </c>
      <c r="M464" s="69"/>
      <c r="N464" s="69"/>
      <c r="O464" s="69">
        <f>11163000+338612</f>
        <v>11501612</v>
      </c>
    </row>
    <row r="465" spans="1:15" ht="44.25" customHeight="1" x14ac:dyDescent="0.25">
      <c r="A465" s="154" t="s">
        <v>600</v>
      </c>
      <c r="B465" s="155"/>
      <c r="C465" s="97"/>
      <c r="D465" s="97"/>
      <c r="E465" s="97"/>
      <c r="F465" s="98">
        <v>853</v>
      </c>
      <c r="G465" s="49" t="s">
        <v>592</v>
      </c>
      <c r="H465" s="49" t="s">
        <v>399</v>
      </c>
      <c r="I465" s="49" t="s">
        <v>601</v>
      </c>
      <c r="J465" s="49"/>
      <c r="K465" s="69">
        <f t="shared" si="203"/>
        <v>1840000</v>
      </c>
      <c r="L465" s="69">
        <f t="shared" si="203"/>
        <v>0</v>
      </c>
      <c r="M465" s="69">
        <f t="shared" si="203"/>
        <v>1840000</v>
      </c>
      <c r="N465" s="69">
        <f t="shared" si="203"/>
        <v>0</v>
      </c>
      <c r="O465" s="69">
        <f t="shared" si="203"/>
        <v>1840000</v>
      </c>
    </row>
    <row r="466" spans="1:15" ht="13.5" customHeight="1" x14ac:dyDescent="0.25">
      <c r="A466" s="96"/>
      <c r="B466" s="70" t="s">
        <v>578</v>
      </c>
      <c r="C466" s="97"/>
      <c r="D466" s="97"/>
      <c r="E466" s="97"/>
      <c r="F466" s="98">
        <v>853</v>
      </c>
      <c r="G466" s="49" t="s">
        <v>592</v>
      </c>
      <c r="H466" s="49" t="s">
        <v>399</v>
      </c>
      <c r="I466" s="49" t="s">
        <v>601</v>
      </c>
      <c r="J466" s="49" t="s">
        <v>579</v>
      </c>
      <c r="K466" s="69">
        <f t="shared" si="203"/>
        <v>1840000</v>
      </c>
      <c r="L466" s="69">
        <f t="shared" si="203"/>
        <v>0</v>
      </c>
      <c r="M466" s="69">
        <f t="shared" si="203"/>
        <v>1840000</v>
      </c>
      <c r="N466" s="69">
        <f t="shared" si="203"/>
        <v>0</v>
      </c>
      <c r="O466" s="69">
        <f t="shared" si="203"/>
        <v>1840000</v>
      </c>
    </row>
    <row r="467" spans="1:15" ht="13.5" customHeight="1" x14ac:dyDescent="0.25">
      <c r="A467" s="96"/>
      <c r="B467" s="70" t="s">
        <v>599</v>
      </c>
      <c r="C467" s="97"/>
      <c r="D467" s="97"/>
      <c r="E467" s="97"/>
      <c r="F467" s="98">
        <v>853</v>
      </c>
      <c r="G467" s="49" t="s">
        <v>592</v>
      </c>
      <c r="H467" s="49" t="s">
        <v>399</v>
      </c>
      <c r="I467" s="49" t="s">
        <v>601</v>
      </c>
      <c r="J467" s="49" t="s">
        <v>596</v>
      </c>
      <c r="K467" s="69">
        <v>1840000</v>
      </c>
      <c r="L467" s="69"/>
      <c r="M467" s="69">
        <f>K467</f>
        <v>1840000</v>
      </c>
      <c r="N467" s="69"/>
      <c r="O467" s="69">
        <v>1840000</v>
      </c>
    </row>
    <row r="468" spans="1:15" s="63" customFormat="1" ht="26.25" customHeight="1" x14ac:dyDescent="0.25">
      <c r="A468" s="166" t="s">
        <v>602</v>
      </c>
      <c r="B468" s="167"/>
      <c r="C468" s="53"/>
      <c r="D468" s="53"/>
      <c r="E468" s="53"/>
      <c r="F468" s="53">
        <v>854</v>
      </c>
      <c r="G468" s="53"/>
      <c r="H468" s="61"/>
      <c r="I468" s="61"/>
      <c r="J468" s="61"/>
      <c r="K468" s="62">
        <f t="shared" ref="K468:O469" si="204">K469</f>
        <v>634300</v>
      </c>
      <c r="L468" s="62">
        <f t="shared" si="204"/>
        <v>0</v>
      </c>
      <c r="M468" s="62">
        <f t="shared" si="204"/>
        <v>634300</v>
      </c>
      <c r="N468" s="62">
        <f t="shared" si="204"/>
        <v>0</v>
      </c>
      <c r="O468" s="62">
        <f t="shared" si="204"/>
        <v>372148.41000000003</v>
      </c>
    </row>
    <row r="469" spans="1:15" s="63" customFormat="1" ht="18.75" customHeight="1" x14ac:dyDescent="0.25">
      <c r="A469" s="151" t="s">
        <v>347</v>
      </c>
      <c r="B469" s="151"/>
      <c r="C469" s="60"/>
      <c r="D469" s="60"/>
      <c r="E469" s="60"/>
      <c r="F469" s="79">
        <v>854</v>
      </c>
      <c r="G469" s="61" t="s">
        <v>348</v>
      </c>
      <c r="H469" s="61"/>
      <c r="I469" s="61"/>
      <c r="J469" s="61"/>
      <c r="K469" s="62">
        <f>K470</f>
        <v>634300</v>
      </c>
      <c r="L469" s="62">
        <f t="shared" si="204"/>
        <v>0</v>
      </c>
      <c r="M469" s="62">
        <f t="shared" si="204"/>
        <v>634300</v>
      </c>
      <c r="N469" s="62">
        <f t="shared" si="204"/>
        <v>0</v>
      </c>
      <c r="O469" s="62">
        <f>O470</f>
        <v>372148.41000000003</v>
      </c>
    </row>
    <row r="470" spans="1:15" s="67" customFormat="1" ht="47.25" customHeight="1" x14ac:dyDescent="0.25">
      <c r="A470" s="146" t="s">
        <v>279</v>
      </c>
      <c r="B470" s="146"/>
      <c r="C470" s="64"/>
      <c r="D470" s="64"/>
      <c r="E470" s="64"/>
      <c r="F470" s="48">
        <v>854</v>
      </c>
      <c r="G470" s="65" t="s">
        <v>348</v>
      </c>
      <c r="H470" s="65" t="s">
        <v>400</v>
      </c>
      <c r="I470" s="65"/>
      <c r="J470" s="65"/>
      <c r="K470" s="66">
        <f t="shared" ref="K470:O470" si="205">K471</f>
        <v>634300</v>
      </c>
      <c r="L470" s="66">
        <f t="shared" si="205"/>
        <v>0</v>
      </c>
      <c r="M470" s="66">
        <f t="shared" si="205"/>
        <v>634300</v>
      </c>
      <c r="N470" s="66">
        <f t="shared" si="205"/>
        <v>0</v>
      </c>
      <c r="O470" s="66">
        <f t="shared" si="205"/>
        <v>372148.41000000003</v>
      </c>
    </row>
    <row r="471" spans="1:15" ht="35.25" customHeight="1" x14ac:dyDescent="0.25">
      <c r="A471" s="145" t="s">
        <v>356</v>
      </c>
      <c r="B471" s="145"/>
      <c r="C471" s="48"/>
      <c r="D471" s="48"/>
      <c r="E471" s="48"/>
      <c r="F471" s="48">
        <v>854</v>
      </c>
      <c r="G471" s="49" t="s">
        <v>353</v>
      </c>
      <c r="H471" s="49" t="s">
        <v>400</v>
      </c>
      <c r="I471" s="49" t="s">
        <v>603</v>
      </c>
      <c r="J471" s="49"/>
      <c r="K471" s="69">
        <f t="shared" ref="K471:O471" si="206">K472+K474+K476</f>
        <v>634300</v>
      </c>
      <c r="L471" s="69">
        <f t="shared" si="206"/>
        <v>0</v>
      </c>
      <c r="M471" s="69">
        <f t="shared" si="206"/>
        <v>634300</v>
      </c>
      <c r="N471" s="69">
        <f t="shared" si="206"/>
        <v>0</v>
      </c>
      <c r="O471" s="69">
        <f t="shared" si="206"/>
        <v>372148.41000000003</v>
      </c>
    </row>
    <row r="472" spans="1:15" ht="38.25" customHeight="1" x14ac:dyDescent="0.25">
      <c r="A472" s="71"/>
      <c r="B472" s="70" t="s">
        <v>352</v>
      </c>
      <c r="C472" s="48"/>
      <c r="D472" s="48"/>
      <c r="E472" s="48"/>
      <c r="F472" s="48">
        <v>854</v>
      </c>
      <c r="G472" s="49" t="s">
        <v>348</v>
      </c>
      <c r="H472" s="49" t="s">
        <v>400</v>
      </c>
      <c r="I472" s="49" t="s">
        <v>603</v>
      </c>
      <c r="J472" s="49" t="s">
        <v>354</v>
      </c>
      <c r="K472" s="69">
        <f t="shared" ref="K472:O472" si="207">K473</f>
        <v>417000</v>
      </c>
      <c r="L472" s="69">
        <f t="shared" si="207"/>
        <v>0</v>
      </c>
      <c r="M472" s="69">
        <f t="shared" si="207"/>
        <v>417000</v>
      </c>
      <c r="N472" s="69">
        <f t="shared" si="207"/>
        <v>0</v>
      </c>
      <c r="O472" s="69">
        <f t="shared" si="207"/>
        <v>236482.12</v>
      </c>
    </row>
    <row r="473" spans="1:15" ht="27.75" customHeight="1" x14ac:dyDescent="0.25">
      <c r="A473" s="71"/>
      <c r="B473" s="70" t="s">
        <v>345</v>
      </c>
      <c r="C473" s="48"/>
      <c r="D473" s="48"/>
      <c r="E473" s="48"/>
      <c r="F473" s="48">
        <v>854</v>
      </c>
      <c r="G473" s="49" t="s">
        <v>348</v>
      </c>
      <c r="H473" s="49" t="s">
        <v>400</v>
      </c>
      <c r="I473" s="49" t="s">
        <v>603</v>
      </c>
      <c r="J473" s="49" t="s">
        <v>355</v>
      </c>
      <c r="K473" s="69">
        <v>417000</v>
      </c>
      <c r="L473" s="69"/>
      <c r="M473" s="69">
        <f>K473</f>
        <v>417000</v>
      </c>
      <c r="N473" s="69"/>
      <c r="O473" s="69">
        <v>236482.12</v>
      </c>
    </row>
    <row r="474" spans="1:15" ht="24" customHeight="1" x14ac:dyDescent="0.25">
      <c r="A474" s="71"/>
      <c r="B474" s="68" t="s">
        <v>358</v>
      </c>
      <c r="C474" s="48"/>
      <c r="D474" s="48"/>
      <c r="E474" s="48"/>
      <c r="F474" s="48">
        <v>854</v>
      </c>
      <c r="G474" s="49" t="s">
        <v>348</v>
      </c>
      <c r="H474" s="49" t="s">
        <v>400</v>
      </c>
      <c r="I474" s="49" t="s">
        <v>603</v>
      </c>
      <c r="J474" s="49" t="s">
        <v>359</v>
      </c>
      <c r="K474" s="69">
        <f t="shared" ref="K474:N474" si="208">K475</f>
        <v>216750</v>
      </c>
      <c r="L474" s="69">
        <f t="shared" si="208"/>
        <v>0</v>
      </c>
      <c r="M474" s="69">
        <f t="shared" si="208"/>
        <v>216750</v>
      </c>
      <c r="N474" s="69">
        <f t="shared" si="208"/>
        <v>0</v>
      </c>
      <c r="O474" s="69">
        <v>135116.29</v>
      </c>
    </row>
    <row r="475" spans="1:15" ht="24.75" customHeight="1" x14ac:dyDescent="0.25">
      <c r="A475" s="71"/>
      <c r="B475" s="68" t="s">
        <v>346</v>
      </c>
      <c r="C475" s="48"/>
      <c r="D475" s="48"/>
      <c r="E475" s="48"/>
      <c r="F475" s="48">
        <v>854</v>
      </c>
      <c r="G475" s="49" t="s">
        <v>348</v>
      </c>
      <c r="H475" s="49" t="s">
        <v>400</v>
      </c>
      <c r="I475" s="49" t="s">
        <v>603</v>
      </c>
      <c r="J475" s="49" t="s">
        <v>360</v>
      </c>
      <c r="K475" s="69">
        <v>216750</v>
      </c>
      <c r="L475" s="69"/>
      <c r="M475" s="69">
        <f>K475</f>
        <v>216750</v>
      </c>
      <c r="N475" s="69"/>
      <c r="O475" s="69">
        <v>216750</v>
      </c>
    </row>
    <row r="476" spans="1:15" ht="16.5" customHeight="1" x14ac:dyDescent="0.25">
      <c r="A476" s="71"/>
      <c r="B476" s="68" t="s">
        <v>361</v>
      </c>
      <c r="C476" s="48"/>
      <c r="D476" s="48"/>
      <c r="E476" s="48"/>
      <c r="F476" s="48">
        <v>854</v>
      </c>
      <c r="G476" s="49" t="s">
        <v>348</v>
      </c>
      <c r="H476" s="49" t="s">
        <v>400</v>
      </c>
      <c r="I476" s="49" t="s">
        <v>603</v>
      </c>
      <c r="J476" s="49" t="s">
        <v>362</v>
      </c>
      <c r="K476" s="69">
        <f t="shared" ref="K476:O476" si="209">K477</f>
        <v>550</v>
      </c>
      <c r="L476" s="69">
        <f t="shared" si="209"/>
        <v>0</v>
      </c>
      <c r="M476" s="69">
        <f t="shared" si="209"/>
        <v>550</v>
      </c>
      <c r="N476" s="69">
        <f t="shared" si="209"/>
        <v>0</v>
      </c>
      <c r="O476" s="69">
        <f t="shared" si="209"/>
        <v>550</v>
      </c>
    </row>
    <row r="477" spans="1:15" ht="16.5" customHeight="1" x14ac:dyDescent="0.25">
      <c r="A477" s="71"/>
      <c r="B477" s="68" t="s">
        <v>365</v>
      </c>
      <c r="C477" s="68"/>
      <c r="D477" s="68"/>
      <c r="E477" s="68"/>
      <c r="F477" s="48">
        <v>854</v>
      </c>
      <c r="G477" s="49" t="s">
        <v>348</v>
      </c>
      <c r="H477" s="49" t="s">
        <v>400</v>
      </c>
      <c r="I477" s="49" t="s">
        <v>603</v>
      </c>
      <c r="J477" s="49" t="s">
        <v>366</v>
      </c>
      <c r="K477" s="69">
        <v>550</v>
      </c>
      <c r="L477" s="69"/>
      <c r="M477" s="69">
        <f>K477</f>
        <v>550</v>
      </c>
      <c r="N477" s="69"/>
      <c r="O477" s="69">
        <v>550</v>
      </c>
    </row>
    <row r="478" spans="1:15" s="63" customFormat="1" ht="25.5" customHeight="1" x14ac:dyDescent="0.25">
      <c r="A478" s="164" t="s">
        <v>604</v>
      </c>
      <c r="B478" s="165"/>
      <c r="C478" s="53"/>
      <c r="D478" s="53"/>
      <c r="E478" s="53"/>
      <c r="F478" s="89">
        <v>857</v>
      </c>
      <c r="G478" s="53"/>
      <c r="H478" s="61"/>
      <c r="I478" s="61"/>
      <c r="J478" s="61"/>
      <c r="K478" s="62">
        <f t="shared" ref="K478:O479" si="210">K479</f>
        <v>505000</v>
      </c>
      <c r="L478" s="62">
        <f t="shared" si="210"/>
        <v>0</v>
      </c>
      <c r="M478" s="62">
        <f t="shared" si="210"/>
        <v>487000</v>
      </c>
      <c r="N478" s="62">
        <f t="shared" si="210"/>
        <v>18000</v>
      </c>
      <c r="O478" s="62">
        <f t="shared" si="210"/>
        <v>486989.04</v>
      </c>
    </row>
    <row r="479" spans="1:15" s="63" customFormat="1" ht="13.5" customHeight="1" x14ac:dyDescent="0.25">
      <c r="A479" s="151" t="s">
        <v>347</v>
      </c>
      <c r="B479" s="151"/>
      <c r="C479" s="60"/>
      <c r="D479" s="60"/>
      <c r="E479" s="60"/>
      <c r="F479" s="89">
        <v>857</v>
      </c>
      <c r="G479" s="61" t="s">
        <v>348</v>
      </c>
      <c r="H479" s="61"/>
      <c r="I479" s="61"/>
      <c r="J479" s="61"/>
      <c r="K479" s="62">
        <f t="shared" si="210"/>
        <v>505000</v>
      </c>
      <c r="L479" s="62">
        <f t="shared" si="210"/>
        <v>0</v>
      </c>
      <c r="M479" s="62">
        <f t="shared" si="210"/>
        <v>487000</v>
      </c>
      <c r="N479" s="62">
        <f t="shared" si="210"/>
        <v>18000</v>
      </c>
      <c r="O479" s="62">
        <f t="shared" si="210"/>
        <v>486989.04</v>
      </c>
    </row>
    <row r="480" spans="1:15" s="67" customFormat="1" ht="36" customHeight="1" x14ac:dyDescent="0.25">
      <c r="A480" s="146" t="s">
        <v>281</v>
      </c>
      <c r="B480" s="146"/>
      <c r="C480" s="64"/>
      <c r="D480" s="64"/>
      <c r="E480" s="64"/>
      <c r="F480" s="48">
        <v>857</v>
      </c>
      <c r="G480" s="65" t="s">
        <v>348</v>
      </c>
      <c r="H480" s="65" t="s">
        <v>502</v>
      </c>
      <c r="I480" s="65"/>
      <c r="J480" s="65"/>
      <c r="K480" s="66">
        <f t="shared" ref="K480:O480" si="211">K481+K487</f>
        <v>505000</v>
      </c>
      <c r="L480" s="66">
        <f t="shared" si="211"/>
        <v>0</v>
      </c>
      <c r="M480" s="66">
        <f t="shared" si="211"/>
        <v>487000</v>
      </c>
      <c r="N480" s="66">
        <f t="shared" si="211"/>
        <v>18000</v>
      </c>
      <c r="O480" s="66">
        <f t="shared" si="211"/>
        <v>486989.04</v>
      </c>
    </row>
    <row r="481" spans="1:17" ht="22.5" customHeight="1" x14ac:dyDescent="0.25">
      <c r="A481" s="145" t="s">
        <v>605</v>
      </c>
      <c r="B481" s="145"/>
      <c r="C481" s="68"/>
      <c r="D481" s="68"/>
      <c r="E481" s="68"/>
      <c r="F481" s="48">
        <v>857</v>
      </c>
      <c r="G481" s="49" t="s">
        <v>348</v>
      </c>
      <c r="H481" s="49" t="s">
        <v>502</v>
      </c>
      <c r="I481" s="49" t="s">
        <v>606</v>
      </c>
      <c r="J481" s="49"/>
      <c r="K481" s="69">
        <f t="shared" ref="K481:O481" si="212">K482+K484</f>
        <v>487000</v>
      </c>
      <c r="L481" s="69">
        <f t="shared" si="212"/>
        <v>0</v>
      </c>
      <c r="M481" s="69">
        <f t="shared" si="212"/>
        <v>487000</v>
      </c>
      <c r="N481" s="69">
        <f t="shared" si="212"/>
        <v>0</v>
      </c>
      <c r="O481" s="69">
        <f t="shared" si="212"/>
        <v>468989.04</v>
      </c>
    </row>
    <row r="482" spans="1:17" ht="28.5" customHeight="1" x14ac:dyDescent="0.25">
      <c r="A482" s="68"/>
      <c r="B482" s="70" t="s">
        <v>352</v>
      </c>
      <c r="C482" s="68"/>
      <c r="D482" s="68"/>
      <c r="E482" s="68"/>
      <c r="F482" s="48">
        <v>857</v>
      </c>
      <c r="G482" s="49" t="s">
        <v>353</v>
      </c>
      <c r="H482" s="49" t="s">
        <v>502</v>
      </c>
      <c r="I482" s="49" t="s">
        <v>606</v>
      </c>
      <c r="J482" s="49" t="s">
        <v>354</v>
      </c>
      <c r="K482" s="69">
        <f t="shared" ref="K482:O482" si="213">K483</f>
        <v>460800</v>
      </c>
      <c r="L482" s="69">
        <f t="shared" si="213"/>
        <v>0</v>
      </c>
      <c r="M482" s="69">
        <f t="shared" si="213"/>
        <v>460800</v>
      </c>
      <c r="N482" s="69">
        <f t="shared" si="213"/>
        <v>0</v>
      </c>
      <c r="O482" s="69">
        <f t="shared" si="213"/>
        <v>442789.04</v>
      </c>
    </row>
    <row r="483" spans="1:17" ht="25.5" customHeight="1" x14ac:dyDescent="0.25">
      <c r="A483" s="71"/>
      <c r="B483" s="70" t="s">
        <v>345</v>
      </c>
      <c r="C483" s="70"/>
      <c r="D483" s="70"/>
      <c r="E483" s="70"/>
      <c r="F483" s="48">
        <v>857</v>
      </c>
      <c r="G483" s="49" t="s">
        <v>348</v>
      </c>
      <c r="H483" s="49" t="s">
        <v>502</v>
      </c>
      <c r="I483" s="49" t="s">
        <v>606</v>
      </c>
      <c r="J483" s="49" t="s">
        <v>355</v>
      </c>
      <c r="K483" s="69">
        <v>460800</v>
      </c>
      <c r="L483" s="69"/>
      <c r="M483" s="69">
        <f>K483</f>
        <v>460800</v>
      </c>
      <c r="N483" s="69"/>
      <c r="O483" s="69">
        <v>442789.04</v>
      </c>
    </row>
    <row r="484" spans="1:17" ht="24" customHeight="1" x14ac:dyDescent="0.25">
      <c r="A484" s="71"/>
      <c r="B484" s="68" t="s">
        <v>358</v>
      </c>
      <c r="C484" s="70"/>
      <c r="D484" s="70"/>
      <c r="E484" s="49" t="s">
        <v>348</v>
      </c>
      <c r="F484" s="48">
        <v>857</v>
      </c>
      <c r="G484" s="49" t="s">
        <v>348</v>
      </c>
      <c r="H484" s="49" t="s">
        <v>502</v>
      </c>
      <c r="I484" s="49" t="s">
        <v>606</v>
      </c>
      <c r="J484" s="49" t="s">
        <v>359</v>
      </c>
      <c r="K484" s="69">
        <f t="shared" ref="K484:O484" si="214">K485</f>
        <v>26200</v>
      </c>
      <c r="L484" s="69">
        <f t="shared" si="214"/>
        <v>0</v>
      </c>
      <c r="M484" s="69">
        <f t="shared" si="214"/>
        <v>26200</v>
      </c>
      <c r="N484" s="69">
        <f t="shared" si="214"/>
        <v>0</v>
      </c>
      <c r="O484" s="69">
        <f t="shared" si="214"/>
        <v>26200</v>
      </c>
    </row>
    <row r="485" spans="1:17" ht="24.75" customHeight="1" x14ac:dyDescent="0.25">
      <c r="A485" s="71"/>
      <c r="B485" s="68" t="s">
        <v>346</v>
      </c>
      <c r="C485" s="68"/>
      <c r="D485" s="68"/>
      <c r="E485" s="49" t="s">
        <v>348</v>
      </c>
      <c r="F485" s="48">
        <v>857</v>
      </c>
      <c r="G485" s="49" t="s">
        <v>348</v>
      </c>
      <c r="H485" s="49" t="s">
        <v>502</v>
      </c>
      <c r="I485" s="49" t="s">
        <v>606</v>
      </c>
      <c r="J485" s="49" t="s">
        <v>360</v>
      </c>
      <c r="K485" s="69">
        <v>26200</v>
      </c>
      <c r="L485" s="69"/>
      <c r="M485" s="69">
        <f>K485</f>
        <v>26200</v>
      </c>
      <c r="N485" s="69"/>
      <c r="O485" s="69">
        <v>26200</v>
      </c>
    </row>
    <row r="486" spans="1:17" ht="45" customHeight="1" x14ac:dyDescent="0.25">
      <c r="A486" s="145" t="s">
        <v>607</v>
      </c>
      <c r="B486" s="145"/>
      <c r="C486" s="68"/>
      <c r="D486" s="68"/>
      <c r="E486" s="49" t="s">
        <v>348</v>
      </c>
      <c r="F486" s="48">
        <v>857</v>
      </c>
      <c r="G486" s="49" t="s">
        <v>353</v>
      </c>
      <c r="H486" s="49" t="s">
        <v>502</v>
      </c>
      <c r="I486" s="49" t="s">
        <v>608</v>
      </c>
      <c r="J486" s="49"/>
      <c r="K486" s="69">
        <f t="shared" ref="K486:O487" si="215">K487</f>
        <v>18000</v>
      </c>
      <c r="L486" s="69">
        <f t="shared" si="215"/>
        <v>0</v>
      </c>
      <c r="M486" s="69">
        <f t="shared" si="215"/>
        <v>0</v>
      </c>
      <c r="N486" s="69">
        <f t="shared" si="215"/>
        <v>18000</v>
      </c>
      <c r="O486" s="69">
        <f t="shared" si="215"/>
        <v>18000</v>
      </c>
    </row>
    <row r="487" spans="1:17" ht="15" customHeight="1" x14ac:dyDescent="0.25">
      <c r="A487" s="71"/>
      <c r="B487" s="68" t="s">
        <v>358</v>
      </c>
      <c r="C487" s="70"/>
      <c r="D487" s="70"/>
      <c r="E487" s="49" t="s">
        <v>348</v>
      </c>
      <c r="F487" s="48">
        <v>857</v>
      </c>
      <c r="G487" s="49" t="s">
        <v>348</v>
      </c>
      <c r="H487" s="49" t="s">
        <v>502</v>
      </c>
      <c r="I487" s="49" t="s">
        <v>608</v>
      </c>
      <c r="J487" s="49" t="s">
        <v>359</v>
      </c>
      <c r="K487" s="69">
        <f t="shared" si="215"/>
        <v>18000</v>
      </c>
      <c r="L487" s="69">
        <f t="shared" si="215"/>
        <v>0</v>
      </c>
      <c r="M487" s="69">
        <f t="shared" si="215"/>
        <v>0</v>
      </c>
      <c r="N487" s="69">
        <f t="shared" si="215"/>
        <v>18000</v>
      </c>
      <c r="O487" s="69">
        <f t="shared" si="215"/>
        <v>18000</v>
      </c>
    </row>
    <row r="488" spans="1:17" ht="25.5" customHeight="1" x14ac:dyDescent="0.25">
      <c r="A488" s="71"/>
      <c r="B488" s="68" t="s">
        <v>346</v>
      </c>
      <c r="C488" s="68"/>
      <c r="D488" s="68"/>
      <c r="E488" s="49" t="s">
        <v>348</v>
      </c>
      <c r="F488" s="48">
        <v>857</v>
      </c>
      <c r="G488" s="49" t="s">
        <v>348</v>
      </c>
      <c r="H488" s="49" t="s">
        <v>502</v>
      </c>
      <c r="I488" s="49" t="s">
        <v>608</v>
      </c>
      <c r="J488" s="49" t="s">
        <v>360</v>
      </c>
      <c r="K488" s="69">
        <v>18000</v>
      </c>
      <c r="L488" s="69"/>
      <c r="M488" s="69"/>
      <c r="N488" s="69">
        <f>K488</f>
        <v>18000</v>
      </c>
      <c r="O488" s="69">
        <v>18000</v>
      </c>
    </row>
    <row r="489" spans="1:17" ht="18.75" customHeight="1" x14ac:dyDescent="0.25">
      <c r="A489" s="81"/>
      <c r="B489" s="76" t="s">
        <v>609</v>
      </c>
      <c r="C489" s="76"/>
      <c r="D489" s="76"/>
      <c r="E489" s="76"/>
      <c r="F489" s="72"/>
      <c r="G489" s="65"/>
      <c r="H489" s="65"/>
      <c r="I489" s="65"/>
      <c r="J489" s="65"/>
      <c r="K489" s="66">
        <f>K7+K263+K401+K468+K478</f>
        <v>410131593.81999999</v>
      </c>
      <c r="L489" s="66">
        <f>L7+L263+L401+L468+L478</f>
        <v>284642975.10000002</v>
      </c>
      <c r="M489" s="66">
        <f>M7+M263+M401+M468+M478</f>
        <v>114601116.72</v>
      </c>
      <c r="N489" s="66">
        <f>N7+N263+N401+N468+N478</f>
        <v>15957862</v>
      </c>
      <c r="O489" s="66">
        <f>O7+O263+O401+O468+O478</f>
        <v>407080507.90000004</v>
      </c>
      <c r="Q489" s="59"/>
    </row>
    <row r="490" spans="1:17" x14ac:dyDescent="0.25">
      <c r="F490" s="39"/>
      <c r="G490" s="39"/>
      <c r="H490" s="39"/>
    </row>
    <row r="491" spans="1:17" x14ac:dyDescent="0.25">
      <c r="F491" s="39"/>
      <c r="G491" s="39"/>
      <c r="H491" s="39"/>
      <c r="K491" s="59">
        <f>K489-K492</f>
        <v>0</v>
      </c>
    </row>
    <row r="492" spans="1:17" x14ac:dyDescent="0.25">
      <c r="F492" s="39"/>
      <c r="G492" s="39"/>
      <c r="H492" s="39"/>
      <c r="K492" s="59">
        <f>SUM(K493:K530)</f>
        <v>410131593.81999999</v>
      </c>
      <c r="L492" s="59">
        <f t="shared" ref="L492:O492" si="216">SUM(L493:L530)</f>
        <v>284642975.10000002</v>
      </c>
      <c r="M492" s="59">
        <f t="shared" si="216"/>
        <v>114601116.72</v>
      </c>
      <c r="N492" s="59">
        <f t="shared" si="216"/>
        <v>15957862</v>
      </c>
      <c r="O492" s="59">
        <f t="shared" si="216"/>
        <v>407080507.89999998</v>
      </c>
    </row>
    <row r="493" spans="1:17" ht="15" x14ac:dyDescent="0.25">
      <c r="B493" s="29" t="s">
        <v>276</v>
      </c>
      <c r="C493" s="131" t="s">
        <v>279</v>
      </c>
      <c r="D493" s="132"/>
      <c r="F493" s="39"/>
      <c r="G493" s="39"/>
      <c r="H493" s="39"/>
      <c r="K493" s="59">
        <f>K470</f>
        <v>634300</v>
      </c>
      <c r="L493" s="59">
        <f t="shared" ref="L493:O493" si="217">L470</f>
        <v>0</v>
      </c>
      <c r="M493" s="59">
        <f t="shared" si="217"/>
        <v>634300</v>
      </c>
      <c r="N493" s="59">
        <f t="shared" si="217"/>
        <v>0</v>
      </c>
      <c r="O493" s="59">
        <f t="shared" si="217"/>
        <v>372148.41000000003</v>
      </c>
    </row>
    <row r="494" spans="1:17" ht="15" x14ac:dyDescent="0.25">
      <c r="B494" s="29" t="s">
        <v>277</v>
      </c>
      <c r="C494" s="131" t="s">
        <v>280</v>
      </c>
      <c r="D494" s="132"/>
      <c r="F494" s="39"/>
      <c r="G494" s="39"/>
      <c r="H494" s="39"/>
      <c r="K494" s="59">
        <f>K24</f>
        <v>17016636.939999998</v>
      </c>
      <c r="L494" s="59">
        <f t="shared" ref="L494:O494" si="218">L24</f>
        <v>0</v>
      </c>
      <c r="M494" s="59">
        <f t="shared" si="218"/>
        <v>17014136.939999998</v>
      </c>
      <c r="N494" s="59">
        <f t="shared" si="218"/>
        <v>2500</v>
      </c>
      <c r="O494" s="59">
        <f t="shared" si="218"/>
        <v>16806239.990000002</v>
      </c>
    </row>
    <row r="495" spans="1:17" ht="15" x14ac:dyDescent="0.25">
      <c r="B495" s="29" t="s">
        <v>328</v>
      </c>
      <c r="C495" s="137" t="s">
        <v>329</v>
      </c>
      <c r="D495" s="137"/>
      <c r="F495" s="39"/>
      <c r="G495" s="39"/>
      <c r="H495" s="39"/>
      <c r="K495" s="59">
        <f>K39</f>
        <v>550</v>
      </c>
      <c r="L495" s="59">
        <f t="shared" ref="L495:O495" si="219">L39</f>
        <v>550</v>
      </c>
      <c r="M495" s="59">
        <f t="shared" si="219"/>
        <v>0</v>
      </c>
      <c r="N495" s="59">
        <f t="shared" si="219"/>
        <v>0</v>
      </c>
      <c r="O495" s="59">
        <f t="shared" si="219"/>
        <v>550</v>
      </c>
    </row>
    <row r="496" spans="1:17" ht="15" x14ac:dyDescent="0.25">
      <c r="B496" s="29" t="s">
        <v>278</v>
      </c>
      <c r="C496" s="131" t="s">
        <v>281</v>
      </c>
      <c r="D496" s="132"/>
      <c r="F496" s="39"/>
      <c r="G496" s="39"/>
      <c r="H496" s="39"/>
      <c r="K496" s="59">
        <f>K420+K480</f>
        <v>4243000</v>
      </c>
      <c r="L496" s="59">
        <f t="shared" ref="L496:O496" si="220">L420+L480</f>
        <v>0</v>
      </c>
      <c r="M496" s="59">
        <f t="shared" si="220"/>
        <v>4225000</v>
      </c>
      <c r="N496" s="59">
        <f t="shared" si="220"/>
        <v>18000</v>
      </c>
      <c r="O496" s="59">
        <f t="shared" si="220"/>
        <v>4151456.04</v>
      </c>
    </row>
    <row r="497" spans="2:15" ht="15" x14ac:dyDescent="0.25">
      <c r="B497" s="29" t="s">
        <v>286</v>
      </c>
      <c r="C497" s="142" t="s">
        <v>283</v>
      </c>
      <c r="D497" s="142"/>
      <c r="F497" s="39"/>
      <c r="G497" s="39"/>
      <c r="H497" s="39"/>
    </row>
    <row r="498" spans="2:15" ht="15" x14ac:dyDescent="0.25">
      <c r="B498" s="29" t="s">
        <v>282</v>
      </c>
      <c r="C498" s="131" t="s">
        <v>284</v>
      </c>
      <c r="D498" s="132"/>
      <c r="F498" s="39"/>
      <c r="G498" s="39"/>
      <c r="H498" s="39"/>
      <c r="K498" s="59">
        <f>K43</f>
        <v>130000</v>
      </c>
      <c r="L498" s="59">
        <f t="shared" ref="L498:O498" si="221">L43</f>
        <v>0</v>
      </c>
      <c r="M498" s="59">
        <f t="shared" si="221"/>
        <v>130000</v>
      </c>
      <c r="N498" s="59">
        <f t="shared" si="221"/>
        <v>0</v>
      </c>
      <c r="O498" s="59">
        <f t="shared" si="221"/>
        <v>130000</v>
      </c>
    </row>
    <row r="499" spans="2:15" ht="15" x14ac:dyDescent="0.25">
      <c r="B499" s="29" t="s">
        <v>287</v>
      </c>
      <c r="C499" s="131" t="s">
        <v>285</v>
      </c>
      <c r="D499" s="132"/>
      <c r="F499" s="39"/>
      <c r="G499" s="39"/>
      <c r="H499" s="39"/>
      <c r="K499" s="59">
        <f>K47+K428</f>
        <v>7934523.5500000007</v>
      </c>
      <c r="L499" s="59">
        <f t="shared" ref="L499:O499" si="222">L47+L428</f>
        <v>2366393.4900000002</v>
      </c>
      <c r="M499" s="59">
        <f t="shared" si="222"/>
        <v>5568130.0600000005</v>
      </c>
      <c r="N499" s="59">
        <f t="shared" si="222"/>
        <v>0</v>
      </c>
      <c r="O499" s="59">
        <f t="shared" si="222"/>
        <v>5873802.3200000003</v>
      </c>
    </row>
    <row r="500" spans="2:15" ht="18.75" customHeight="1" x14ac:dyDescent="0.25">
      <c r="B500" s="33" t="s">
        <v>248</v>
      </c>
      <c r="C500" s="34" t="s">
        <v>249</v>
      </c>
      <c r="D500" s="35">
        <v>46348.3</v>
      </c>
      <c r="F500" s="39"/>
      <c r="G500" s="39"/>
      <c r="H500" s="39"/>
    </row>
    <row r="501" spans="2:15" ht="18.75" customHeight="1" x14ac:dyDescent="0.25">
      <c r="B501" s="29" t="s">
        <v>289</v>
      </c>
      <c r="C501" s="143" t="s">
        <v>288</v>
      </c>
      <c r="D501" s="144"/>
      <c r="F501" s="39"/>
      <c r="G501" s="39"/>
      <c r="H501" s="39"/>
      <c r="K501" s="59">
        <f>K79+K432</f>
        <v>1298281</v>
      </c>
      <c r="L501" s="59">
        <f t="shared" ref="L501:O501" si="223">L79+L432</f>
        <v>845392</v>
      </c>
      <c r="M501" s="59">
        <f t="shared" si="223"/>
        <v>0</v>
      </c>
      <c r="N501" s="59">
        <f t="shared" si="223"/>
        <v>452889</v>
      </c>
      <c r="O501" s="59">
        <f t="shared" si="223"/>
        <v>1298281</v>
      </c>
    </row>
    <row r="502" spans="2:15" ht="18.75" customHeight="1" x14ac:dyDescent="0.25">
      <c r="B502" s="33" t="s">
        <v>250</v>
      </c>
      <c r="C502" s="34" t="s">
        <v>251</v>
      </c>
      <c r="D502" s="35">
        <v>1219464</v>
      </c>
      <c r="F502" s="39"/>
      <c r="G502" s="39"/>
      <c r="H502" s="39"/>
    </row>
    <row r="503" spans="2:15" ht="18.75" customHeight="1" x14ac:dyDescent="0.25">
      <c r="B503" s="29" t="s">
        <v>291</v>
      </c>
      <c r="C503" s="131" t="s">
        <v>290</v>
      </c>
      <c r="D503" s="132"/>
      <c r="F503" s="39"/>
      <c r="G503" s="39"/>
      <c r="H503" s="39"/>
      <c r="K503" s="59">
        <f>K87</f>
        <v>1343300</v>
      </c>
      <c r="L503" s="59">
        <f t="shared" ref="L503:O503" si="224">L87</f>
        <v>0</v>
      </c>
      <c r="M503" s="59">
        <f t="shared" si="224"/>
        <v>1343300</v>
      </c>
      <c r="N503" s="59">
        <f t="shared" si="224"/>
        <v>0</v>
      </c>
      <c r="O503" s="59">
        <f t="shared" si="224"/>
        <v>1343300</v>
      </c>
    </row>
    <row r="504" spans="2:15" ht="18.75" customHeight="1" x14ac:dyDescent="0.25">
      <c r="B504" s="33" t="s">
        <v>252</v>
      </c>
      <c r="C504" s="34" t="s">
        <v>253</v>
      </c>
      <c r="D504" s="35">
        <v>5502356.0999999996</v>
      </c>
      <c r="F504" s="39"/>
      <c r="G504" s="39"/>
      <c r="H504" s="39"/>
      <c r="K504" s="59"/>
      <c r="L504" s="59"/>
      <c r="M504" s="59"/>
      <c r="N504" s="59"/>
      <c r="O504" s="59"/>
    </row>
    <row r="505" spans="2:15" ht="18.75" customHeight="1" x14ac:dyDescent="0.25">
      <c r="B505" s="29" t="s">
        <v>295</v>
      </c>
      <c r="C505" s="131" t="s">
        <v>292</v>
      </c>
      <c r="D505" s="132"/>
      <c r="F505" s="39"/>
      <c r="G505" s="39"/>
      <c r="H505" s="39"/>
      <c r="K505" s="59">
        <f>K96</f>
        <v>1011125</v>
      </c>
      <c r="L505" s="59">
        <f t="shared" ref="L505:O505" si="225">L96</f>
        <v>11125</v>
      </c>
      <c r="M505" s="59">
        <f t="shared" si="225"/>
        <v>1000000</v>
      </c>
      <c r="N505" s="59">
        <f t="shared" si="225"/>
        <v>0</v>
      </c>
      <c r="O505" s="59">
        <f t="shared" si="225"/>
        <v>953125</v>
      </c>
    </row>
    <row r="506" spans="2:15" ht="18.75" customHeight="1" x14ac:dyDescent="0.25">
      <c r="B506" s="29" t="s">
        <v>715</v>
      </c>
      <c r="C506" s="99"/>
      <c r="D506" s="100"/>
      <c r="F506" s="39"/>
      <c r="G506" s="39"/>
      <c r="H506" s="39"/>
      <c r="K506" s="59">
        <f>K106</f>
        <v>2586110.5099999998</v>
      </c>
      <c r="L506" s="59">
        <f t="shared" ref="L506:O506" si="226">L106</f>
        <v>2456804.5099999998</v>
      </c>
      <c r="M506" s="59">
        <f t="shared" si="226"/>
        <v>129306</v>
      </c>
      <c r="N506" s="59">
        <f t="shared" si="226"/>
        <v>0</v>
      </c>
      <c r="O506" s="59">
        <f t="shared" si="226"/>
        <v>2586110.5099999998</v>
      </c>
    </row>
    <row r="507" spans="2:15" ht="18.75" customHeight="1" x14ac:dyDescent="0.25">
      <c r="B507" s="29" t="s">
        <v>296</v>
      </c>
      <c r="C507" s="131" t="s">
        <v>293</v>
      </c>
      <c r="D507" s="132"/>
      <c r="F507" s="39"/>
      <c r="G507" s="39"/>
      <c r="H507" s="39"/>
      <c r="K507" s="59">
        <f>K438</f>
        <v>7071091.8200000003</v>
      </c>
      <c r="L507" s="59">
        <f t="shared" ref="L507:O507" si="227">L438</f>
        <v>0</v>
      </c>
      <c r="M507" s="59">
        <f t="shared" si="227"/>
        <v>7071091.8200000003</v>
      </c>
      <c r="N507" s="59">
        <f t="shared" si="227"/>
        <v>0</v>
      </c>
      <c r="O507" s="59">
        <f t="shared" si="227"/>
        <v>7071091.8200000003</v>
      </c>
    </row>
    <row r="508" spans="2:15" ht="18.75" customHeight="1" x14ac:dyDescent="0.25">
      <c r="B508" s="29" t="s">
        <v>297</v>
      </c>
      <c r="C508" s="131" t="s">
        <v>294</v>
      </c>
      <c r="D508" s="132"/>
      <c r="F508" s="39"/>
      <c r="G508" s="39"/>
      <c r="H508" s="39"/>
      <c r="K508" s="59">
        <f>K120</f>
        <v>250296</v>
      </c>
      <c r="L508" s="59">
        <f t="shared" ref="L508:O508" si="228">L120</f>
        <v>150296</v>
      </c>
      <c r="M508" s="59">
        <f t="shared" si="228"/>
        <v>100000</v>
      </c>
      <c r="N508" s="59">
        <f t="shared" si="228"/>
        <v>0</v>
      </c>
      <c r="O508" s="59">
        <f t="shared" si="228"/>
        <v>150296</v>
      </c>
    </row>
    <row r="509" spans="2:15" ht="18.75" customHeight="1" x14ac:dyDescent="0.25">
      <c r="B509" s="33" t="s">
        <v>254</v>
      </c>
      <c r="C509" s="34" t="s">
        <v>255</v>
      </c>
      <c r="D509" s="35">
        <v>1225877.8</v>
      </c>
      <c r="F509" s="39"/>
      <c r="G509" s="39"/>
      <c r="H509" s="39"/>
    </row>
    <row r="510" spans="2:15" ht="18.75" customHeight="1" x14ac:dyDescent="0.25">
      <c r="B510" s="29" t="s">
        <v>300</v>
      </c>
      <c r="C510" s="135" t="s">
        <v>298</v>
      </c>
      <c r="D510" s="136"/>
      <c r="F510" s="39"/>
      <c r="G510" s="39"/>
      <c r="H510" s="39"/>
      <c r="K510" s="59">
        <f>K130+K443</f>
        <v>174268</v>
      </c>
      <c r="L510" s="59">
        <f t="shared" ref="L510:O510" si="229">L130+L443</f>
        <v>0</v>
      </c>
      <c r="M510" s="59">
        <f t="shared" si="229"/>
        <v>174268</v>
      </c>
      <c r="N510" s="59">
        <f t="shared" si="229"/>
        <v>0</v>
      </c>
      <c r="O510" s="59">
        <f t="shared" si="229"/>
        <v>174268</v>
      </c>
    </row>
    <row r="511" spans="2:15" ht="18.75" customHeight="1" x14ac:dyDescent="0.25">
      <c r="B511" s="29" t="s">
        <v>301</v>
      </c>
      <c r="C511" s="135" t="s">
        <v>299</v>
      </c>
      <c r="D511" s="136"/>
      <c r="F511" s="39"/>
      <c r="G511" s="39"/>
      <c r="H511" s="39"/>
      <c r="K511" s="59">
        <f>K134+K447</f>
        <v>596800</v>
      </c>
      <c r="L511" s="59">
        <f t="shared" ref="L511:O511" si="230">L134+L447</f>
        <v>0</v>
      </c>
      <c r="M511" s="59">
        <f t="shared" si="230"/>
        <v>596800</v>
      </c>
      <c r="N511" s="59">
        <f t="shared" si="230"/>
        <v>0</v>
      </c>
      <c r="O511" s="59">
        <f t="shared" si="230"/>
        <v>547800</v>
      </c>
    </row>
    <row r="512" spans="2:15" ht="18.75" customHeight="1" x14ac:dyDescent="0.25">
      <c r="B512" s="33" t="s">
        <v>256</v>
      </c>
      <c r="C512" s="34" t="s">
        <v>257</v>
      </c>
      <c r="D512" s="35">
        <v>5486221</v>
      </c>
      <c r="F512" s="39"/>
      <c r="G512" s="39"/>
      <c r="H512" s="39"/>
    </row>
    <row r="513" spans="2:15" ht="18.75" customHeight="1" x14ac:dyDescent="0.25">
      <c r="B513" s="29" t="s">
        <v>302</v>
      </c>
      <c r="C513" s="131" t="s">
        <v>306</v>
      </c>
      <c r="D513" s="132"/>
      <c r="F513" s="39"/>
      <c r="G513" s="39"/>
      <c r="H513" s="39"/>
      <c r="K513" s="59">
        <f>K151+K281</f>
        <v>36649715</v>
      </c>
      <c r="L513" s="59">
        <f t="shared" ref="L513:O513" si="231">L151+L281</f>
        <v>24827480</v>
      </c>
      <c r="M513" s="59">
        <f t="shared" si="231"/>
        <v>11822235</v>
      </c>
      <c r="N513" s="59">
        <f t="shared" si="231"/>
        <v>0</v>
      </c>
      <c r="O513" s="59">
        <f t="shared" si="231"/>
        <v>35861271.810000002</v>
      </c>
    </row>
    <row r="514" spans="2:15" ht="18.75" customHeight="1" x14ac:dyDescent="0.25">
      <c r="B514" s="29" t="s">
        <v>303</v>
      </c>
      <c r="C514" s="131" t="s">
        <v>307</v>
      </c>
      <c r="D514" s="132"/>
      <c r="F514" s="39"/>
      <c r="G514" s="39"/>
      <c r="H514" s="39"/>
      <c r="K514" s="59">
        <f>K155+K300</f>
        <v>250800048</v>
      </c>
      <c r="L514" s="59">
        <f t="shared" ref="L514:O514" si="232">L155+L300</f>
        <v>209747029.10000002</v>
      </c>
      <c r="M514" s="59">
        <f t="shared" si="232"/>
        <v>43588198.899999999</v>
      </c>
      <c r="N514" s="59">
        <f t="shared" si="232"/>
        <v>2535180</v>
      </c>
      <c r="O514" s="59">
        <f t="shared" si="232"/>
        <v>251967642.63999999</v>
      </c>
    </row>
    <row r="515" spans="2:15" ht="18.75" customHeight="1" x14ac:dyDescent="0.25">
      <c r="B515" s="29" t="s">
        <v>304</v>
      </c>
      <c r="C515" s="131" t="s">
        <v>308</v>
      </c>
      <c r="D515" s="132"/>
      <c r="F515" s="39"/>
      <c r="G515" s="39"/>
      <c r="H515" s="39"/>
      <c r="K515" s="59">
        <f>K349</f>
        <v>207900</v>
      </c>
      <c r="L515" s="59">
        <f t="shared" ref="L515:O515" si="233">L349</f>
        <v>0</v>
      </c>
      <c r="M515" s="59">
        <f t="shared" si="233"/>
        <v>207900</v>
      </c>
      <c r="N515" s="59">
        <f t="shared" si="233"/>
        <v>0</v>
      </c>
      <c r="O515" s="59">
        <f t="shared" si="233"/>
        <v>207900</v>
      </c>
    </row>
    <row r="516" spans="2:15" ht="18.75" customHeight="1" x14ac:dyDescent="0.25">
      <c r="B516" s="29" t="s">
        <v>305</v>
      </c>
      <c r="C516" s="131" t="s">
        <v>309</v>
      </c>
      <c r="D516" s="132"/>
      <c r="F516" s="39"/>
      <c r="G516" s="39"/>
      <c r="H516" s="39"/>
      <c r="K516" s="59">
        <f>K355</f>
        <v>13287130</v>
      </c>
      <c r="L516" s="59">
        <f t="shared" ref="L516:O516" si="234">L355</f>
        <v>1287180</v>
      </c>
      <c r="M516" s="59">
        <f t="shared" si="234"/>
        <v>11999950</v>
      </c>
      <c r="N516" s="59">
        <f t="shared" si="234"/>
        <v>0</v>
      </c>
      <c r="O516" s="59">
        <f t="shared" si="234"/>
        <v>13274706.359999999</v>
      </c>
    </row>
    <row r="517" spans="2:15" ht="18.75" customHeight="1" x14ac:dyDescent="0.25">
      <c r="B517" s="33" t="s">
        <v>258</v>
      </c>
      <c r="C517" s="34" t="s">
        <v>259</v>
      </c>
      <c r="D517" s="35">
        <v>436011.6</v>
      </c>
      <c r="F517" s="39"/>
      <c r="G517" s="39"/>
      <c r="H517" s="39"/>
    </row>
    <row r="518" spans="2:15" ht="18.75" customHeight="1" x14ac:dyDescent="0.25">
      <c r="B518" s="29" t="s">
        <v>312</v>
      </c>
      <c r="C518" s="131" t="s">
        <v>310</v>
      </c>
      <c r="D518" s="132"/>
      <c r="F518" s="39"/>
      <c r="G518" s="39"/>
      <c r="H518" s="39"/>
      <c r="K518" s="59">
        <f>K169</f>
        <v>15884573</v>
      </c>
      <c r="L518" s="59">
        <f t="shared" ref="L518:O518" si="235">L169</f>
        <v>119080</v>
      </c>
      <c r="M518" s="59">
        <f t="shared" si="235"/>
        <v>3089200</v>
      </c>
      <c r="N518" s="59">
        <f t="shared" si="235"/>
        <v>12676293</v>
      </c>
      <c r="O518" s="59">
        <f t="shared" si="235"/>
        <v>15883573</v>
      </c>
    </row>
    <row r="519" spans="2:15" ht="18.75" customHeight="1" x14ac:dyDescent="0.25">
      <c r="B519" s="29" t="s">
        <v>313</v>
      </c>
      <c r="C519" s="131" t="s">
        <v>311</v>
      </c>
      <c r="D519" s="132"/>
      <c r="F519" s="39"/>
      <c r="G519" s="39"/>
      <c r="H519" s="39"/>
      <c r="K519" s="59">
        <f>K205+K452</f>
        <v>104040</v>
      </c>
      <c r="L519" s="59">
        <f t="shared" ref="L519:O519" si="236">L205+L452</f>
        <v>89040</v>
      </c>
      <c r="M519" s="59">
        <f t="shared" si="236"/>
        <v>15000</v>
      </c>
      <c r="N519" s="59">
        <f t="shared" si="236"/>
        <v>0</v>
      </c>
      <c r="O519" s="59">
        <f t="shared" si="236"/>
        <v>104040</v>
      </c>
    </row>
    <row r="520" spans="2:15" ht="18.75" customHeight="1" x14ac:dyDescent="0.25">
      <c r="B520" s="33" t="s">
        <v>260</v>
      </c>
      <c r="C520" s="34" t="s">
        <v>261</v>
      </c>
      <c r="D520" s="35">
        <v>7329572.5</v>
      </c>
      <c r="F520" s="39"/>
      <c r="G520" s="39"/>
      <c r="H520" s="39"/>
    </row>
    <row r="521" spans="2:15" ht="18.75" customHeight="1" x14ac:dyDescent="0.25">
      <c r="B521" s="29" t="s">
        <v>318</v>
      </c>
      <c r="C521" s="131" t="s">
        <v>314</v>
      </c>
      <c r="D521" s="132"/>
      <c r="F521" s="39"/>
      <c r="G521" s="39"/>
      <c r="H521" s="39"/>
      <c r="K521" s="59">
        <f>K210</f>
        <v>2928300</v>
      </c>
      <c r="L521" s="59">
        <f t="shared" ref="L521:O521" si="237">L210</f>
        <v>0</v>
      </c>
      <c r="M521" s="59">
        <f t="shared" si="237"/>
        <v>2928300</v>
      </c>
      <c r="N521" s="59">
        <f t="shared" si="237"/>
        <v>0</v>
      </c>
      <c r="O521" s="59">
        <f t="shared" si="237"/>
        <v>2928300</v>
      </c>
    </row>
    <row r="522" spans="2:15" ht="18.75" customHeight="1" x14ac:dyDescent="0.25">
      <c r="B522" s="29" t="s">
        <v>319</v>
      </c>
      <c r="C522" s="131" t="s">
        <v>315</v>
      </c>
      <c r="D522" s="132"/>
      <c r="F522" s="39"/>
      <c r="G522" s="39"/>
      <c r="H522" s="39"/>
      <c r="K522" s="59">
        <f>K214+K372</f>
        <v>3163472.5</v>
      </c>
      <c r="L522" s="59">
        <f t="shared" ref="L522:O522" si="238">L214+L372</f>
        <v>2508472.5</v>
      </c>
      <c r="M522" s="59">
        <f t="shared" si="238"/>
        <v>655000</v>
      </c>
      <c r="N522" s="59">
        <f t="shared" si="238"/>
        <v>0</v>
      </c>
      <c r="O522" s="59">
        <f t="shared" si="238"/>
        <v>2578472.5</v>
      </c>
    </row>
    <row r="523" spans="2:15" ht="18.75" customHeight="1" x14ac:dyDescent="0.25">
      <c r="B523" s="29" t="s">
        <v>320</v>
      </c>
      <c r="C523" s="131" t="s">
        <v>316</v>
      </c>
      <c r="D523" s="132"/>
      <c r="F523" s="39"/>
      <c r="G523" s="39"/>
      <c r="H523" s="39"/>
      <c r="K523" s="59">
        <f>K224+K376</f>
        <v>21754556.5</v>
      </c>
      <c r="L523" s="59">
        <f t="shared" ref="L523:O523" si="239">L224+L376</f>
        <v>21754556.5</v>
      </c>
      <c r="M523" s="59">
        <f t="shared" si="239"/>
        <v>0</v>
      </c>
      <c r="N523" s="59">
        <f t="shared" si="239"/>
        <v>0</v>
      </c>
      <c r="O523" s="59">
        <f t="shared" si="239"/>
        <v>21754556.5</v>
      </c>
    </row>
    <row r="524" spans="2:15" ht="18.75" customHeight="1" x14ac:dyDescent="0.25">
      <c r="B524" s="29" t="s">
        <v>321</v>
      </c>
      <c r="C524" s="131" t="s">
        <v>317</v>
      </c>
      <c r="D524" s="132"/>
      <c r="F524" s="39"/>
      <c r="G524" s="39"/>
      <c r="H524" s="39"/>
      <c r="K524" s="59">
        <f>K231+K389</f>
        <v>1297072</v>
      </c>
      <c r="L524" s="59">
        <f t="shared" ref="L524:O524" si="240">L231+L389</f>
        <v>1052072</v>
      </c>
      <c r="M524" s="59">
        <f t="shared" si="240"/>
        <v>245000</v>
      </c>
      <c r="N524" s="59">
        <f t="shared" si="240"/>
        <v>0</v>
      </c>
      <c r="O524" s="59">
        <f t="shared" si="240"/>
        <v>1297072</v>
      </c>
    </row>
    <row r="525" spans="2:15" ht="18.75" customHeight="1" x14ac:dyDescent="0.25">
      <c r="B525" s="33" t="s">
        <v>262</v>
      </c>
      <c r="C525" s="34" t="s">
        <v>263</v>
      </c>
      <c r="D525" s="35">
        <v>413268.1</v>
      </c>
      <c r="F525" s="39"/>
      <c r="G525" s="39"/>
      <c r="H525" s="39"/>
    </row>
    <row r="526" spans="2:15" ht="18.75" customHeight="1" x14ac:dyDescent="0.25">
      <c r="B526" s="29" t="s">
        <v>716</v>
      </c>
      <c r="C526" s="1" t="s">
        <v>275</v>
      </c>
      <c r="D526" s="30"/>
      <c r="F526" s="39"/>
      <c r="G526" s="39"/>
      <c r="H526" s="39"/>
      <c r="K526" s="59">
        <f>K238</f>
        <v>1417</v>
      </c>
      <c r="L526" s="59">
        <f t="shared" ref="L526:O526" si="241">L238</f>
        <v>1417</v>
      </c>
      <c r="M526" s="59">
        <f t="shared" si="241"/>
        <v>0</v>
      </c>
      <c r="N526" s="59">
        <f t="shared" si="241"/>
        <v>0</v>
      </c>
      <c r="O526" s="59">
        <f t="shared" si="241"/>
        <v>1417</v>
      </c>
    </row>
    <row r="527" spans="2:15" ht="15" x14ac:dyDescent="0.25">
      <c r="B527" s="29" t="s">
        <v>323</v>
      </c>
      <c r="C527" s="133" t="s">
        <v>322</v>
      </c>
      <c r="D527" s="134"/>
      <c r="F527" s="39"/>
      <c r="G527" s="39"/>
      <c r="H527" s="39"/>
      <c r="K527" s="59">
        <f>K242</f>
        <v>535475</v>
      </c>
      <c r="L527" s="59">
        <f t="shared" ref="L527:O527" si="242">L242</f>
        <v>38475</v>
      </c>
      <c r="M527" s="59">
        <f t="shared" si="242"/>
        <v>224000</v>
      </c>
      <c r="N527" s="59">
        <f t="shared" si="242"/>
        <v>273000</v>
      </c>
      <c r="O527" s="59">
        <f t="shared" si="242"/>
        <v>535475</v>
      </c>
    </row>
    <row r="528" spans="2:15" ht="17.25" customHeight="1" x14ac:dyDescent="0.25">
      <c r="B528" s="33" t="s">
        <v>264</v>
      </c>
      <c r="C528" s="34" t="s">
        <v>265</v>
      </c>
      <c r="D528" s="35">
        <v>1706390.4</v>
      </c>
      <c r="F528" s="39"/>
      <c r="G528" s="39"/>
      <c r="H528" s="39"/>
    </row>
    <row r="529" spans="2:15" ht="15" x14ac:dyDescent="0.25">
      <c r="B529" s="29" t="s">
        <v>326</v>
      </c>
      <c r="C529" s="131" t="s">
        <v>324</v>
      </c>
      <c r="D529" s="132"/>
      <c r="F529" s="39"/>
      <c r="G529" s="39"/>
      <c r="H529" s="39"/>
      <c r="K529" s="59">
        <f>K457</f>
        <v>5886000</v>
      </c>
      <c r="L529" s="59">
        <f t="shared" ref="L529:O529" si="243">L457</f>
        <v>5886000</v>
      </c>
      <c r="M529" s="59">
        <f t="shared" si="243"/>
        <v>0</v>
      </c>
      <c r="N529" s="59">
        <f t="shared" si="243"/>
        <v>0</v>
      </c>
      <c r="O529" s="59">
        <f t="shared" si="243"/>
        <v>5886000</v>
      </c>
    </row>
    <row r="530" spans="2:15" ht="15" x14ac:dyDescent="0.25">
      <c r="B530" s="29" t="s">
        <v>327</v>
      </c>
      <c r="C530" s="135" t="s">
        <v>325</v>
      </c>
      <c r="D530" s="136"/>
      <c r="F530" s="39"/>
      <c r="G530" s="39"/>
      <c r="H530" s="39"/>
      <c r="K530" s="59">
        <f>K461</f>
        <v>13341612</v>
      </c>
      <c r="L530" s="59">
        <f t="shared" ref="L530:O530" si="244">L461</f>
        <v>11501612</v>
      </c>
      <c r="M530" s="59">
        <f t="shared" si="244"/>
        <v>1840000</v>
      </c>
      <c r="N530" s="59">
        <f t="shared" si="244"/>
        <v>0</v>
      </c>
      <c r="O530" s="59">
        <f t="shared" si="244"/>
        <v>13341612</v>
      </c>
    </row>
    <row r="531" spans="2:15" x14ac:dyDescent="0.25">
      <c r="F531" s="39"/>
      <c r="G531" s="39"/>
      <c r="H531" s="39"/>
    </row>
    <row r="532" spans="2:15" x14ac:dyDescent="0.25">
      <c r="F532" s="39"/>
      <c r="G532" s="39"/>
      <c r="H532" s="39"/>
    </row>
    <row r="533" spans="2:15" x14ac:dyDescent="0.25">
      <c r="F533" s="39"/>
      <c r="G533" s="39"/>
      <c r="H533" s="39"/>
    </row>
    <row r="534" spans="2:15" x14ac:dyDescent="0.25">
      <c r="F534" s="39"/>
      <c r="G534" s="39"/>
      <c r="H534" s="39"/>
    </row>
    <row r="535" spans="2:15" x14ac:dyDescent="0.25">
      <c r="F535" s="39"/>
      <c r="G535" s="39"/>
      <c r="H535" s="39"/>
    </row>
    <row r="536" spans="2:15" x14ac:dyDescent="0.25">
      <c r="F536" s="39"/>
      <c r="G536" s="39"/>
      <c r="H536" s="39"/>
    </row>
    <row r="537" spans="2:15" x14ac:dyDescent="0.25">
      <c r="F537" s="39"/>
      <c r="G537" s="39"/>
      <c r="H537" s="39"/>
    </row>
    <row r="538" spans="2:15" x14ac:dyDescent="0.25">
      <c r="F538" s="39"/>
      <c r="G538" s="39"/>
      <c r="H538" s="39"/>
    </row>
    <row r="539" spans="2:15" x14ac:dyDescent="0.25">
      <c r="F539" s="39"/>
      <c r="G539" s="39"/>
      <c r="H539" s="39"/>
    </row>
    <row r="540" spans="2:15" x14ac:dyDescent="0.25">
      <c r="F540" s="39"/>
      <c r="G540" s="39"/>
      <c r="H540" s="39"/>
    </row>
    <row r="541" spans="2:15" x14ac:dyDescent="0.25">
      <c r="F541" s="39"/>
      <c r="G541" s="39"/>
      <c r="H541" s="39"/>
    </row>
    <row r="542" spans="2:15" x14ac:dyDescent="0.25">
      <c r="F542" s="39"/>
      <c r="G542" s="39"/>
      <c r="H542" s="39"/>
    </row>
    <row r="543" spans="2:15" x14ac:dyDescent="0.25">
      <c r="F543" s="39"/>
      <c r="G543" s="39"/>
      <c r="H543" s="39"/>
    </row>
    <row r="544" spans="2:15" x14ac:dyDescent="0.25">
      <c r="F544" s="39"/>
      <c r="G544" s="39"/>
      <c r="H544" s="39"/>
    </row>
    <row r="545" spans="6:8" x14ac:dyDescent="0.25">
      <c r="F545" s="39"/>
      <c r="G545" s="39"/>
      <c r="H545" s="39"/>
    </row>
    <row r="546" spans="6:8" x14ac:dyDescent="0.25">
      <c r="F546" s="39"/>
      <c r="G546" s="39"/>
      <c r="H546" s="39"/>
    </row>
    <row r="547" spans="6:8" x14ac:dyDescent="0.25">
      <c r="F547" s="39"/>
      <c r="G547" s="39"/>
      <c r="H547" s="39"/>
    </row>
    <row r="548" spans="6:8" x14ac:dyDescent="0.25">
      <c r="F548" s="39"/>
      <c r="G548" s="39"/>
      <c r="H548" s="39"/>
    </row>
    <row r="549" spans="6:8" x14ac:dyDescent="0.25">
      <c r="F549" s="39"/>
      <c r="G549" s="39"/>
      <c r="H549" s="39"/>
    </row>
    <row r="550" spans="6:8" x14ac:dyDescent="0.25">
      <c r="F550" s="39"/>
      <c r="G550" s="39"/>
      <c r="H550" s="39"/>
    </row>
    <row r="551" spans="6:8" x14ac:dyDescent="0.25">
      <c r="F551" s="39"/>
      <c r="G551" s="39"/>
      <c r="H551" s="39"/>
    </row>
    <row r="552" spans="6:8" x14ac:dyDescent="0.25">
      <c r="F552" s="39"/>
      <c r="G552" s="39"/>
      <c r="H552" s="39"/>
    </row>
    <row r="553" spans="6:8" x14ac:dyDescent="0.25">
      <c r="F553" s="39"/>
      <c r="G553" s="39"/>
      <c r="H553" s="39"/>
    </row>
    <row r="554" spans="6:8" x14ac:dyDescent="0.25">
      <c r="F554" s="39"/>
      <c r="G554" s="39"/>
      <c r="H554" s="39"/>
    </row>
    <row r="555" spans="6:8" x14ac:dyDescent="0.25">
      <c r="F555" s="39"/>
      <c r="G555" s="39"/>
      <c r="H555" s="39"/>
    </row>
    <row r="556" spans="6:8" x14ac:dyDescent="0.25">
      <c r="F556" s="39"/>
      <c r="G556" s="39"/>
      <c r="H556" s="39"/>
    </row>
    <row r="557" spans="6:8" x14ac:dyDescent="0.25">
      <c r="F557" s="39"/>
      <c r="G557" s="39"/>
      <c r="H557" s="39"/>
    </row>
    <row r="558" spans="6:8" x14ac:dyDescent="0.25">
      <c r="F558" s="39"/>
      <c r="G558" s="39"/>
      <c r="H558" s="39"/>
    </row>
    <row r="559" spans="6:8" x14ac:dyDescent="0.25">
      <c r="F559" s="39"/>
      <c r="G559" s="39"/>
      <c r="H559" s="39"/>
    </row>
    <row r="560" spans="6:8" x14ac:dyDescent="0.25">
      <c r="F560" s="39"/>
      <c r="G560" s="39"/>
      <c r="H560" s="39"/>
    </row>
    <row r="561" spans="6:8" x14ac:dyDescent="0.25">
      <c r="F561" s="39"/>
      <c r="G561" s="39"/>
      <c r="H561" s="39"/>
    </row>
    <row r="562" spans="6:8" x14ac:dyDescent="0.25">
      <c r="F562" s="39"/>
      <c r="G562" s="39"/>
      <c r="H562" s="39"/>
    </row>
    <row r="563" spans="6:8" x14ac:dyDescent="0.25">
      <c r="F563" s="39"/>
      <c r="G563" s="39"/>
      <c r="H563" s="39"/>
    </row>
    <row r="564" spans="6:8" x14ac:dyDescent="0.25">
      <c r="F564" s="39"/>
      <c r="G564" s="39"/>
      <c r="H564" s="39"/>
    </row>
    <row r="565" spans="6:8" x14ac:dyDescent="0.25">
      <c r="F565" s="39"/>
      <c r="G565" s="39"/>
      <c r="H565" s="39"/>
    </row>
    <row r="566" spans="6:8" x14ac:dyDescent="0.25">
      <c r="F566" s="39"/>
      <c r="G566" s="39"/>
      <c r="H566" s="39"/>
    </row>
    <row r="567" spans="6:8" x14ac:dyDescent="0.25">
      <c r="F567" s="39"/>
      <c r="G567" s="39"/>
      <c r="H567" s="39"/>
    </row>
    <row r="568" spans="6:8" x14ac:dyDescent="0.25">
      <c r="F568" s="39"/>
      <c r="G568" s="39"/>
      <c r="H568" s="39"/>
    </row>
    <row r="569" spans="6:8" x14ac:dyDescent="0.25">
      <c r="F569" s="39"/>
      <c r="G569" s="39"/>
      <c r="H569" s="39"/>
    </row>
    <row r="570" spans="6:8" x14ac:dyDescent="0.25">
      <c r="F570" s="39"/>
      <c r="G570" s="39"/>
      <c r="H570" s="39"/>
    </row>
    <row r="571" spans="6:8" x14ac:dyDescent="0.25">
      <c r="F571" s="39"/>
      <c r="G571" s="39"/>
      <c r="H571" s="39"/>
    </row>
    <row r="572" spans="6:8" x14ac:dyDescent="0.25">
      <c r="F572" s="39"/>
      <c r="G572" s="39"/>
      <c r="H572" s="39"/>
    </row>
    <row r="573" spans="6:8" x14ac:dyDescent="0.25">
      <c r="F573" s="39"/>
      <c r="G573" s="39"/>
      <c r="H573" s="39"/>
    </row>
    <row r="574" spans="6:8" x14ac:dyDescent="0.25">
      <c r="F574" s="39"/>
      <c r="G574" s="39"/>
      <c r="H574" s="39"/>
    </row>
    <row r="575" spans="6:8" x14ac:dyDescent="0.25">
      <c r="F575" s="39"/>
      <c r="G575" s="39"/>
      <c r="H575" s="39"/>
    </row>
    <row r="576" spans="6:8" x14ac:dyDescent="0.25">
      <c r="F576" s="39"/>
      <c r="G576" s="39"/>
      <c r="H576" s="39"/>
    </row>
    <row r="577" spans="6:8" x14ac:dyDescent="0.25">
      <c r="F577" s="39"/>
      <c r="G577" s="39"/>
      <c r="H577" s="39"/>
    </row>
    <row r="578" spans="6:8" x14ac:dyDescent="0.25">
      <c r="F578" s="39"/>
      <c r="G578" s="39"/>
      <c r="H578" s="39"/>
    </row>
    <row r="579" spans="6:8" x14ac:dyDescent="0.25">
      <c r="F579" s="39"/>
      <c r="G579" s="39"/>
      <c r="H579" s="39"/>
    </row>
    <row r="580" spans="6:8" x14ac:dyDescent="0.25">
      <c r="F580" s="39"/>
      <c r="G580" s="39"/>
      <c r="H580" s="39"/>
    </row>
    <row r="581" spans="6:8" x14ac:dyDescent="0.25">
      <c r="F581" s="39"/>
      <c r="G581" s="39"/>
      <c r="H581" s="39"/>
    </row>
    <row r="582" spans="6:8" x14ac:dyDescent="0.25">
      <c r="F582" s="39"/>
      <c r="G582" s="39"/>
      <c r="H582" s="39"/>
    </row>
    <row r="583" spans="6:8" x14ac:dyDescent="0.25">
      <c r="F583" s="39"/>
      <c r="G583" s="39"/>
      <c r="H583" s="39"/>
    </row>
    <row r="584" spans="6:8" x14ac:dyDescent="0.25">
      <c r="F584" s="39"/>
      <c r="G584" s="39"/>
      <c r="H584" s="39"/>
    </row>
    <row r="585" spans="6:8" x14ac:dyDescent="0.25">
      <c r="F585" s="39"/>
      <c r="G585" s="39"/>
      <c r="H585" s="39"/>
    </row>
    <row r="586" spans="6:8" x14ac:dyDescent="0.25">
      <c r="F586" s="39"/>
      <c r="G586" s="39"/>
      <c r="H586" s="39"/>
    </row>
    <row r="587" spans="6:8" x14ac:dyDescent="0.25">
      <c r="F587" s="39"/>
      <c r="G587" s="39"/>
      <c r="H587" s="39"/>
    </row>
    <row r="588" spans="6:8" x14ac:dyDescent="0.25">
      <c r="F588" s="39"/>
      <c r="G588" s="39"/>
      <c r="H588" s="39"/>
    </row>
    <row r="589" spans="6:8" x14ac:dyDescent="0.25">
      <c r="F589" s="39"/>
      <c r="G589" s="39"/>
      <c r="H589" s="39"/>
    </row>
    <row r="590" spans="6:8" x14ac:dyDescent="0.25">
      <c r="F590" s="39"/>
      <c r="G590" s="39"/>
      <c r="H590" s="39"/>
    </row>
    <row r="591" spans="6:8" x14ac:dyDescent="0.25">
      <c r="F591" s="39"/>
      <c r="G591" s="39"/>
      <c r="H591" s="39"/>
    </row>
    <row r="592" spans="6:8" x14ac:dyDescent="0.25">
      <c r="F592" s="39"/>
      <c r="G592" s="39"/>
      <c r="H592" s="39"/>
    </row>
    <row r="593" spans="6:8" x14ac:dyDescent="0.25">
      <c r="F593" s="39"/>
      <c r="G593" s="39"/>
      <c r="H593" s="39"/>
    </row>
    <row r="594" spans="6:8" x14ac:dyDescent="0.25">
      <c r="F594" s="39"/>
      <c r="G594" s="39"/>
      <c r="H594" s="39"/>
    </row>
    <row r="595" spans="6:8" x14ac:dyDescent="0.25">
      <c r="F595" s="39"/>
      <c r="G595" s="39"/>
      <c r="H595" s="39"/>
    </row>
    <row r="596" spans="6:8" x14ac:dyDescent="0.25">
      <c r="F596" s="39"/>
      <c r="G596" s="39"/>
      <c r="H596" s="39"/>
    </row>
    <row r="597" spans="6:8" x14ac:dyDescent="0.25">
      <c r="F597" s="39"/>
      <c r="G597" s="39"/>
      <c r="H597" s="39"/>
    </row>
    <row r="598" spans="6:8" x14ac:dyDescent="0.25">
      <c r="F598" s="39"/>
      <c r="G598" s="39"/>
      <c r="H598" s="39"/>
    </row>
    <row r="599" spans="6:8" x14ac:dyDescent="0.25">
      <c r="F599" s="39"/>
      <c r="G599" s="39"/>
      <c r="H599" s="39"/>
    </row>
    <row r="600" spans="6:8" x14ac:dyDescent="0.25">
      <c r="F600" s="39"/>
      <c r="G600" s="39"/>
      <c r="H600" s="39"/>
    </row>
    <row r="601" spans="6:8" x14ac:dyDescent="0.25">
      <c r="F601" s="39"/>
      <c r="G601" s="39"/>
      <c r="H601" s="39"/>
    </row>
    <row r="602" spans="6:8" x14ac:dyDescent="0.25">
      <c r="F602" s="39"/>
      <c r="G602" s="39"/>
      <c r="H602" s="39"/>
    </row>
    <row r="603" spans="6:8" x14ac:dyDescent="0.25">
      <c r="F603" s="39"/>
      <c r="G603" s="39"/>
      <c r="H603" s="39"/>
    </row>
    <row r="604" spans="6:8" x14ac:dyDescent="0.25">
      <c r="F604" s="39"/>
      <c r="G604" s="39"/>
      <c r="H604" s="39"/>
    </row>
    <row r="605" spans="6:8" x14ac:dyDescent="0.25">
      <c r="F605" s="39"/>
      <c r="G605" s="39"/>
      <c r="H605" s="39"/>
    </row>
    <row r="606" spans="6:8" x14ac:dyDescent="0.25">
      <c r="F606" s="39"/>
      <c r="G606" s="39"/>
      <c r="H606" s="39"/>
    </row>
    <row r="607" spans="6:8" x14ac:dyDescent="0.25">
      <c r="F607" s="39"/>
      <c r="G607" s="39"/>
      <c r="H607" s="39"/>
    </row>
    <row r="608" spans="6:8" x14ac:dyDescent="0.25">
      <c r="F608" s="39"/>
      <c r="G608" s="39"/>
      <c r="H608" s="39"/>
    </row>
    <row r="609" spans="6:8" x14ac:dyDescent="0.25">
      <c r="F609" s="39"/>
      <c r="G609" s="39"/>
      <c r="H609" s="39"/>
    </row>
    <row r="610" spans="6:8" x14ac:dyDescent="0.25">
      <c r="F610" s="39"/>
      <c r="G610" s="39"/>
      <c r="H610" s="39"/>
    </row>
    <row r="611" spans="6:8" x14ac:dyDescent="0.25">
      <c r="F611" s="39"/>
      <c r="G611" s="39"/>
      <c r="H611" s="39"/>
    </row>
    <row r="612" spans="6:8" x14ac:dyDescent="0.25">
      <c r="F612" s="39"/>
      <c r="G612" s="39"/>
      <c r="H612" s="39"/>
    </row>
    <row r="613" spans="6:8" x14ac:dyDescent="0.25">
      <c r="F613" s="39"/>
      <c r="G613" s="39"/>
      <c r="H613" s="39"/>
    </row>
    <row r="614" spans="6:8" x14ac:dyDescent="0.25">
      <c r="F614" s="39"/>
      <c r="G614" s="39"/>
      <c r="H614" s="39"/>
    </row>
    <row r="615" spans="6:8" x14ac:dyDescent="0.25">
      <c r="F615" s="39"/>
      <c r="G615" s="39"/>
      <c r="H615" s="39"/>
    </row>
    <row r="616" spans="6:8" x14ac:dyDescent="0.25">
      <c r="F616" s="39"/>
      <c r="G616" s="39"/>
      <c r="H616" s="39"/>
    </row>
    <row r="617" spans="6:8" x14ac:dyDescent="0.25">
      <c r="F617" s="39"/>
      <c r="G617" s="39"/>
      <c r="H617" s="39"/>
    </row>
    <row r="618" spans="6:8" x14ac:dyDescent="0.25">
      <c r="F618" s="39"/>
      <c r="G618" s="39"/>
      <c r="H618" s="39"/>
    </row>
    <row r="619" spans="6:8" x14ac:dyDescent="0.25">
      <c r="F619" s="39"/>
      <c r="G619" s="39"/>
      <c r="H619" s="39"/>
    </row>
    <row r="620" spans="6:8" x14ac:dyDescent="0.25">
      <c r="F620" s="39"/>
      <c r="G620" s="39"/>
      <c r="H620" s="39"/>
    </row>
    <row r="621" spans="6:8" x14ac:dyDescent="0.25">
      <c r="F621" s="39"/>
      <c r="G621" s="39"/>
      <c r="H621" s="39"/>
    </row>
    <row r="622" spans="6:8" x14ac:dyDescent="0.25">
      <c r="F622" s="39"/>
      <c r="G622" s="39"/>
      <c r="H622" s="39"/>
    </row>
    <row r="623" spans="6:8" x14ac:dyDescent="0.25">
      <c r="F623" s="39"/>
      <c r="G623" s="39"/>
      <c r="H623" s="39"/>
    </row>
    <row r="624" spans="6:8" x14ac:dyDescent="0.25">
      <c r="F624" s="39"/>
      <c r="G624" s="39"/>
      <c r="H624" s="39"/>
    </row>
    <row r="625" spans="6:8" x14ac:dyDescent="0.25">
      <c r="F625" s="39"/>
      <c r="G625" s="39"/>
      <c r="H625" s="39"/>
    </row>
    <row r="626" spans="6:8" x14ac:dyDescent="0.25">
      <c r="F626" s="39"/>
      <c r="G626" s="39"/>
      <c r="H626" s="39"/>
    </row>
    <row r="627" spans="6:8" x14ac:dyDescent="0.25">
      <c r="F627" s="39"/>
      <c r="G627" s="39"/>
      <c r="H627" s="39"/>
    </row>
    <row r="628" spans="6:8" x14ac:dyDescent="0.25">
      <c r="F628" s="39"/>
      <c r="G628" s="39"/>
      <c r="H628" s="39"/>
    </row>
    <row r="629" spans="6:8" x14ac:dyDescent="0.25">
      <c r="F629" s="39"/>
      <c r="G629" s="39"/>
      <c r="H629" s="39"/>
    </row>
    <row r="630" spans="6:8" x14ac:dyDescent="0.25">
      <c r="F630" s="39"/>
      <c r="G630" s="39"/>
      <c r="H630" s="39"/>
    </row>
    <row r="631" spans="6:8" x14ac:dyDescent="0.25">
      <c r="F631" s="39"/>
      <c r="G631" s="39"/>
      <c r="H631" s="39"/>
    </row>
    <row r="632" spans="6:8" x14ac:dyDescent="0.25">
      <c r="F632" s="39"/>
      <c r="G632" s="39"/>
      <c r="H632" s="39"/>
    </row>
    <row r="633" spans="6:8" x14ac:dyDescent="0.25">
      <c r="F633" s="39"/>
      <c r="G633" s="39"/>
      <c r="H633" s="39"/>
    </row>
    <row r="634" spans="6:8" x14ac:dyDescent="0.25">
      <c r="F634" s="39"/>
      <c r="G634" s="39"/>
      <c r="H634" s="39"/>
    </row>
    <row r="635" spans="6:8" x14ac:dyDescent="0.25">
      <c r="F635" s="39"/>
      <c r="G635" s="39"/>
      <c r="H635" s="39"/>
    </row>
    <row r="636" spans="6:8" x14ac:dyDescent="0.25">
      <c r="F636" s="39"/>
      <c r="G636" s="39"/>
      <c r="H636" s="39"/>
    </row>
    <row r="637" spans="6:8" x14ac:dyDescent="0.25">
      <c r="F637" s="39"/>
      <c r="G637" s="39"/>
      <c r="H637" s="39"/>
    </row>
    <row r="638" spans="6:8" x14ac:dyDescent="0.25">
      <c r="F638" s="39"/>
      <c r="G638" s="39"/>
      <c r="H638" s="39"/>
    </row>
    <row r="639" spans="6:8" x14ac:dyDescent="0.25">
      <c r="F639" s="39"/>
      <c r="G639" s="39"/>
      <c r="H639" s="39"/>
    </row>
    <row r="640" spans="6:8" x14ac:dyDescent="0.25">
      <c r="F640" s="39"/>
      <c r="G640" s="39"/>
      <c r="H640" s="39"/>
    </row>
    <row r="641" spans="6:8" x14ac:dyDescent="0.25">
      <c r="F641" s="39"/>
      <c r="G641" s="39"/>
      <c r="H641" s="39"/>
    </row>
    <row r="642" spans="6:8" x14ac:dyDescent="0.25">
      <c r="F642" s="39"/>
      <c r="G642" s="39"/>
      <c r="H642" s="39"/>
    </row>
    <row r="643" spans="6:8" x14ac:dyDescent="0.25">
      <c r="F643" s="39"/>
      <c r="G643" s="39"/>
      <c r="H643" s="39"/>
    </row>
    <row r="644" spans="6:8" x14ac:dyDescent="0.25">
      <c r="F644" s="39"/>
      <c r="G644" s="39"/>
      <c r="H644" s="39"/>
    </row>
    <row r="645" spans="6:8" x14ac:dyDescent="0.25">
      <c r="F645" s="39"/>
      <c r="G645" s="39"/>
      <c r="H645" s="39"/>
    </row>
    <row r="646" spans="6:8" x14ac:dyDescent="0.25">
      <c r="F646" s="39"/>
      <c r="G646" s="39"/>
      <c r="H646" s="39"/>
    </row>
    <row r="647" spans="6:8" x14ac:dyDescent="0.25">
      <c r="F647" s="39"/>
      <c r="G647" s="39"/>
      <c r="H647" s="39"/>
    </row>
    <row r="648" spans="6:8" x14ac:dyDescent="0.25">
      <c r="F648" s="39"/>
      <c r="G648" s="39"/>
      <c r="H648" s="39"/>
    </row>
    <row r="649" spans="6:8" x14ac:dyDescent="0.25">
      <c r="F649" s="39"/>
      <c r="G649" s="39"/>
      <c r="H649" s="39"/>
    </row>
    <row r="650" spans="6:8" x14ac:dyDescent="0.25">
      <c r="F650" s="39"/>
      <c r="G650" s="39"/>
      <c r="H650" s="39"/>
    </row>
    <row r="651" spans="6:8" x14ac:dyDescent="0.25">
      <c r="F651" s="39"/>
      <c r="G651" s="39"/>
      <c r="H651" s="39"/>
    </row>
    <row r="652" spans="6:8" x14ac:dyDescent="0.25">
      <c r="F652" s="39"/>
      <c r="G652" s="39"/>
      <c r="H652" s="39"/>
    </row>
    <row r="653" spans="6:8" x14ac:dyDescent="0.25">
      <c r="F653" s="39"/>
      <c r="G653" s="39"/>
      <c r="H653" s="39"/>
    </row>
    <row r="654" spans="6:8" x14ac:dyDescent="0.25">
      <c r="F654" s="39"/>
      <c r="G654" s="39"/>
      <c r="H654" s="39"/>
    </row>
    <row r="655" spans="6:8" x14ac:dyDescent="0.25">
      <c r="F655" s="39"/>
      <c r="G655" s="39"/>
      <c r="H655" s="39"/>
    </row>
    <row r="656" spans="6:8" x14ac:dyDescent="0.25">
      <c r="F656" s="39"/>
      <c r="G656" s="39"/>
      <c r="H656" s="39"/>
    </row>
    <row r="657" spans="6:8" x14ac:dyDescent="0.25">
      <c r="F657" s="39"/>
      <c r="G657" s="39"/>
      <c r="H657" s="39"/>
    </row>
    <row r="658" spans="6:8" x14ac:dyDescent="0.25">
      <c r="F658" s="39"/>
      <c r="G658" s="39"/>
      <c r="H658" s="39"/>
    </row>
    <row r="659" spans="6:8" x14ac:dyDescent="0.25">
      <c r="F659" s="39"/>
      <c r="G659" s="39"/>
      <c r="H659" s="39"/>
    </row>
    <row r="660" spans="6:8" x14ac:dyDescent="0.25">
      <c r="F660" s="39"/>
      <c r="G660" s="39"/>
      <c r="H660" s="39"/>
    </row>
    <row r="661" spans="6:8" x14ac:dyDescent="0.25">
      <c r="F661" s="39"/>
      <c r="G661" s="39"/>
      <c r="H661" s="39"/>
    </row>
    <row r="662" spans="6:8" x14ac:dyDescent="0.25">
      <c r="F662" s="39"/>
      <c r="G662" s="39"/>
      <c r="H662" s="39"/>
    </row>
    <row r="663" spans="6:8" x14ac:dyDescent="0.25">
      <c r="F663" s="39"/>
      <c r="G663" s="39"/>
      <c r="H663" s="39"/>
    </row>
    <row r="664" spans="6:8" x14ac:dyDescent="0.25">
      <c r="F664" s="39"/>
      <c r="G664" s="39"/>
      <c r="H664" s="39"/>
    </row>
    <row r="665" spans="6:8" x14ac:dyDescent="0.25">
      <c r="F665" s="39"/>
      <c r="G665" s="39"/>
      <c r="H665" s="39"/>
    </row>
    <row r="666" spans="6:8" x14ac:dyDescent="0.25">
      <c r="F666" s="39"/>
      <c r="G666" s="39"/>
      <c r="H666" s="39"/>
    </row>
    <row r="667" spans="6:8" x14ac:dyDescent="0.25">
      <c r="F667" s="39"/>
      <c r="G667" s="39"/>
      <c r="H667" s="39"/>
    </row>
    <row r="668" spans="6:8" x14ac:dyDescent="0.25">
      <c r="F668" s="39"/>
      <c r="G668" s="39"/>
      <c r="H668" s="39"/>
    </row>
    <row r="669" spans="6:8" x14ac:dyDescent="0.25">
      <c r="F669" s="39"/>
      <c r="G669" s="39"/>
      <c r="H669" s="39"/>
    </row>
    <row r="670" spans="6:8" x14ac:dyDescent="0.25">
      <c r="F670" s="39"/>
      <c r="G670" s="39"/>
      <c r="H670" s="39"/>
    </row>
    <row r="671" spans="6:8" x14ac:dyDescent="0.25">
      <c r="F671" s="39"/>
      <c r="G671" s="39"/>
      <c r="H671" s="39"/>
    </row>
    <row r="672" spans="6:8" x14ac:dyDescent="0.25">
      <c r="F672" s="39"/>
      <c r="G672" s="39"/>
      <c r="H672" s="39"/>
    </row>
    <row r="673" spans="6:8" x14ac:dyDescent="0.25">
      <c r="F673" s="39"/>
      <c r="G673" s="39"/>
      <c r="H673" s="39"/>
    </row>
    <row r="674" spans="6:8" x14ac:dyDescent="0.25">
      <c r="F674" s="39"/>
      <c r="G674" s="39"/>
      <c r="H674" s="39"/>
    </row>
    <row r="675" spans="6:8" x14ac:dyDescent="0.25">
      <c r="F675" s="39"/>
      <c r="G675" s="39"/>
      <c r="H675" s="39"/>
    </row>
    <row r="676" spans="6:8" x14ac:dyDescent="0.25">
      <c r="F676" s="39"/>
      <c r="G676" s="39"/>
      <c r="H676" s="39"/>
    </row>
    <row r="677" spans="6:8" x14ac:dyDescent="0.25">
      <c r="F677" s="39"/>
      <c r="G677" s="39"/>
      <c r="H677" s="39"/>
    </row>
    <row r="678" spans="6:8" x14ac:dyDescent="0.25">
      <c r="F678" s="39"/>
      <c r="G678" s="39"/>
      <c r="H678" s="39"/>
    </row>
    <row r="679" spans="6:8" x14ac:dyDescent="0.25">
      <c r="F679" s="39"/>
      <c r="G679" s="39"/>
      <c r="H679" s="39"/>
    </row>
    <row r="680" spans="6:8" x14ac:dyDescent="0.25">
      <c r="F680" s="39"/>
      <c r="G680" s="39"/>
      <c r="H680" s="39"/>
    </row>
    <row r="681" spans="6:8" x14ac:dyDescent="0.25">
      <c r="F681" s="39"/>
      <c r="G681" s="39"/>
      <c r="H681" s="39"/>
    </row>
    <row r="682" spans="6:8" x14ac:dyDescent="0.25">
      <c r="F682" s="39"/>
      <c r="G682" s="39"/>
      <c r="H682" s="39"/>
    </row>
    <row r="683" spans="6:8" x14ac:dyDescent="0.25">
      <c r="F683" s="39"/>
      <c r="G683" s="39"/>
      <c r="H683" s="39"/>
    </row>
    <row r="684" spans="6:8" x14ac:dyDescent="0.25">
      <c r="F684" s="39"/>
      <c r="G684" s="39"/>
      <c r="H684" s="39"/>
    </row>
    <row r="685" spans="6:8" x14ac:dyDescent="0.25">
      <c r="F685" s="39"/>
      <c r="G685" s="39"/>
      <c r="H685" s="39"/>
    </row>
    <row r="686" spans="6:8" x14ac:dyDescent="0.25">
      <c r="F686" s="39"/>
      <c r="G686" s="39"/>
      <c r="H686" s="39"/>
    </row>
    <row r="687" spans="6:8" x14ac:dyDescent="0.25">
      <c r="F687" s="39"/>
      <c r="G687" s="39"/>
      <c r="H687" s="39"/>
    </row>
    <row r="688" spans="6:8" x14ac:dyDescent="0.25">
      <c r="F688" s="39"/>
      <c r="G688" s="39"/>
      <c r="H688" s="39"/>
    </row>
    <row r="689" spans="6:8" x14ac:dyDescent="0.25">
      <c r="F689" s="39"/>
      <c r="G689" s="39"/>
      <c r="H689" s="39"/>
    </row>
    <row r="690" spans="6:8" x14ac:dyDescent="0.25">
      <c r="F690" s="39"/>
      <c r="G690" s="39"/>
      <c r="H690" s="39"/>
    </row>
    <row r="691" spans="6:8" x14ac:dyDescent="0.25">
      <c r="F691" s="39"/>
      <c r="G691" s="39"/>
      <c r="H691" s="39"/>
    </row>
    <row r="692" spans="6:8" x14ac:dyDescent="0.25">
      <c r="F692" s="39"/>
      <c r="G692" s="39"/>
      <c r="H692" s="39"/>
    </row>
    <row r="693" spans="6:8" x14ac:dyDescent="0.25">
      <c r="F693" s="39"/>
      <c r="G693" s="39"/>
      <c r="H693" s="39"/>
    </row>
    <row r="694" spans="6:8" x14ac:dyDescent="0.25">
      <c r="F694" s="39"/>
      <c r="G694" s="39"/>
      <c r="H694" s="39"/>
    </row>
    <row r="695" spans="6:8" x14ac:dyDescent="0.25">
      <c r="F695" s="39"/>
      <c r="G695" s="39"/>
      <c r="H695" s="39"/>
    </row>
    <row r="696" spans="6:8" x14ac:dyDescent="0.25">
      <c r="F696" s="39"/>
      <c r="G696" s="39"/>
      <c r="H696" s="39"/>
    </row>
    <row r="697" spans="6:8" x14ac:dyDescent="0.25">
      <c r="F697" s="39"/>
      <c r="G697" s="39"/>
      <c r="H697" s="39"/>
    </row>
    <row r="698" spans="6:8" x14ac:dyDescent="0.25">
      <c r="F698" s="39"/>
      <c r="G698" s="39"/>
      <c r="H698" s="39"/>
    </row>
    <row r="699" spans="6:8" x14ac:dyDescent="0.25">
      <c r="F699" s="39"/>
      <c r="G699" s="39"/>
      <c r="H699" s="39"/>
    </row>
    <row r="700" spans="6:8" x14ac:dyDescent="0.25">
      <c r="F700" s="39"/>
      <c r="G700" s="39"/>
      <c r="H700" s="39"/>
    </row>
    <row r="701" spans="6:8" x14ac:dyDescent="0.25">
      <c r="F701" s="39"/>
      <c r="G701" s="39"/>
      <c r="H701" s="39"/>
    </row>
    <row r="702" spans="6:8" x14ac:dyDescent="0.25">
      <c r="F702" s="39"/>
      <c r="G702" s="39"/>
      <c r="H702" s="39"/>
    </row>
    <row r="703" spans="6:8" x14ac:dyDescent="0.25">
      <c r="F703" s="39"/>
      <c r="G703" s="39"/>
      <c r="H703" s="39"/>
    </row>
    <row r="704" spans="6:8" x14ac:dyDescent="0.25">
      <c r="F704" s="39"/>
      <c r="G704" s="39"/>
      <c r="H704" s="39"/>
    </row>
    <row r="705" spans="6:8" x14ac:dyDescent="0.25">
      <c r="F705" s="39"/>
      <c r="G705" s="39"/>
      <c r="H705" s="39"/>
    </row>
    <row r="706" spans="6:8" x14ac:dyDescent="0.25">
      <c r="F706" s="39"/>
      <c r="G706" s="39"/>
      <c r="H706" s="39"/>
    </row>
    <row r="707" spans="6:8" x14ac:dyDescent="0.25">
      <c r="F707" s="39"/>
      <c r="G707" s="39"/>
      <c r="H707" s="39"/>
    </row>
    <row r="708" spans="6:8" x14ac:dyDescent="0.25">
      <c r="F708" s="39"/>
      <c r="G708" s="39"/>
      <c r="H708" s="39"/>
    </row>
    <row r="709" spans="6:8" x14ac:dyDescent="0.25">
      <c r="F709" s="39"/>
      <c r="G709" s="39"/>
      <c r="H709" s="39"/>
    </row>
    <row r="710" spans="6:8" x14ac:dyDescent="0.25">
      <c r="F710" s="39"/>
      <c r="G710" s="39"/>
      <c r="H710" s="39"/>
    </row>
    <row r="711" spans="6:8" x14ac:dyDescent="0.25">
      <c r="F711" s="39"/>
      <c r="G711" s="39"/>
      <c r="H711" s="39"/>
    </row>
    <row r="712" spans="6:8" x14ac:dyDescent="0.25">
      <c r="F712" s="39"/>
      <c r="G712" s="39"/>
      <c r="H712" s="39"/>
    </row>
    <row r="713" spans="6:8" x14ac:dyDescent="0.25">
      <c r="F713" s="39"/>
      <c r="G713" s="39"/>
      <c r="H713" s="39"/>
    </row>
    <row r="714" spans="6:8" x14ac:dyDescent="0.25">
      <c r="F714" s="39"/>
      <c r="G714" s="39"/>
      <c r="H714" s="39"/>
    </row>
    <row r="715" spans="6:8" x14ac:dyDescent="0.25">
      <c r="F715" s="39"/>
      <c r="G715" s="39"/>
      <c r="H715" s="39"/>
    </row>
    <row r="716" spans="6:8" x14ac:dyDescent="0.25">
      <c r="F716" s="39"/>
      <c r="G716" s="39"/>
      <c r="H716" s="39"/>
    </row>
    <row r="717" spans="6:8" x14ac:dyDescent="0.25">
      <c r="F717" s="39"/>
      <c r="G717" s="39"/>
      <c r="H717" s="39"/>
    </row>
    <row r="718" spans="6:8" x14ac:dyDescent="0.25">
      <c r="F718" s="39"/>
      <c r="G718" s="39"/>
      <c r="H718" s="39"/>
    </row>
    <row r="719" spans="6:8" x14ac:dyDescent="0.25">
      <c r="F719" s="39"/>
      <c r="G719" s="39"/>
      <c r="H719" s="39"/>
    </row>
    <row r="720" spans="6:8" x14ac:dyDescent="0.25">
      <c r="F720" s="39"/>
      <c r="G720" s="39"/>
      <c r="H720" s="39"/>
    </row>
    <row r="721" spans="6:8" x14ac:dyDescent="0.25">
      <c r="F721" s="39"/>
      <c r="G721" s="39"/>
      <c r="H721" s="39"/>
    </row>
    <row r="722" spans="6:8" x14ac:dyDescent="0.25">
      <c r="F722" s="39"/>
      <c r="G722" s="39"/>
      <c r="H722" s="39"/>
    </row>
    <row r="723" spans="6:8" x14ac:dyDescent="0.25">
      <c r="F723" s="39"/>
      <c r="G723" s="39"/>
      <c r="H723" s="39"/>
    </row>
    <row r="724" spans="6:8" x14ac:dyDescent="0.25">
      <c r="F724" s="39"/>
      <c r="G724" s="39"/>
      <c r="H724" s="39"/>
    </row>
    <row r="725" spans="6:8" x14ac:dyDescent="0.25">
      <c r="F725" s="39"/>
      <c r="G725" s="39"/>
      <c r="H725" s="39"/>
    </row>
    <row r="726" spans="6:8" x14ac:dyDescent="0.25">
      <c r="F726" s="39"/>
      <c r="G726" s="39"/>
      <c r="H726" s="39"/>
    </row>
    <row r="727" spans="6:8" x14ac:dyDescent="0.25">
      <c r="F727" s="39"/>
      <c r="G727" s="39"/>
      <c r="H727" s="39"/>
    </row>
    <row r="728" spans="6:8" x14ac:dyDescent="0.25">
      <c r="F728" s="39"/>
      <c r="G728" s="39"/>
      <c r="H728" s="39"/>
    </row>
    <row r="729" spans="6:8" x14ac:dyDescent="0.25">
      <c r="F729" s="39"/>
      <c r="G729" s="39"/>
      <c r="H729" s="39"/>
    </row>
    <row r="730" spans="6:8" x14ac:dyDescent="0.25">
      <c r="F730" s="39"/>
      <c r="G730" s="39"/>
      <c r="H730" s="39"/>
    </row>
    <row r="731" spans="6:8" x14ac:dyDescent="0.25">
      <c r="F731" s="39"/>
      <c r="G731" s="39"/>
      <c r="H731" s="39"/>
    </row>
    <row r="732" spans="6:8" x14ac:dyDescent="0.25">
      <c r="F732" s="39"/>
      <c r="G732" s="39"/>
      <c r="H732" s="39"/>
    </row>
    <row r="733" spans="6:8" x14ac:dyDescent="0.25">
      <c r="F733" s="39"/>
      <c r="G733" s="39"/>
      <c r="H733" s="39"/>
    </row>
    <row r="734" spans="6:8" x14ac:dyDescent="0.25">
      <c r="F734" s="39"/>
      <c r="G734" s="39"/>
      <c r="H734" s="39"/>
    </row>
    <row r="735" spans="6:8" x14ac:dyDescent="0.25">
      <c r="F735" s="39"/>
      <c r="G735" s="39"/>
      <c r="H735" s="39"/>
    </row>
    <row r="736" spans="6:8" x14ac:dyDescent="0.25">
      <c r="F736" s="39"/>
      <c r="G736" s="39"/>
      <c r="H736" s="39"/>
    </row>
    <row r="737" spans="6:8" x14ac:dyDescent="0.25">
      <c r="F737" s="39"/>
      <c r="G737" s="39"/>
      <c r="H737" s="39"/>
    </row>
    <row r="738" spans="6:8" x14ac:dyDescent="0.25">
      <c r="F738" s="39"/>
      <c r="G738" s="39"/>
      <c r="H738" s="39"/>
    </row>
    <row r="739" spans="6:8" x14ac:dyDescent="0.25">
      <c r="F739" s="39"/>
      <c r="G739" s="39"/>
      <c r="H739" s="39"/>
    </row>
    <row r="740" spans="6:8" x14ac:dyDescent="0.25">
      <c r="F740" s="39"/>
      <c r="G740" s="39"/>
      <c r="H740" s="39"/>
    </row>
    <row r="741" spans="6:8" x14ac:dyDescent="0.25">
      <c r="F741" s="39"/>
      <c r="G741" s="39"/>
      <c r="H741" s="39"/>
    </row>
    <row r="742" spans="6:8" x14ac:dyDescent="0.25">
      <c r="F742" s="39"/>
      <c r="G742" s="39"/>
      <c r="H742" s="39"/>
    </row>
    <row r="743" spans="6:8" x14ac:dyDescent="0.25">
      <c r="F743" s="39"/>
      <c r="G743" s="39"/>
      <c r="H743" s="39"/>
    </row>
    <row r="744" spans="6:8" x14ac:dyDescent="0.25">
      <c r="F744" s="39"/>
      <c r="G744" s="39"/>
      <c r="H744" s="39"/>
    </row>
    <row r="745" spans="6:8" x14ac:dyDescent="0.25">
      <c r="F745" s="39"/>
      <c r="G745" s="39"/>
      <c r="H745" s="39"/>
    </row>
    <row r="746" spans="6:8" x14ac:dyDescent="0.25">
      <c r="F746" s="39"/>
      <c r="G746" s="39"/>
      <c r="H746" s="39"/>
    </row>
    <row r="747" spans="6:8" x14ac:dyDescent="0.25">
      <c r="F747" s="39"/>
      <c r="G747" s="39"/>
      <c r="H747" s="39"/>
    </row>
    <row r="748" spans="6:8" x14ac:dyDescent="0.25">
      <c r="F748" s="39"/>
      <c r="G748" s="39"/>
      <c r="H748" s="39"/>
    </row>
    <row r="749" spans="6:8" x14ac:dyDescent="0.25">
      <c r="F749" s="39"/>
      <c r="G749" s="39"/>
      <c r="H749" s="39"/>
    </row>
    <row r="750" spans="6:8" x14ac:dyDescent="0.25">
      <c r="F750" s="39"/>
      <c r="G750" s="39"/>
      <c r="H750" s="39"/>
    </row>
    <row r="751" spans="6:8" x14ac:dyDescent="0.25">
      <c r="F751" s="39"/>
      <c r="G751" s="39"/>
      <c r="H751" s="39"/>
    </row>
    <row r="752" spans="6:8" x14ac:dyDescent="0.25">
      <c r="F752" s="39"/>
      <c r="G752" s="39"/>
      <c r="H752" s="39"/>
    </row>
    <row r="753" spans="6:8" x14ac:dyDescent="0.25">
      <c r="F753" s="39"/>
      <c r="G753" s="39"/>
      <c r="H753" s="39"/>
    </row>
    <row r="754" spans="6:8" x14ac:dyDescent="0.25">
      <c r="F754" s="39"/>
      <c r="G754" s="39"/>
      <c r="H754" s="39"/>
    </row>
    <row r="755" spans="6:8" x14ac:dyDescent="0.25">
      <c r="F755" s="39"/>
      <c r="G755" s="39"/>
      <c r="H755" s="39"/>
    </row>
    <row r="756" spans="6:8" x14ac:dyDescent="0.25">
      <c r="F756" s="39"/>
      <c r="G756" s="39"/>
      <c r="H756" s="39"/>
    </row>
    <row r="757" spans="6:8" x14ac:dyDescent="0.25">
      <c r="F757" s="39"/>
      <c r="G757" s="39"/>
      <c r="H757" s="39"/>
    </row>
    <row r="758" spans="6:8" x14ac:dyDescent="0.25">
      <c r="F758" s="39"/>
      <c r="G758" s="39"/>
      <c r="H758" s="39"/>
    </row>
    <row r="759" spans="6:8" x14ac:dyDescent="0.25">
      <c r="F759" s="39"/>
      <c r="G759" s="39"/>
      <c r="H759" s="39"/>
    </row>
    <row r="760" spans="6:8" x14ac:dyDescent="0.25">
      <c r="F760" s="39"/>
      <c r="G760" s="39"/>
      <c r="H760" s="39"/>
    </row>
    <row r="761" spans="6:8" x14ac:dyDescent="0.25">
      <c r="F761" s="39"/>
      <c r="G761" s="39"/>
      <c r="H761" s="39"/>
    </row>
    <row r="762" spans="6:8" x14ac:dyDescent="0.25">
      <c r="F762" s="39"/>
      <c r="G762" s="39"/>
      <c r="H762" s="39"/>
    </row>
    <row r="763" spans="6:8" x14ac:dyDescent="0.25">
      <c r="F763" s="39"/>
      <c r="G763" s="39"/>
      <c r="H763" s="39"/>
    </row>
    <row r="764" spans="6:8" x14ac:dyDescent="0.25">
      <c r="F764" s="39"/>
      <c r="G764" s="39"/>
      <c r="H764" s="39"/>
    </row>
    <row r="765" spans="6:8" x14ac:dyDescent="0.25">
      <c r="F765" s="39"/>
      <c r="G765" s="39"/>
      <c r="H765" s="39"/>
    </row>
    <row r="766" spans="6:8" x14ac:dyDescent="0.25">
      <c r="F766" s="39"/>
      <c r="G766" s="39"/>
      <c r="H766" s="39"/>
    </row>
    <row r="767" spans="6:8" x14ac:dyDescent="0.25">
      <c r="F767" s="39"/>
      <c r="G767" s="39"/>
      <c r="H767" s="39"/>
    </row>
    <row r="768" spans="6:8" x14ac:dyDescent="0.25">
      <c r="F768" s="39"/>
      <c r="G768" s="39"/>
      <c r="H768" s="39"/>
    </row>
    <row r="769" spans="6:8" x14ac:dyDescent="0.25">
      <c r="F769" s="39"/>
      <c r="G769" s="39"/>
      <c r="H769" s="39"/>
    </row>
    <row r="770" spans="6:8" x14ac:dyDescent="0.25">
      <c r="F770" s="39"/>
      <c r="G770" s="39"/>
      <c r="H770" s="39"/>
    </row>
    <row r="771" spans="6:8" x14ac:dyDescent="0.25">
      <c r="F771" s="39"/>
      <c r="G771" s="39"/>
      <c r="H771" s="39"/>
    </row>
    <row r="772" spans="6:8" x14ac:dyDescent="0.25">
      <c r="F772" s="39"/>
      <c r="G772" s="39"/>
      <c r="H772" s="39"/>
    </row>
    <row r="773" spans="6:8" x14ac:dyDescent="0.25">
      <c r="F773" s="39"/>
      <c r="G773" s="39"/>
      <c r="H773" s="39"/>
    </row>
    <row r="774" spans="6:8" x14ac:dyDescent="0.25">
      <c r="F774" s="39"/>
      <c r="G774" s="39"/>
      <c r="H774" s="39"/>
    </row>
    <row r="775" spans="6:8" x14ac:dyDescent="0.25">
      <c r="F775" s="39"/>
      <c r="G775" s="39"/>
      <c r="H775" s="39"/>
    </row>
    <row r="776" spans="6:8" x14ac:dyDescent="0.25">
      <c r="F776" s="39"/>
      <c r="G776" s="39"/>
      <c r="H776" s="39"/>
    </row>
    <row r="777" spans="6:8" x14ac:dyDescent="0.25">
      <c r="F777" s="39"/>
      <c r="G777" s="39"/>
      <c r="H777" s="39"/>
    </row>
    <row r="778" spans="6:8" x14ac:dyDescent="0.25">
      <c r="F778" s="39"/>
      <c r="G778" s="39"/>
      <c r="H778" s="39"/>
    </row>
    <row r="779" spans="6:8" x14ac:dyDescent="0.25">
      <c r="F779" s="39"/>
      <c r="G779" s="39"/>
      <c r="H779" s="39"/>
    </row>
    <row r="780" spans="6:8" x14ac:dyDescent="0.25">
      <c r="F780" s="39"/>
      <c r="G780" s="39"/>
      <c r="H780" s="39"/>
    </row>
    <row r="781" spans="6:8" x14ac:dyDescent="0.25">
      <c r="F781" s="39"/>
      <c r="G781" s="39"/>
      <c r="H781" s="39"/>
    </row>
    <row r="782" spans="6:8" x14ac:dyDescent="0.25">
      <c r="F782" s="39"/>
      <c r="G782" s="39"/>
      <c r="H782" s="39"/>
    </row>
    <row r="783" spans="6:8" x14ac:dyDescent="0.25">
      <c r="F783" s="39"/>
      <c r="G783" s="39"/>
      <c r="H783" s="39"/>
    </row>
    <row r="784" spans="6:8" x14ac:dyDescent="0.25">
      <c r="F784" s="39"/>
      <c r="G784" s="39"/>
      <c r="H784" s="39"/>
    </row>
    <row r="785" spans="6:8" x14ac:dyDescent="0.25">
      <c r="F785" s="39"/>
      <c r="G785" s="39"/>
      <c r="H785" s="39"/>
    </row>
    <row r="786" spans="6:8" x14ac:dyDescent="0.25">
      <c r="F786" s="39"/>
      <c r="G786" s="39"/>
      <c r="H786" s="39"/>
    </row>
    <row r="787" spans="6:8" x14ac:dyDescent="0.25">
      <c r="F787" s="39"/>
      <c r="G787" s="39"/>
      <c r="H787" s="39"/>
    </row>
    <row r="788" spans="6:8" x14ac:dyDescent="0.25">
      <c r="F788" s="39"/>
      <c r="G788" s="39"/>
      <c r="H788" s="39"/>
    </row>
    <row r="789" spans="6:8" x14ac:dyDescent="0.25">
      <c r="F789" s="39"/>
      <c r="G789" s="39"/>
      <c r="H789" s="39"/>
    </row>
    <row r="790" spans="6:8" x14ac:dyDescent="0.25">
      <c r="F790" s="39"/>
      <c r="G790" s="39"/>
      <c r="H790" s="39"/>
    </row>
    <row r="791" spans="6:8" x14ac:dyDescent="0.25">
      <c r="F791" s="39"/>
      <c r="G791" s="39"/>
      <c r="H791" s="39"/>
    </row>
    <row r="792" spans="6:8" x14ac:dyDescent="0.25">
      <c r="F792" s="39"/>
      <c r="G792" s="39"/>
      <c r="H792" s="39"/>
    </row>
    <row r="793" spans="6:8" x14ac:dyDescent="0.25">
      <c r="F793" s="39"/>
      <c r="G793" s="39"/>
      <c r="H793" s="39"/>
    </row>
    <row r="794" spans="6:8" x14ac:dyDescent="0.25">
      <c r="F794" s="39"/>
      <c r="G794" s="39"/>
      <c r="H794" s="39"/>
    </row>
    <row r="795" spans="6:8" x14ac:dyDescent="0.25">
      <c r="F795" s="39"/>
      <c r="G795" s="39"/>
      <c r="H795" s="39"/>
    </row>
    <row r="796" spans="6:8" x14ac:dyDescent="0.25">
      <c r="F796" s="39"/>
      <c r="G796" s="39"/>
      <c r="H796" s="39"/>
    </row>
    <row r="797" spans="6:8" x14ac:dyDescent="0.25">
      <c r="F797" s="39"/>
      <c r="G797" s="39"/>
      <c r="H797" s="39"/>
    </row>
    <row r="798" spans="6:8" x14ac:dyDescent="0.25">
      <c r="F798" s="39"/>
      <c r="G798" s="39"/>
      <c r="H798" s="39"/>
    </row>
    <row r="799" spans="6:8" x14ac:dyDescent="0.25">
      <c r="F799" s="39"/>
      <c r="G799" s="39"/>
      <c r="H799" s="39"/>
    </row>
    <row r="800" spans="6:8" x14ac:dyDescent="0.25">
      <c r="F800" s="39"/>
      <c r="G800" s="39"/>
      <c r="H800" s="39"/>
    </row>
    <row r="801" spans="6:8" x14ac:dyDescent="0.25">
      <c r="F801" s="39"/>
      <c r="G801" s="39"/>
      <c r="H801" s="39"/>
    </row>
    <row r="802" spans="6:8" x14ac:dyDescent="0.25">
      <c r="F802" s="39"/>
      <c r="G802" s="39"/>
      <c r="H802" s="39"/>
    </row>
    <row r="803" spans="6:8" x14ac:dyDescent="0.25">
      <c r="F803" s="39"/>
      <c r="G803" s="39"/>
      <c r="H803" s="39"/>
    </row>
    <row r="804" spans="6:8" x14ac:dyDescent="0.25">
      <c r="F804" s="39"/>
      <c r="G804" s="39"/>
      <c r="H804" s="39"/>
    </row>
    <row r="805" spans="6:8" x14ac:dyDescent="0.25">
      <c r="F805" s="39"/>
      <c r="G805" s="39"/>
      <c r="H805" s="39"/>
    </row>
    <row r="806" spans="6:8" x14ac:dyDescent="0.25">
      <c r="F806" s="39"/>
      <c r="G806" s="39"/>
      <c r="H806" s="39"/>
    </row>
    <row r="807" spans="6:8" x14ac:dyDescent="0.25">
      <c r="F807" s="39"/>
      <c r="G807" s="39"/>
      <c r="H807" s="39"/>
    </row>
    <row r="808" spans="6:8" x14ac:dyDescent="0.25">
      <c r="F808" s="39"/>
      <c r="G808" s="39"/>
      <c r="H808" s="39"/>
    </row>
    <row r="809" spans="6:8" x14ac:dyDescent="0.25">
      <c r="F809" s="39"/>
      <c r="G809" s="39"/>
      <c r="H809" s="39"/>
    </row>
    <row r="810" spans="6:8" x14ac:dyDescent="0.25">
      <c r="F810" s="39"/>
      <c r="G810" s="39"/>
      <c r="H810" s="39"/>
    </row>
    <row r="811" spans="6:8" x14ac:dyDescent="0.25">
      <c r="F811" s="39"/>
      <c r="G811" s="39"/>
      <c r="H811" s="39"/>
    </row>
    <row r="812" spans="6:8" x14ac:dyDescent="0.25">
      <c r="F812" s="39"/>
      <c r="G812" s="39"/>
      <c r="H812" s="39"/>
    </row>
    <row r="813" spans="6:8" x14ac:dyDescent="0.25">
      <c r="F813" s="39"/>
      <c r="G813" s="39"/>
      <c r="H813" s="39"/>
    </row>
    <row r="814" spans="6:8" x14ac:dyDescent="0.25">
      <c r="F814" s="39"/>
      <c r="G814" s="39"/>
      <c r="H814" s="39"/>
    </row>
    <row r="815" spans="6:8" x14ac:dyDescent="0.25">
      <c r="F815" s="39"/>
      <c r="G815" s="39"/>
      <c r="H815" s="39"/>
    </row>
    <row r="816" spans="6:8" x14ac:dyDescent="0.25">
      <c r="F816" s="39"/>
      <c r="G816" s="39"/>
      <c r="H816" s="39"/>
    </row>
    <row r="817" spans="6:8" x14ac:dyDescent="0.25">
      <c r="F817" s="39"/>
      <c r="G817" s="39"/>
      <c r="H817" s="39"/>
    </row>
    <row r="818" spans="6:8" x14ac:dyDescent="0.25">
      <c r="F818" s="39"/>
      <c r="G818" s="39"/>
      <c r="H818" s="39"/>
    </row>
    <row r="819" spans="6:8" x14ac:dyDescent="0.25">
      <c r="F819" s="39"/>
      <c r="G819" s="39"/>
      <c r="H819" s="39"/>
    </row>
    <row r="820" spans="6:8" x14ac:dyDescent="0.25">
      <c r="F820" s="39"/>
      <c r="G820" s="39"/>
      <c r="H820" s="39"/>
    </row>
    <row r="821" spans="6:8" x14ac:dyDescent="0.25">
      <c r="F821" s="39"/>
      <c r="G821" s="39"/>
      <c r="H821" s="39"/>
    </row>
    <row r="822" spans="6:8" x14ac:dyDescent="0.25">
      <c r="F822" s="39"/>
      <c r="G822" s="39"/>
      <c r="H822" s="39"/>
    </row>
    <row r="823" spans="6:8" x14ac:dyDescent="0.25">
      <c r="F823" s="39"/>
      <c r="G823" s="39"/>
      <c r="H823" s="39"/>
    </row>
    <row r="824" spans="6:8" x14ac:dyDescent="0.25">
      <c r="F824" s="39"/>
      <c r="G824" s="39"/>
      <c r="H824" s="39"/>
    </row>
    <row r="825" spans="6:8" x14ac:dyDescent="0.25">
      <c r="F825" s="39"/>
      <c r="G825" s="39"/>
      <c r="H825" s="39"/>
    </row>
    <row r="826" spans="6:8" x14ac:dyDescent="0.25">
      <c r="F826" s="39"/>
      <c r="G826" s="39"/>
      <c r="H826" s="39"/>
    </row>
    <row r="827" spans="6:8" x14ac:dyDescent="0.25">
      <c r="F827" s="39"/>
      <c r="G827" s="39"/>
      <c r="H827" s="39"/>
    </row>
    <row r="828" spans="6:8" x14ac:dyDescent="0.25">
      <c r="F828" s="39"/>
      <c r="G828" s="39"/>
      <c r="H828" s="39"/>
    </row>
    <row r="829" spans="6:8" x14ac:dyDescent="0.25">
      <c r="F829" s="39"/>
      <c r="G829" s="39"/>
      <c r="H829" s="39"/>
    </row>
    <row r="830" spans="6:8" x14ac:dyDescent="0.25">
      <c r="F830" s="39"/>
      <c r="G830" s="39"/>
      <c r="H830" s="39"/>
    </row>
    <row r="831" spans="6:8" x14ac:dyDescent="0.25">
      <c r="F831" s="39"/>
      <c r="G831" s="39"/>
      <c r="H831" s="39"/>
    </row>
    <row r="832" spans="6:8" x14ac:dyDescent="0.25">
      <c r="F832" s="39"/>
      <c r="G832" s="39"/>
      <c r="H832" s="39"/>
    </row>
    <row r="833" spans="6:8" x14ac:dyDescent="0.25">
      <c r="F833" s="39"/>
      <c r="G833" s="39"/>
      <c r="H833" s="39"/>
    </row>
    <row r="834" spans="6:8" x14ac:dyDescent="0.25">
      <c r="F834" s="39"/>
      <c r="G834" s="39"/>
      <c r="H834" s="39"/>
    </row>
    <row r="835" spans="6:8" x14ac:dyDescent="0.25">
      <c r="F835" s="39"/>
      <c r="G835" s="39"/>
      <c r="H835" s="39"/>
    </row>
    <row r="836" spans="6:8" x14ac:dyDescent="0.25">
      <c r="F836" s="39"/>
      <c r="G836" s="39"/>
      <c r="H836" s="39"/>
    </row>
    <row r="837" spans="6:8" x14ac:dyDescent="0.25">
      <c r="F837" s="39"/>
      <c r="G837" s="39"/>
      <c r="H837" s="39"/>
    </row>
    <row r="838" spans="6:8" x14ac:dyDescent="0.25">
      <c r="F838" s="39"/>
      <c r="G838" s="39"/>
      <c r="H838" s="39"/>
    </row>
    <row r="839" spans="6:8" x14ac:dyDescent="0.25">
      <c r="F839" s="39"/>
      <c r="G839" s="39"/>
      <c r="H839" s="39"/>
    </row>
    <row r="840" spans="6:8" x14ac:dyDescent="0.25">
      <c r="F840" s="39"/>
      <c r="G840" s="39"/>
      <c r="H840" s="39"/>
    </row>
    <row r="841" spans="6:8" x14ac:dyDescent="0.25">
      <c r="F841" s="39"/>
      <c r="G841" s="39"/>
      <c r="H841" s="39"/>
    </row>
    <row r="842" spans="6:8" x14ac:dyDescent="0.25">
      <c r="F842" s="39"/>
      <c r="G842" s="39"/>
      <c r="H842" s="39"/>
    </row>
    <row r="843" spans="6:8" x14ac:dyDescent="0.25">
      <c r="F843" s="39"/>
      <c r="G843" s="39"/>
      <c r="H843" s="39"/>
    </row>
    <row r="844" spans="6:8" x14ac:dyDescent="0.25">
      <c r="F844" s="39"/>
      <c r="G844" s="39"/>
      <c r="H844" s="39"/>
    </row>
    <row r="845" spans="6:8" x14ac:dyDescent="0.25">
      <c r="F845" s="39"/>
      <c r="G845" s="39"/>
      <c r="H845" s="39"/>
    </row>
    <row r="846" spans="6:8" x14ac:dyDescent="0.25">
      <c r="F846" s="39"/>
      <c r="G846" s="39"/>
      <c r="H846" s="39"/>
    </row>
    <row r="847" spans="6:8" x14ac:dyDescent="0.25">
      <c r="F847" s="39"/>
      <c r="G847" s="39"/>
      <c r="H847" s="39"/>
    </row>
    <row r="848" spans="6:8" x14ac:dyDescent="0.25">
      <c r="F848" s="39"/>
      <c r="G848" s="39"/>
      <c r="H848" s="39"/>
    </row>
    <row r="849" spans="6:8" x14ac:dyDescent="0.25">
      <c r="F849" s="39"/>
      <c r="G849" s="39"/>
      <c r="H849" s="39"/>
    </row>
    <row r="850" spans="6:8" x14ac:dyDescent="0.25">
      <c r="F850" s="39"/>
      <c r="G850" s="39"/>
      <c r="H850" s="39"/>
    </row>
    <row r="851" spans="6:8" x14ac:dyDescent="0.25">
      <c r="F851" s="39"/>
      <c r="G851" s="39"/>
      <c r="H851" s="39"/>
    </row>
    <row r="852" spans="6:8" x14ac:dyDescent="0.25">
      <c r="F852" s="39"/>
      <c r="G852" s="39"/>
      <c r="H852" s="39"/>
    </row>
    <row r="853" spans="6:8" x14ac:dyDescent="0.25">
      <c r="F853" s="39"/>
      <c r="G853" s="39"/>
      <c r="H853" s="39"/>
    </row>
    <row r="854" spans="6:8" x14ac:dyDescent="0.25">
      <c r="F854" s="39"/>
      <c r="G854" s="39"/>
      <c r="H854" s="39"/>
    </row>
    <row r="855" spans="6:8" x14ac:dyDescent="0.25">
      <c r="F855" s="39"/>
      <c r="G855" s="39"/>
      <c r="H855" s="39"/>
    </row>
    <row r="856" spans="6:8" x14ac:dyDescent="0.25">
      <c r="F856" s="39"/>
      <c r="G856" s="39"/>
      <c r="H856" s="39"/>
    </row>
    <row r="857" spans="6:8" x14ac:dyDescent="0.25">
      <c r="F857" s="39"/>
      <c r="G857" s="39"/>
      <c r="H857" s="39"/>
    </row>
    <row r="858" spans="6:8" x14ac:dyDescent="0.25">
      <c r="F858" s="39"/>
      <c r="G858" s="39"/>
      <c r="H858" s="39"/>
    </row>
    <row r="859" spans="6:8" x14ac:dyDescent="0.25">
      <c r="F859" s="39"/>
      <c r="G859" s="39"/>
      <c r="H859" s="39"/>
    </row>
    <row r="860" spans="6:8" x14ac:dyDescent="0.25">
      <c r="F860" s="39"/>
      <c r="G860" s="39"/>
      <c r="H860" s="39"/>
    </row>
    <row r="861" spans="6:8" x14ac:dyDescent="0.25">
      <c r="F861" s="39"/>
      <c r="G861" s="39"/>
      <c r="H861" s="39"/>
    </row>
    <row r="862" spans="6:8" x14ac:dyDescent="0.25">
      <c r="F862" s="39"/>
      <c r="G862" s="39"/>
      <c r="H862" s="39"/>
    </row>
    <row r="863" spans="6:8" x14ac:dyDescent="0.25">
      <c r="F863" s="39"/>
      <c r="G863" s="39"/>
      <c r="H863" s="39"/>
    </row>
    <row r="864" spans="6:8" x14ac:dyDescent="0.25">
      <c r="F864" s="39"/>
      <c r="G864" s="39"/>
      <c r="H864" s="39"/>
    </row>
    <row r="865" spans="6:8" x14ac:dyDescent="0.25">
      <c r="F865" s="39"/>
      <c r="G865" s="39"/>
      <c r="H865" s="39"/>
    </row>
    <row r="866" spans="6:8" x14ac:dyDescent="0.25">
      <c r="F866" s="39"/>
      <c r="G866" s="39"/>
      <c r="H866" s="39"/>
    </row>
    <row r="867" spans="6:8" x14ac:dyDescent="0.25">
      <c r="F867" s="39"/>
      <c r="G867" s="39"/>
      <c r="H867" s="39"/>
    </row>
    <row r="868" spans="6:8" x14ac:dyDescent="0.25">
      <c r="F868" s="39"/>
      <c r="G868" s="39"/>
      <c r="H868" s="39"/>
    </row>
    <row r="869" spans="6:8" x14ac:dyDescent="0.25">
      <c r="F869" s="39"/>
      <c r="G869" s="39"/>
      <c r="H869" s="39"/>
    </row>
    <row r="870" spans="6:8" x14ac:dyDescent="0.25">
      <c r="F870" s="39"/>
      <c r="G870" s="39"/>
      <c r="H870" s="39"/>
    </row>
    <row r="871" spans="6:8" x14ac:dyDescent="0.25">
      <c r="F871" s="39"/>
      <c r="G871" s="39"/>
      <c r="H871" s="39"/>
    </row>
    <row r="872" spans="6:8" x14ac:dyDescent="0.25">
      <c r="F872" s="39"/>
      <c r="G872" s="39"/>
      <c r="H872" s="39"/>
    </row>
    <row r="873" spans="6:8" x14ac:dyDescent="0.25">
      <c r="F873" s="39"/>
      <c r="G873" s="39"/>
      <c r="H873" s="39"/>
    </row>
    <row r="874" spans="6:8" x14ac:dyDescent="0.25">
      <c r="F874" s="39"/>
      <c r="G874" s="39"/>
      <c r="H874" s="39"/>
    </row>
    <row r="875" spans="6:8" x14ac:dyDescent="0.25">
      <c r="F875" s="39"/>
      <c r="G875" s="39"/>
      <c r="H875" s="39"/>
    </row>
    <row r="876" spans="6:8" x14ac:dyDescent="0.25">
      <c r="F876" s="39"/>
      <c r="G876" s="39"/>
      <c r="H876" s="39"/>
    </row>
    <row r="877" spans="6:8" x14ac:dyDescent="0.25">
      <c r="F877" s="39"/>
      <c r="G877" s="39"/>
      <c r="H877" s="39"/>
    </row>
    <row r="878" spans="6:8" x14ac:dyDescent="0.25">
      <c r="F878" s="39"/>
      <c r="G878" s="39"/>
      <c r="H878" s="39"/>
    </row>
    <row r="879" spans="6:8" x14ac:dyDescent="0.25">
      <c r="F879" s="39"/>
      <c r="G879" s="39"/>
      <c r="H879" s="39"/>
    </row>
    <row r="880" spans="6:8" x14ac:dyDescent="0.25">
      <c r="F880" s="39"/>
      <c r="G880" s="39"/>
      <c r="H880" s="39"/>
    </row>
    <row r="881" spans="6:8" x14ac:dyDescent="0.25">
      <c r="F881" s="39"/>
      <c r="G881" s="39"/>
      <c r="H881" s="39"/>
    </row>
    <row r="882" spans="6:8" x14ac:dyDescent="0.25">
      <c r="F882" s="39"/>
      <c r="G882" s="39"/>
      <c r="H882" s="39"/>
    </row>
    <row r="883" spans="6:8" x14ac:dyDescent="0.25">
      <c r="F883" s="39"/>
      <c r="G883" s="39"/>
      <c r="H883" s="39"/>
    </row>
    <row r="884" spans="6:8" x14ac:dyDescent="0.25">
      <c r="F884" s="39"/>
      <c r="G884" s="39"/>
      <c r="H884" s="39"/>
    </row>
    <row r="885" spans="6:8" x14ac:dyDescent="0.25">
      <c r="F885" s="39"/>
      <c r="G885" s="39"/>
      <c r="H885" s="39"/>
    </row>
    <row r="886" spans="6:8" x14ac:dyDescent="0.25">
      <c r="F886" s="39"/>
      <c r="G886" s="39"/>
      <c r="H886" s="39"/>
    </row>
    <row r="887" spans="6:8" x14ac:dyDescent="0.25">
      <c r="F887" s="39"/>
      <c r="G887" s="39"/>
      <c r="H887" s="39"/>
    </row>
    <row r="888" spans="6:8" x14ac:dyDescent="0.25">
      <c r="F888" s="39"/>
      <c r="G888" s="39"/>
      <c r="H888" s="39"/>
    </row>
    <row r="889" spans="6:8" x14ac:dyDescent="0.25">
      <c r="F889" s="39"/>
      <c r="G889" s="39"/>
      <c r="H889" s="39"/>
    </row>
    <row r="890" spans="6:8" x14ac:dyDescent="0.25">
      <c r="F890" s="39"/>
      <c r="G890" s="39"/>
      <c r="H890" s="39"/>
    </row>
    <row r="891" spans="6:8" x14ac:dyDescent="0.25">
      <c r="F891" s="39"/>
      <c r="G891" s="39"/>
      <c r="H891" s="39"/>
    </row>
    <row r="892" spans="6:8" x14ac:dyDescent="0.25">
      <c r="F892" s="39"/>
      <c r="G892" s="39"/>
      <c r="H892" s="39"/>
    </row>
    <row r="893" spans="6:8" x14ac:dyDescent="0.25">
      <c r="F893" s="39"/>
      <c r="G893" s="39"/>
      <c r="H893" s="39"/>
    </row>
    <row r="894" spans="6:8" x14ac:dyDescent="0.25">
      <c r="F894" s="39"/>
      <c r="G894" s="39"/>
      <c r="H894" s="39"/>
    </row>
    <row r="895" spans="6:8" x14ac:dyDescent="0.25">
      <c r="F895" s="39"/>
      <c r="G895" s="39"/>
      <c r="H895" s="39"/>
    </row>
    <row r="896" spans="6:8" x14ac:dyDescent="0.25">
      <c r="F896" s="39"/>
      <c r="G896" s="39"/>
      <c r="H896" s="39"/>
    </row>
    <row r="897" spans="6:8" x14ac:dyDescent="0.25">
      <c r="F897" s="39"/>
      <c r="G897" s="39"/>
      <c r="H897" s="39"/>
    </row>
    <row r="898" spans="6:8" x14ac:dyDescent="0.25">
      <c r="F898" s="39"/>
      <c r="G898" s="39"/>
      <c r="H898" s="39"/>
    </row>
    <row r="899" spans="6:8" x14ac:dyDescent="0.25">
      <c r="F899" s="39"/>
      <c r="G899" s="39"/>
      <c r="H899" s="39"/>
    </row>
    <row r="900" spans="6:8" x14ac:dyDescent="0.25">
      <c r="F900" s="39"/>
      <c r="G900" s="39"/>
      <c r="H900" s="39"/>
    </row>
    <row r="901" spans="6:8" x14ac:dyDescent="0.25">
      <c r="F901" s="39"/>
      <c r="G901" s="39"/>
      <c r="H901" s="39"/>
    </row>
    <row r="902" spans="6:8" x14ac:dyDescent="0.25">
      <c r="F902" s="39"/>
      <c r="G902" s="39"/>
      <c r="H902" s="39"/>
    </row>
    <row r="903" spans="6:8" x14ac:dyDescent="0.25">
      <c r="F903" s="39"/>
      <c r="G903" s="39"/>
      <c r="H903" s="39"/>
    </row>
    <row r="904" spans="6:8" x14ac:dyDescent="0.25">
      <c r="F904" s="39"/>
      <c r="G904" s="39"/>
      <c r="H904" s="39"/>
    </row>
    <row r="905" spans="6:8" x14ac:dyDescent="0.25">
      <c r="F905" s="39"/>
      <c r="G905" s="39"/>
      <c r="H905" s="39"/>
    </row>
    <row r="906" spans="6:8" x14ac:dyDescent="0.25">
      <c r="F906" s="39"/>
      <c r="G906" s="39"/>
      <c r="H906" s="39"/>
    </row>
    <row r="907" spans="6:8" x14ac:dyDescent="0.25">
      <c r="F907" s="39"/>
      <c r="G907" s="39"/>
      <c r="H907" s="39"/>
    </row>
    <row r="908" spans="6:8" x14ac:dyDescent="0.25">
      <c r="F908" s="39"/>
      <c r="G908" s="39"/>
      <c r="H908" s="39"/>
    </row>
    <row r="909" spans="6:8" x14ac:dyDescent="0.25">
      <c r="F909" s="39"/>
      <c r="G909" s="39"/>
      <c r="H909" s="39"/>
    </row>
    <row r="910" spans="6:8" x14ac:dyDescent="0.25">
      <c r="F910" s="39"/>
      <c r="G910" s="39"/>
      <c r="H910" s="39"/>
    </row>
    <row r="911" spans="6:8" x14ac:dyDescent="0.25">
      <c r="F911" s="39"/>
      <c r="G911" s="39"/>
      <c r="H911" s="39"/>
    </row>
    <row r="912" spans="6:8" x14ac:dyDescent="0.25">
      <c r="F912" s="39"/>
      <c r="G912" s="39"/>
      <c r="H912" s="39"/>
    </row>
    <row r="913" spans="6:8" x14ac:dyDescent="0.25">
      <c r="F913" s="39"/>
      <c r="G913" s="39"/>
      <c r="H913" s="39"/>
    </row>
    <row r="914" spans="6:8" x14ac:dyDescent="0.25">
      <c r="F914" s="39"/>
      <c r="G914" s="39"/>
      <c r="H914" s="39"/>
    </row>
    <row r="915" spans="6:8" x14ac:dyDescent="0.25">
      <c r="F915" s="39"/>
      <c r="G915" s="39"/>
      <c r="H915" s="39"/>
    </row>
    <row r="916" spans="6:8" x14ac:dyDescent="0.25">
      <c r="F916" s="39"/>
      <c r="G916" s="39"/>
      <c r="H916" s="39"/>
    </row>
    <row r="917" spans="6:8" x14ac:dyDescent="0.25">
      <c r="F917" s="39"/>
      <c r="G917" s="39"/>
      <c r="H917" s="39"/>
    </row>
    <row r="918" spans="6:8" x14ac:dyDescent="0.25">
      <c r="F918" s="39"/>
      <c r="G918" s="39"/>
      <c r="H918" s="39"/>
    </row>
    <row r="919" spans="6:8" x14ac:dyDescent="0.25">
      <c r="F919" s="39"/>
      <c r="G919" s="39"/>
      <c r="H919" s="39"/>
    </row>
    <row r="920" spans="6:8" x14ac:dyDescent="0.25">
      <c r="F920" s="39"/>
      <c r="G920" s="39"/>
      <c r="H920" s="39"/>
    </row>
    <row r="921" spans="6:8" x14ac:dyDescent="0.25">
      <c r="F921" s="39"/>
      <c r="G921" s="39"/>
      <c r="H921" s="39"/>
    </row>
    <row r="922" spans="6:8" x14ac:dyDescent="0.25">
      <c r="F922" s="39"/>
      <c r="G922" s="39"/>
      <c r="H922" s="39"/>
    </row>
    <row r="923" spans="6:8" x14ac:dyDescent="0.25">
      <c r="F923" s="39"/>
      <c r="G923" s="39"/>
      <c r="H923" s="39"/>
    </row>
    <row r="924" spans="6:8" x14ac:dyDescent="0.25">
      <c r="F924" s="39"/>
      <c r="G924" s="39"/>
      <c r="H924" s="39"/>
    </row>
    <row r="925" spans="6:8" x14ac:dyDescent="0.25">
      <c r="F925" s="39"/>
      <c r="G925" s="39"/>
      <c r="H925" s="39"/>
    </row>
    <row r="926" spans="6:8" x14ac:dyDescent="0.25">
      <c r="F926" s="39"/>
      <c r="G926" s="39"/>
      <c r="H926" s="39"/>
    </row>
    <row r="927" spans="6:8" x14ac:dyDescent="0.25">
      <c r="F927" s="39"/>
      <c r="G927" s="39"/>
      <c r="H927" s="39"/>
    </row>
    <row r="928" spans="6:8" x14ac:dyDescent="0.25">
      <c r="F928" s="39"/>
      <c r="G928" s="39"/>
      <c r="H928" s="39"/>
    </row>
    <row r="929" spans="6:8" x14ac:dyDescent="0.25">
      <c r="F929" s="39"/>
      <c r="G929" s="39"/>
      <c r="H929" s="39"/>
    </row>
    <row r="930" spans="6:8" x14ac:dyDescent="0.25">
      <c r="F930" s="39"/>
      <c r="G930" s="39"/>
      <c r="H930" s="39"/>
    </row>
    <row r="931" spans="6:8" x14ac:dyDescent="0.25">
      <c r="F931" s="39"/>
      <c r="G931" s="39"/>
      <c r="H931" s="39"/>
    </row>
    <row r="932" spans="6:8" x14ac:dyDescent="0.25">
      <c r="F932" s="39"/>
      <c r="G932" s="39"/>
      <c r="H932" s="39"/>
    </row>
    <row r="933" spans="6:8" x14ac:dyDescent="0.25">
      <c r="F933" s="39"/>
      <c r="G933" s="39"/>
      <c r="H933" s="39"/>
    </row>
    <row r="934" spans="6:8" x14ac:dyDescent="0.25">
      <c r="F934" s="39"/>
      <c r="G934" s="39"/>
      <c r="H934" s="39"/>
    </row>
    <row r="935" spans="6:8" x14ac:dyDescent="0.25">
      <c r="F935" s="39"/>
      <c r="G935" s="39"/>
      <c r="H935" s="39"/>
    </row>
    <row r="936" spans="6:8" x14ac:dyDescent="0.25">
      <c r="F936" s="39"/>
      <c r="G936" s="39"/>
      <c r="H936" s="39"/>
    </row>
    <row r="937" spans="6:8" x14ac:dyDescent="0.25">
      <c r="F937" s="39"/>
      <c r="G937" s="39"/>
      <c r="H937" s="39"/>
    </row>
    <row r="938" spans="6:8" x14ac:dyDescent="0.25">
      <c r="F938" s="39"/>
      <c r="G938" s="39"/>
      <c r="H938" s="39"/>
    </row>
    <row r="939" spans="6:8" x14ac:dyDescent="0.25">
      <c r="F939" s="39"/>
      <c r="G939" s="39"/>
      <c r="H939" s="39"/>
    </row>
    <row r="940" spans="6:8" x14ac:dyDescent="0.25">
      <c r="F940" s="39"/>
      <c r="G940" s="39"/>
      <c r="H940" s="39"/>
    </row>
    <row r="941" spans="6:8" x14ac:dyDescent="0.25">
      <c r="F941" s="39"/>
      <c r="G941" s="39"/>
      <c r="H941" s="39"/>
    </row>
    <row r="942" spans="6:8" x14ac:dyDescent="0.25">
      <c r="F942" s="39"/>
      <c r="G942" s="39"/>
      <c r="H942" s="39"/>
    </row>
    <row r="943" spans="6:8" x14ac:dyDescent="0.25">
      <c r="F943" s="39"/>
      <c r="G943" s="39"/>
      <c r="H943" s="39"/>
    </row>
    <row r="944" spans="6:8" x14ac:dyDescent="0.25">
      <c r="F944" s="39"/>
      <c r="G944" s="39"/>
      <c r="H944" s="39"/>
    </row>
    <row r="945" spans="6:8" x14ac:dyDescent="0.25">
      <c r="F945" s="39"/>
      <c r="G945" s="39"/>
      <c r="H945" s="39"/>
    </row>
    <row r="946" spans="6:8" x14ac:dyDescent="0.25">
      <c r="F946" s="39"/>
      <c r="G946" s="39"/>
      <c r="H946" s="39"/>
    </row>
    <row r="947" spans="6:8" x14ac:dyDescent="0.25">
      <c r="F947" s="39"/>
      <c r="G947" s="39"/>
      <c r="H947" s="39"/>
    </row>
    <row r="948" spans="6:8" x14ac:dyDescent="0.25">
      <c r="F948" s="39"/>
      <c r="G948" s="39"/>
      <c r="H948" s="39"/>
    </row>
    <row r="949" spans="6:8" x14ac:dyDescent="0.25">
      <c r="F949" s="39"/>
      <c r="G949" s="39"/>
      <c r="H949" s="39"/>
    </row>
    <row r="950" spans="6:8" x14ac:dyDescent="0.25">
      <c r="F950" s="39"/>
      <c r="G950" s="39"/>
      <c r="H950" s="39"/>
    </row>
    <row r="951" spans="6:8" x14ac:dyDescent="0.25">
      <c r="F951" s="39"/>
      <c r="G951" s="39"/>
      <c r="H951" s="39"/>
    </row>
    <row r="952" spans="6:8" x14ac:dyDescent="0.25">
      <c r="F952" s="39"/>
      <c r="G952" s="39"/>
      <c r="H952" s="39"/>
    </row>
    <row r="953" spans="6:8" x14ac:dyDescent="0.25">
      <c r="F953" s="39"/>
      <c r="G953" s="39"/>
      <c r="H953" s="39"/>
    </row>
    <row r="954" spans="6:8" x14ac:dyDescent="0.25">
      <c r="F954" s="39"/>
      <c r="G954" s="39"/>
      <c r="H954" s="39"/>
    </row>
    <row r="955" spans="6:8" x14ac:dyDescent="0.25">
      <c r="F955" s="39"/>
      <c r="G955" s="39"/>
      <c r="H955" s="39"/>
    </row>
    <row r="956" spans="6:8" x14ac:dyDescent="0.25">
      <c r="F956" s="39"/>
      <c r="G956" s="39"/>
      <c r="H956" s="39"/>
    </row>
    <row r="957" spans="6:8" x14ac:dyDescent="0.25">
      <c r="F957" s="39"/>
      <c r="G957" s="39"/>
      <c r="H957" s="39"/>
    </row>
    <row r="958" spans="6:8" x14ac:dyDescent="0.25">
      <c r="F958" s="39"/>
      <c r="G958" s="39"/>
      <c r="H958" s="39"/>
    </row>
    <row r="959" spans="6:8" x14ac:dyDescent="0.25">
      <c r="F959" s="39"/>
      <c r="G959" s="39"/>
      <c r="H959" s="39"/>
    </row>
    <row r="960" spans="6:8" x14ac:dyDescent="0.25">
      <c r="F960" s="39"/>
      <c r="G960" s="39"/>
      <c r="H960" s="39"/>
    </row>
    <row r="961" spans="6:8" x14ac:dyDescent="0.25">
      <c r="F961" s="39"/>
      <c r="G961" s="39"/>
      <c r="H961" s="39"/>
    </row>
    <row r="962" spans="6:8" x14ac:dyDescent="0.25">
      <c r="F962" s="39"/>
      <c r="G962" s="39"/>
      <c r="H962" s="39"/>
    </row>
    <row r="963" spans="6:8" x14ac:dyDescent="0.25">
      <c r="F963" s="39"/>
      <c r="G963" s="39"/>
      <c r="H963" s="39"/>
    </row>
    <row r="964" spans="6:8" x14ac:dyDescent="0.25">
      <c r="F964" s="39"/>
      <c r="G964" s="39"/>
      <c r="H964" s="39"/>
    </row>
    <row r="965" spans="6:8" x14ac:dyDescent="0.25">
      <c r="F965" s="39"/>
      <c r="G965" s="39"/>
      <c r="H965" s="39"/>
    </row>
    <row r="966" spans="6:8" x14ac:dyDescent="0.25">
      <c r="F966" s="39"/>
      <c r="G966" s="39"/>
      <c r="H966" s="39"/>
    </row>
    <row r="967" spans="6:8" x14ac:dyDescent="0.25">
      <c r="F967" s="39"/>
      <c r="G967" s="39"/>
      <c r="H967" s="39"/>
    </row>
    <row r="968" spans="6:8" x14ac:dyDescent="0.25">
      <c r="F968" s="39"/>
      <c r="G968" s="39"/>
      <c r="H968" s="39"/>
    </row>
    <row r="969" spans="6:8" x14ac:dyDescent="0.25">
      <c r="F969" s="39"/>
      <c r="G969" s="39"/>
      <c r="H969" s="39"/>
    </row>
    <row r="970" spans="6:8" x14ac:dyDescent="0.25">
      <c r="F970" s="39"/>
      <c r="G970" s="39"/>
      <c r="H970" s="39"/>
    </row>
    <row r="971" spans="6:8" x14ac:dyDescent="0.25">
      <c r="F971" s="39"/>
      <c r="G971" s="39"/>
      <c r="H971" s="39"/>
    </row>
    <row r="972" spans="6:8" x14ac:dyDescent="0.25">
      <c r="F972" s="39"/>
      <c r="G972" s="39"/>
      <c r="H972" s="39"/>
    </row>
    <row r="973" spans="6:8" x14ac:dyDescent="0.25">
      <c r="F973" s="39"/>
      <c r="G973" s="39"/>
      <c r="H973" s="39"/>
    </row>
    <row r="974" spans="6:8" x14ac:dyDescent="0.25">
      <c r="F974" s="39"/>
      <c r="G974" s="39"/>
      <c r="H974" s="39"/>
    </row>
    <row r="975" spans="6:8" x14ac:dyDescent="0.25">
      <c r="F975" s="39"/>
      <c r="G975" s="39"/>
      <c r="H975" s="39"/>
    </row>
    <row r="976" spans="6:8" x14ac:dyDescent="0.25">
      <c r="F976" s="39"/>
      <c r="G976" s="39"/>
      <c r="H976" s="39"/>
    </row>
    <row r="977" spans="6:8" x14ac:dyDescent="0.25">
      <c r="F977" s="39"/>
      <c r="G977" s="39"/>
      <c r="H977" s="39"/>
    </row>
    <row r="978" spans="6:8" x14ac:dyDescent="0.25">
      <c r="F978" s="39"/>
      <c r="G978" s="39"/>
      <c r="H978" s="39"/>
    </row>
    <row r="979" spans="6:8" x14ac:dyDescent="0.25">
      <c r="F979" s="39"/>
      <c r="G979" s="39"/>
      <c r="H979" s="39"/>
    </row>
    <row r="980" spans="6:8" x14ac:dyDescent="0.25">
      <c r="F980" s="39"/>
      <c r="G980" s="39"/>
      <c r="H980" s="39"/>
    </row>
    <row r="981" spans="6:8" x14ac:dyDescent="0.25">
      <c r="F981" s="39"/>
      <c r="G981" s="39"/>
      <c r="H981" s="39"/>
    </row>
    <row r="982" spans="6:8" x14ac:dyDescent="0.25">
      <c r="F982" s="39"/>
      <c r="G982" s="39"/>
      <c r="H982" s="39"/>
    </row>
    <row r="983" spans="6:8" x14ac:dyDescent="0.25">
      <c r="F983" s="39"/>
      <c r="G983" s="39"/>
      <c r="H983" s="39"/>
    </row>
    <row r="984" spans="6:8" x14ac:dyDescent="0.25">
      <c r="F984" s="39"/>
      <c r="G984" s="39"/>
      <c r="H984" s="39"/>
    </row>
    <row r="985" spans="6:8" x14ac:dyDescent="0.25">
      <c r="F985" s="39"/>
      <c r="G985" s="39"/>
      <c r="H985" s="39"/>
    </row>
    <row r="986" spans="6:8" x14ac:dyDescent="0.25">
      <c r="F986" s="39"/>
      <c r="G986" s="39"/>
      <c r="H986" s="39"/>
    </row>
    <row r="987" spans="6:8" x14ac:dyDescent="0.25">
      <c r="F987" s="39"/>
      <c r="G987" s="39"/>
      <c r="H987" s="39"/>
    </row>
    <row r="988" spans="6:8" x14ac:dyDescent="0.25">
      <c r="F988" s="39"/>
      <c r="G988" s="39"/>
      <c r="H988" s="39"/>
    </row>
    <row r="989" spans="6:8" x14ac:dyDescent="0.25">
      <c r="F989" s="39"/>
      <c r="G989" s="39"/>
      <c r="H989" s="39"/>
    </row>
    <row r="990" spans="6:8" x14ac:dyDescent="0.25">
      <c r="F990" s="39"/>
      <c r="G990" s="39"/>
      <c r="H990" s="39"/>
    </row>
    <row r="991" spans="6:8" x14ac:dyDescent="0.25">
      <c r="F991" s="39"/>
      <c r="G991" s="39"/>
      <c r="H991" s="39"/>
    </row>
    <row r="992" spans="6:8" x14ac:dyDescent="0.25">
      <c r="F992" s="39"/>
      <c r="G992" s="39"/>
      <c r="H992" s="39"/>
    </row>
    <row r="993" spans="6:8" x14ac:dyDescent="0.25">
      <c r="F993" s="39"/>
      <c r="G993" s="39"/>
      <c r="H993" s="39"/>
    </row>
    <row r="994" spans="6:8" x14ac:dyDescent="0.25">
      <c r="F994" s="39"/>
      <c r="G994" s="39"/>
      <c r="H994" s="39"/>
    </row>
    <row r="995" spans="6:8" x14ac:dyDescent="0.25">
      <c r="F995" s="39"/>
      <c r="G995" s="39"/>
      <c r="H995" s="39"/>
    </row>
    <row r="996" spans="6:8" x14ac:dyDescent="0.25">
      <c r="F996" s="39"/>
      <c r="G996" s="39"/>
      <c r="H996" s="39"/>
    </row>
    <row r="997" spans="6:8" x14ac:dyDescent="0.25">
      <c r="F997" s="39"/>
      <c r="G997" s="39"/>
      <c r="H997" s="39"/>
    </row>
    <row r="998" spans="6:8" x14ac:dyDescent="0.25">
      <c r="F998" s="39"/>
      <c r="G998" s="39"/>
      <c r="H998" s="39"/>
    </row>
    <row r="999" spans="6:8" x14ac:dyDescent="0.25">
      <c r="F999" s="39"/>
      <c r="G999" s="39"/>
      <c r="H999" s="39"/>
    </row>
    <row r="1000" spans="6:8" x14ac:dyDescent="0.25">
      <c r="F1000" s="39"/>
      <c r="G1000" s="39"/>
      <c r="H1000" s="39"/>
    </row>
    <row r="1001" spans="6:8" x14ac:dyDescent="0.25">
      <c r="F1001" s="39"/>
      <c r="G1001" s="39"/>
      <c r="H1001" s="39"/>
    </row>
    <row r="1002" spans="6:8" x14ac:dyDescent="0.25">
      <c r="F1002" s="39"/>
      <c r="G1002" s="39"/>
      <c r="H1002" s="39"/>
    </row>
    <row r="1003" spans="6:8" x14ac:dyDescent="0.25">
      <c r="F1003" s="39"/>
      <c r="G1003" s="39"/>
      <c r="H1003" s="39"/>
    </row>
    <row r="1004" spans="6:8" x14ac:dyDescent="0.25">
      <c r="F1004" s="39"/>
      <c r="G1004" s="39"/>
      <c r="H1004" s="39"/>
    </row>
    <row r="1005" spans="6:8" x14ac:dyDescent="0.25">
      <c r="F1005" s="39"/>
      <c r="G1005" s="39"/>
      <c r="H1005" s="39"/>
    </row>
    <row r="1006" spans="6:8" x14ac:dyDescent="0.25">
      <c r="F1006" s="39"/>
      <c r="G1006" s="39"/>
      <c r="H1006" s="39"/>
    </row>
    <row r="1007" spans="6:8" x14ac:dyDescent="0.25">
      <c r="F1007" s="39"/>
      <c r="G1007" s="39"/>
      <c r="H1007" s="39"/>
    </row>
    <row r="1008" spans="6:8" x14ac:dyDescent="0.25">
      <c r="F1008" s="39"/>
      <c r="G1008" s="39"/>
      <c r="H1008" s="39"/>
    </row>
    <row r="1009" spans="6:8" x14ac:dyDescent="0.25">
      <c r="F1009" s="39"/>
      <c r="G1009" s="39"/>
      <c r="H1009" s="39"/>
    </row>
    <row r="1010" spans="6:8" x14ac:dyDescent="0.25">
      <c r="F1010" s="39"/>
      <c r="G1010" s="39"/>
      <c r="H1010" s="39"/>
    </row>
    <row r="1011" spans="6:8" x14ac:dyDescent="0.25">
      <c r="F1011" s="39"/>
      <c r="G1011" s="39"/>
      <c r="H1011" s="39"/>
    </row>
    <row r="1012" spans="6:8" x14ac:dyDescent="0.25">
      <c r="F1012" s="39"/>
      <c r="G1012" s="39"/>
      <c r="H1012" s="39"/>
    </row>
    <row r="1013" spans="6:8" x14ac:dyDescent="0.25">
      <c r="F1013" s="39"/>
      <c r="G1013" s="39"/>
      <c r="H1013" s="39"/>
    </row>
    <row r="1014" spans="6:8" x14ac:dyDescent="0.25">
      <c r="F1014" s="39"/>
      <c r="G1014" s="39"/>
      <c r="H1014" s="39"/>
    </row>
    <row r="1015" spans="6:8" x14ac:dyDescent="0.25">
      <c r="F1015" s="39"/>
      <c r="G1015" s="39"/>
      <c r="H1015" s="39"/>
    </row>
    <row r="1016" spans="6:8" x14ac:dyDescent="0.25">
      <c r="F1016" s="39"/>
      <c r="G1016" s="39"/>
      <c r="H1016" s="39"/>
    </row>
    <row r="1017" spans="6:8" x14ac:dyDescent="0.25">
      <c r="F1017" s="39"/>
      <c r="G1017" s="39"/>
      <c r="H1017" s="39"/>
    </row>
    <row r="1018" spans="6:8" x14ac:dyDescent="0.25">
      <c r="F1018" s="39"/>
      <c r="G1018" s="39"/>
      <c r="H1018" s="39"/>
    </row>
    <row r="1019" spans="6:8" x14ac:dyDescent="0.25">
      <c r="F1019" s="39"/>
      <c r="G1019" s="39"/>
      <c r="H1019" s="39"/>
    </row>
    <row r="1020" spans="6:8" x14ac:dyDescent="0.25">
      <c r="F1020" s="39"/>
      <c r="G1020" s="39"/>
      <c r="H1020" s="39"/>
    </row>
    <row r="1021" spans="6:8" x14ac:dyDescent="0.25">
      <c r="F1021" s="39"/>
      <c r="G1021" s="39"/>
      <c r="H1021" s="39"/>
    </row>
    <row r="1022" spans="6:8" x14ac:dyDescent="0.25">
      <c r="F1022" s="39"/>
      <c r="G1022" s="39"/>
      <c r="H1022" s="39"/>
    </row>
    <row r="1023" spans="6:8" x14ac:dyDescent="0.25">
      <c r="F1023" s="39"/>
      <c r="G1023" s="39"/>
      <c r="H1023" s="39"/>
    </row>
    <row r="1024" spans="6:8" x14ac:dyDescent="0.25">
      <c r="F1024" s="39"/>
      <c r="G1024" s="39"/>
      <c r="H1024" s="39"/>
    </row>
    <row r="1025" spans="6:8" x14ac:dyDescent="0.25">
      <c r="F1025" s="39"/>
      <c r="G1025" s="39"/>
      <c r="H1025" s="39"/>
    </row>
    <row r="1026" spans="6:8" x14ac:dyDescent="0.25">
      <c r="F1026" s="39"/>
      <c r="G1026" s="39"/>
      <c r="H1026" s="39"/>
    </row>
    <row r="1027" spans="6:8" x14ac:dyDescent="0.25">
      <c r="F1027" s="39"/>
      <c r="G1027" s="39"/>
      <c r="H1027" s="39"/>
    </row>
    <row r="1028" spans="6:8" x14ac:dyDescent="0.25">
      <c r="F1028" s="39"/>
      <c r="G1028" s="39"/>
      <c r="H1028" s="39"/>
    </row>
    <row r="1029" spans="6:8" x14ac:dyDescent="0.25">
      <c r="F1029" s="39"/>
      <c r="G1029" s="39"/>
      <c r="H1029" s="39"/>
    </row>
    <row r="1030" spans="6:8" x14ac:dyDescent="0.25">
      <c r="F1030" s="39"/>
      <c r="G1030" s="39"/>
      <c r="H1030" s="39"/>
    </row>
    <row r="1031" spans="6:8" x14ac:dyDescent="0.25">
      <c r="F1031" s="39"/>
      <c r="G1031" s="39"/>
      <c r="H1031" s="39"/>
    </row>
    <row r="1032" spans="6:8" x14ac:dyDescent="0.25">
      <c r="F1032" s="39"/>
      <c r="G1032" s="39"/>
      <c r="H1032" s="39"/>
    </row>
    <row r="1033" spans="6:8" x14ac:dyDescent="0.25">
      <c r="F1033" s="39"/>
      <c r="G1033" s="39"/>
      <c r="H1033" s="39"/>
    </row>
    <row r="1034" spans="6:8" x14ac:dyDescent="0.25">
      <c r="F1034" s="39"/>
      <c r="G1034" s="39"/>
      <c r="H1034" s="39"/>
    </row>
    <row r="1035" spans="6:8" x14ac:dyDescent="0.25">
      <c r="F1035" s="39"/>
      <c r="G1035" s="39"/>
      <c r="H1035" s="39"/>
    </row>
    <row r="1036" spans="6:8" x14ac:dyDescent="0.25">
      <c r="F1036" s="39"/>
      <c r="G1036" s="39"/>
      <c r="H1036" s="39"/>
    </row>
    <row r="1037" spans="6:8" x14ac:dyDescent="0.25">
      <c r="F1037" s="39"/>
      <c r="G1037" s="39"/>
      <c r="H1037" s="39"/>
    </row>
    <row r="1038" spans="6:8" x14ac:dyDescent="0.25">
      <c r="F1038" s="39"/>
      <c r="G1038" s="39"/>
      <c r="H1038" s="39"/>
    </row>
    <row r="1039" spans="6:8" x14ac:dyDescent="0.25">
      <c r="F1039" s="39"/>
      <c r="G1039" s="39"/>
      <c r="H1039" s="39"/>
    </row>
    <row r="1040" spans="6:8" x14ac:dyDescent="0.25">
      <c r="F1040" s="39"/>
      <c r="G1040" s="39"/>
      <c r="H1040" s="39"/>
    </row>
    <row r="1041" spans="6:8" x14ac:dyDescent="0.25">
      <c r="F1041" s="39"/>
      <c r="G1041" s="39"/>
      <c r="H1041" s="39"/>
    </row>
    <row r="1042" spans="6:8" x14ac:dyDescent="0.25">
      <c r="F1042" s="39"/>
      <c r="G1042" s="39"/>
      <c r="H1042" s="39"/>
    </row>
    <row r="1043" spans="6:8" x14ac:dyDescent="0.25">
      <c r="F1043" s="39"/>
      <c r="G1043" s="39"/>
      <c r="H1043" s="39"/>
    </row>
    <row r="1044" spans="6:8" x14ac:dyDescent="0.25">
      <c r="F1044" s="39"/>
      <c r="G1044" s="39"/>
      <c r="H1044" s="39"/>
    </row>
    <row r="1045" spans="6:8" x14ac:dyDescent="0.25">
      <c r="F1045" s="39"/>
      <c r="G1045" s="39"/>
      <c r="H1045" s="39"/>
    </row>
    <row r="1046" spans="6:8" x14ac:dyDescent="0.25">
      <c r="F1046" s="39"/>
      <c r="G1046" s="39"/>
      <c r="H1046" s="39"/>
    </row>
    <row r="1047" spans="6:8" x14ac:dyDescent="0.25">
      <c r="F1047" s="39"/>
      <c r="G1047" s="39"/>
      <c r="H1047" s="39"/>
    </row>
    <row r="1048" spans="6:8" x14ac:dyDescent="0.25">
      <c r="F1048" s="39"/>
      <c r="G1048" s="39"/>
      <c r="H1048" s="39"/>
    </row>
    <row r="1049" spans="6:8" x14ac:dyDescent="0.25">
      <c r="F1049" s="39"/>
      <c r="G1049" s="39"/>
      <c r="H1049" s="39"/>
    </row>
    <row r="1050" spans="6:8" x14ac:dyDescent="0.25">
      <c r="F1050" s="39"/>
      <c r="G1050" s="39"/>
      <c r="H1050" s="39"/>
    </row>
    <row r="1051" spans="6:8" x14ac:dyDescent="0.25">
      <c r="F1051" s="39"/>
      <c r="G1051" s="39"/>
      <c r="H1051" s="39"/>
    </row>
    <row r="1052" spans="6:8" x14ac:dyDescent="0.25">
      <c r="F1052" s="39"/>
      <c r="G1052" s="39"/>
      <c r="H1052" s="39"/>
    </row>
    <row r="1053" spans="6:8" x14ac:dyDescent="0.25">
      <c r="F1053" s="39"/>
      <c r="G1053" s="39"/>
      <c r="H1053" s="39"/>
    </row>
    <row r="1054" spans="6:8" x14ac:dyDescent="0.25">
      <c r="F1054" s="39"/>
      <c r="G1054" s="39"/>
      <c r="H1054" s="39"/>
    </row>
    <row r="1055" spans="6:8" x14ac:dyDescent="0.25">
      <c r="F1055" s="39"/>
      <c r="G1055" s="39"/>
      <c r="H1055" s="39"/>
    </row>
    <row r="1056" spans="6:8" x14ac:dyDescent="0.25">
      <c r="F1056" s="39"/>
      <c r="G1056" s="39"/>
      <c r="H1056" s="39"/>
    </row>
    <row r="1057" spans="6:8" x14ac:dyDescent="0.25">
      <c r="F1057" s="39"/>
      <c r="G1057" s="39"/>
      <c r="H1057" s="39"/>
    </row>
    <row r="1058" spans="6:8" x14ac:dyDescent="0.25">
      <c r="F1058" s="39"/>
      <c r="G1058" s="39"/>
      <c r="H1058" s="39"/>
    </row>
    <row r="1059" spans="6:8" x14ac:dyDescent="0.25">
      <c r="F1059" s="39"/>
      <c r="G1059" s="39"/>
      <c r="H1059" s="39"/>
    </row>
    <row r="1060" spans="6:8" x14ac:dyDescent="0.25">
      <c r="F1060" s="39"/>
      <c r="G1060" s="39"/>
      <c r="H1060" s="39"/>
    </row>
    <row r="1061" spans="6:8" x14ac:dyDescent="0.25">
      <c r="F1061" s="39"/>
      <c r="G1061" s="39"/>
      <c r="H1061" s="39"/>
    </row>
    <row r="1062" spans="6:8" x14ac:dyDescent="0.25">
      <c r="F1062" s="39"/>
      <c r="G1062" s="39"/>
      <c r="H1062" s="39"/>
    </row>
    <row r="1063" spans="6:8" x14ac:dyDescent="0.25">
      <c r="F1063" s="39"/>
      <c r="G1063" s="39"/>
      <c r="H1063" s="39"/>
    </row>
    <row r="1064" spans="6:8" x14ac:dyDescent="0.25">
      <c r="F1064" s="39"/>
      <c r="G1064" s="39"/>
      <c r="H1064" s="39"/>
    </row>
    <row r="1065" spans="6:8" x14ac:dyDescent="0.25">
      <c r="F1065" s="39"/>
      <c r="G1065" s="39"/>
      <c r="H1065" s="39"/>
    </row>
    <row r="1066" spans="6:8" x14ac:dyDescent="0.25">
      <c r="F1066" s="39"/>
      <c r="G1066" s="39"/>
      <c r="H1066" s="39"/>
    </row>
    <row r="1067" spans="6:8" x14ac:dyDescent="0.25">
      <c r="F1067" s="39"/>
      <c r="G1067" s="39"/>
      <c r="H1067" s="39"/>
    </row>
    <row r="1068" spans="6:8" x14ac:dyDescent="0.25">
      <c r="F1068" s="39"/>
      <c r="G1068" s="39"/>
      <c r="H1068" s="39"/>
    </row>
    <row r="1069" spans="6:8" x14ac:dyDescent="0.25">
      <c r="F1069" s="39"/>
      <c r="G1069" s="39"/>
      <c r="H1069" s="39"/>
    </row>
    <row r="1070" spans="6:8" x14ac:dyDescent="0.25">
      <c r="F1070" s="39"/>
      <c r="G1070" s="39"/>
      <c r="H1070" s="39"/>
    </row>
    <row r="1071" spans="6:8" x14ac:dyDescent="0.25">
      <c r="F1071" s="39"/>
      <c r="G1071" s="39"/>
      <c r="H1071" s="39"/>
    </row>
    <row r="1072" spans="6:8" x14ac:dyDescent="0.25">
      <c r="F1072" s="39"/>
      <c r="G1072" s="39"/>
      <c r="H1072" s="39"/>
    </row>
    <row r="1073" spans="6:8" x14ac:dyDescent="0.25">
      <c r="F1073" s="39"/>
      <c r="G1073" s="39"/>
      <c r="H1073" s="39"/>
    </row>
    <row r="1074" spans="6:8" x14ac:dyDescent="0.25">
      <c r="F1074" s="39"/>
      <c r="G1074" s="39"/>
      <c r="H1074" s="39"/>
    </row>
    <row r="1075" spans="6:8" x14ac:dyDescent="0.25">
      <c r="F1075" s="39"/>
      <c r="G1075" s="39"/>
      <c r="H1075" s="39"/>
    </row>
    <row r="1076" spans="6:8" x14ac:dyDescent="0.25">
      <c r="F1076" s="39"/>
      <c r="G1076" s="39"/>
      <c r="H1076" s="39"/>
    </row>
    <row r="1077" spans="6:8" x14ac:dyDescent="0.25">
      <c r="F1077" s="39"/>
      <c r="G1077" s="39"/>
      <c r="H1077" s="39"/>
    </row>
    <row r="1078" spans="6:8" x14ac:dyDescent="0.25">
      <c r="F1078" s="39"/>
      <c r="G1078" s="39"/>
      <c r="H1078" s="39"/>
    </row>
    <row r="1079" spans="6:8" x14ac:dyDescent="0.25">
      <c r="F1079" s="39"/>
      <c r="G1079" s="39"/>
      <c r="H1079" s="39"/>
    </row>
    <row r="1080" spans="6:8" x14ac:dyDescent="0.25">
      <c r="F1080" s="39"/>
      <c r="G1080" s="39"/>
      <c r="H1080" s="39"/>
    </row>
    <row r="1081" spans="6:8" x14ac:dyDescent="0.25">
      <c r="F1081" s="39"/>
      <c r="G1081" s="39"/>
      <c r="H1081" s="39"/>
    </row>
    <row r="1082" spans="6:8" x14ac:dyDescent="0.25">
      <c r="F1082" s="39"/>
      <c r="G1082" s="39"/>
      <c r="H1082" s="39"/>
    </row>
    <row r="1083" spans="6:8" x14ac:dyDescent="0.25">
      <c r="F1083" s="39"/>
      <c r="G1083" s="39"/>
      <c r="H1083" s="39"/>
    </row>
    <row r="1084" spans="6:8" x14ac:dyDescent="0.25">
      <c r="F1084" s="39"/>
      <c r="G1084" s="39"/>
      <c r="H1084" s="39"/>
    </row>
    <row r="1085" spans="6:8" x14ac:dyDescent="0.25">
      <c r="F1085" s="39"/>
      <c r="G1085" s="39"/>
      <c r="H1085" s="39"/>
    </row>
    <row r="1086" spans="6:8" x14ac:dyDescent="0.25">
      <c r="F1086" s="39"/>
      <c r="G1086" s="39"/>
      <c r="H1086" s="39"/>
    </row>
    <row r="1087" spans="6:8" x14ac:dyDescent="0.25">
      <c r="F1087" s="39"/>
      <c r="G1087" s="39"/>
      <c r="H1087" s="39"/>
    </row>
    <row r="1088" spans="6:8" x14ac:dyDescent="0.25">
      <c r="F1088" s="39"/>
      <c r="G1088" s="39"/>
      <c r="H1088" s="39"/>
    </row>
    <row r="1089" spans="6:8" x14ac:dyDescent="0.25">
      <c r="F1089" s="39"/>
      <c r="G1089" s="39"/>
      <c r="H1089" s="39"/>
    </row>
    <row r="1090" spans="6:8" x14ac:dyDescent="0.25">
      <c r="F1090" s="39"/>
      <c r="G1090" s="39"/>
      <c r="H1090" s="39"/>
    </row>
    <row r="1091" spans="6:8" x14ac:dyDescent="0.25">
      <c r="F1091" s="39"/>
      <c r="G1091" s="39"/>
      <c r="H1091" s="39"/>
    </row>
    <row r="1092" spans="6:8" x14ac:dyDescent="0.25">
      <c r="F1092" s="39"/>
      <c r="G1092" s="39"/>
      <c r="H1092" s="39"/>
    </row>
    <row r="1093" spans="6:8" x14ac:dyDescent="0.25">
      <c r="F1093" s="39"/>
      <c r="G1093" s="39"/>
      <c r="H1093" s="39"/>
    </row>
    <row r="1094" spans="6:8" x14ac:dyDescent="0.25">
      <c r="F1094" s="39"/>
      <c r="G1094" s="39"/>
      <c r="H1094" s="39"/>
    </row>
  </sheetData>
  <mergeCells count="198">
    <mergeCell ref="C518:D518"/>
    <mergeCell ref="C519:D519"/>
    <mergeCell ref="C521:D521"/>
    <mergeCell ref="C522:D522"/>
    <mergeCell ref="C523:D523"/>
    <mergeCell ref="C524:D524"/>
    <mergeCell ref="C527:D527"/>
    <mergeCell ref="C529:D529"/>
    <mergeCell ref="C530:D530"/>
    <mergeCell ref="C505:D505"/>
    <mergeCell ref="C507:D507"/>
    <mergeCell ref="C508:D508"/>
    <mergeCell ref="C510:D510"/>
    <mergeCell ref="C511:D511"/>
    <mergeCell ref="C513:D513"/>
    <mergeCell ref="C514:D514"/>
    <mergeCell ref="C515:D515"/>
    <mergeCell ref="C516:D516"/>
    <mergeCell ref="C493:D493"/>
    <mergeCell ref="C494:D494"/>
    <mergeCell ref="C495:D495"/>
    <mergeCell ref="C496:D496"/>
    <mergeCell ref="C497:D497"/>
    <mergeCell ref="C498:D498"/>
    <mergeCell ref="C499:D499"/>
    <mergeCell ref="C501:D501"/>
    <mergeCell ref="C503:D503"/>
    <mergeCell ref="A471:B471"/>
    <mergeCell ref="A478:B478"/>
    <mergeCell ref="A479:B479"/>
    <mergeCell ref="A480:B480"/>
    <mergeCell ref="A481:B481"/>
    <mergeCell ref="A486:B486"/>
    <mergeCell ref="A461:B461"/>
    <mergeCell ref="A462:B462"/>
    <mergeCell ref="A465:B465"/>
    <mergeCell ref="A468:B468"/>
    <mergeCell ref="A469:B469"/>
    <mergeCell ref="A470:B470"/>
    <mergeCell ref="A451:B451"/>
    <mergeCell ref="A452:B452"/>
    <mergeCell ref="A453:B453"/>
    <mergeCell ref="A456:B456"/>
    <mergeCell ref="A457:B457"/>
    <mergeCell ref="A458:B458"/>
    <mergeCell ref="A437:B437"/>
    <mergeCell ref="A438:B438"/>
    <mergeCell ref="A439:B439"/>
    <mergeCell ref="A443:B443"/>
    <mergeCell ref="A444:B444"/>
    <mergeCell ref="A448:B448"/>
    <mergeCell ref="A421:B421"/>
    <mergeCell ref="A428:B428"/>
    <mergeCell ref="A429:B429"/>
    <mergeCell ref="A432:B432"/>
    <mergeCell ref="A433:B433"/>
    <mergeCell ref="A434:B434"/>
    <mergeCell ref="A389:B389"/>
    <mergeCell ref="A390:B390"/>
    <mergeCell ref="A395:B395"/>
    <mergeCell ref="A401:B401"/>
    <mergeCell ref="A419:B419"/>
    <mergeCell ref="A420:B420"/>
    <mergeCell ref="B400:O400"/>
    <mergeCell ref="A372:B372"/>
    <mergeCell ref="A373:B373"/>
    <mergeCell ref="A376:B376"/>
    <mergeCell ref="A377:B377"/>
    <mergeCell ref="A380:B380"/>
    <mergeCell ref="A386:B386"/>
    <mergeCell ref="A350:B350"/>
    <mergeCell ref="A355:B355"/>
    <mergeCell ref="A356:B356"/>
    <mergeCell ref="A359:B359"/>
    <mergeCell ref="A368:B368"/>
    <mergeCell ref="A371:B371"/>
    <mergeCell ref="A349:B349"/>
    <mergeCell ref="A331:B331"/>
    <mergeCell ref="A334:B334"/>
    <mergeCell ref="A337:B337"/>
    <mergeCell ref="A340:B340"/>
    <mergeCell ref="A343:B343"/>
    <mergeCell ref="A346:B346"/>
    <mergeCell ref="A313:B313"/>
    <mergeCell ref="A316:B316"/>
    <mergeCell ref="A319:B319"/>
    <mergeCell ref="A322:B322"/>
    <mergeCell ref="A325:B325"/>
    <mergeCell ref="A328:B328"/>
    <mergeCell ref="A294:B294"/>
    <mergeCell ref="A297:B297"/>
    <mergeCell ref="A300:B300"/>
    <mergeCell ref="A301:B301"/>
    <mergeCell ref="A307:B307"/>
    <mergeCell ref="A310:B310"/>
    <mergeCell ref="A304:B304"/>
    <mergeCell ref="A280:B280"/>
    <mergeCell ref="A281:B281"/>
    <mergeCell ref="A282:B282"/>
    <mergeCell ref="A285:B285"/>
    <mergeCell ref="A288:B288"/>
    <mergeCell ref="A291:B291"/>
    <mergeCell ref="A248:B248"/>
    <mergeCell ref="A251:B251"/>
    <mergeCell ref="A254:B254"/>
    <mergeCell ref="A257:B257"/>
    <mergeCell ref="A260:B260"/>
    <mergeCell ref="A263:B263"/>
    <mergeCell ref="A232:B232"/>
    <mergeCell ref="A237:B237"/>
    <mergeCell ref="A238:B238"/>
    <mergeCell ref="A239:B239"/>
    <mergeCell ref="A242:B242"/>
    <mergeCell ref="A243:B243"/>
    <mergeCell ref="A218:B218"/>
    <mergeCell ref="A221:B221"/>
    <mergeCell ref="A224:B224"/>
    <mergeCell ref="A225:B225"/>
    <mergeCell ref="A228:B228"/>
    <mergeCell ref="A231:B231"/>
    <mergeCell ref="A206:B206"/>
    <mergeCell ref="A209:B209"/>
    <mergeCell ref="A210:B210"/>
    <mergeCell ref="A211:B211"/>
    <mergeCell ref="A214:B214"/>
    <mergeCell ref="A215:B215"/>
    <mergeCell ref="A188:B188"/>
    <mergeCell ref="A191:B191"/>
    <mergeCell ref="A194:B194"/>
    <mergeCell ref="A197:B197"/>
    <mergeCell ref="A202:B202"/>
    <mergeCell ref="A205:B205"/>
    <mergeCell ref="A170:B170"/>
    <mergeCell ref="A173:B173"/>
    <mergeCell ref="A176:B176"/>
    <mergeCell ref="A179:B179"/>
    <mergeCell ref="A182:B182"/>
    <mergeCell ref="A185:B185"/>
    <mergeCell ref="A156:B156"/>
    <mergeCell ref="A159:B159"/>
    <mergeCell ref="A162:B162"/>
    <mergeCell ref="A165:B165"/>
    <mergeCell ref="A168:B168"/>
    <mergeCell ref="A169:B169"/>
    <mergeCell ref="A144:B144"/>
    <mergeCell ref="A147:B147"/>
    <mergeCell ref="A150:B150"/>
    <mergeCell ref="A151:B151"/>
    <mergeCell ref="A152:B152"/>
    <mergeCell ref="A155:B155"/>
    <mergeCell ref="A126:B126"/>
    <mergeCell ref="A130:B130"/>
    <mergeCell ref="A131:B131"/>
    <mergeCell ref="A135:B135"/>
    <mergeCell ref="A138:B138"/>
    <mergeCell ref="A141:B141"/>
    <mergeCell ref="A110:B110"/>
    <mergeCell ref="A113:B113"/>
    <mergeCell ref="A116:B116"/>
    <mergeCell ref="A117:B117"/>
    <mergeCell ref="A120:B120"/>
    <mergeCell ref="A121:B121"/>
    <mergeCell ref="A96:B96"/>
    <mergeCell ref="A97:B97"/>
    <mergeCell ref="A100:B100"/>
    <mergeCell ref="A103:B103"/>
    <mergeCell ref="A106:B106"/>
    <mergeCell ref="A107:B107"/>
    <mergeCell ref="A80:B80"/>
    <mergeCell ref="A81:B81"/>
    <mergeCell ref="A86:B86"/>
    <mergeCell ref="A87:B87"/>
    <mergeCell ref="A88:B88"/>
    <mergeCell ref="A95:B95"/>
    <mergeCell ref="A64:B64"/>
    <mergeCell ref="A67:B67"/>
    <mergeCell ref="A70:B70"/>
    <mergeCell ref="A73:B73"/>
    <mergeCell ref="A76:B76"/>
    <mergeCell ref="A79:B79"/>
    <mergeCell ref="A44:B44"/>
    <mergeCell ref="A47:B47"/>
    <mergeCell ref="A48:B48"/>
    <mergeCell ref="A53:B53"/>
    <mergeCell ref="A56:B56"/>
    <mergeCell ref="A61:B61"/>
    <mergeCell ref="A25:B25"/>
    <mergeCell ref="A28:B28"/>
    <mergeCell ref="A36:B36"/>
    <mergeCell ref="A39:B39"/>
    <mergeCell ref="A40:B40"/>
    <mergeCell ref="A43:B43"/>
    <mergeCell ref="K2:O2"/>
    <mergeCell ref="A3:O3"/>
    <mergeCell ref="A5:B5"/>
    <mergeCell ref="A7:B7"/>
    <mergeCell ref="A23:B23"/>
    <mergeCell ref="A24:B24"/>
  </mergeCells>
  <pageMargins left="0.70866141732283472" right="0.31496062992125984" top="0.15748031496062992" bottom="0.1574803149606299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workbookViewId="0">
      <selection activeCell="B173" sqref="B173:C173"/>
    </sheetView>
  </sheetViews>
  <sheetFormatPr defaultRowHeight="15" x14ac:dyDescent="0.25"/>
  <cols>
    <col min="1" max="1" width="63.28515625" customWidth="1"/>
    <col min="2" max="2" width="3.42578125" customWidth="1"/>
    <col min="3" max="3" width="5.42578125" hidden="1" customWidth="1"/>
    <col min="4" max="4" width="5.42578125" customWidth="1"/>
    <col min="5" max="10" width="5.42578125" hidden="1" customWidth="1"/>
    <col min="11" max="17" width="18" customWidth="1"/>
  </cols>
  <sheetData>
    <row r="1" spans="1:17" ht="25.5" x14ac:dyDescent="0.25">
      <c r="A1" s="179" t="s">
        <v>2</v>
      </c>
      <c r="B1" s="179"/>
      <c r="C1" s="48" t="s">
        <v>610</v>
      </c>
      <c r="D1" s="48" t="s">
        <v>611</v>
      </c>
      <c r="E1" s="73" t="s">
        <v>612</v>
      </c>
      <c r="F1" s="48" t="s">
        <v>613</v>
      </c>
      <c r="G1" s="73" t="s">
        <v>334</v>
      </c>
      <c r="H1" s="73" t="s">
        <v>335</v>
      </c>
      <c r="I1" s="73" t="s">
        <v>614</v>
      </c>
      <c r="J1" s="73" t="s">
        <v>337</v>
      </c>
      <c r="K1" s="101" t="s">
        <v>338</v>
      </c>
      <c r="L1" s="101" t="s">
        <v>339</v>
      </c>
      <c r="M1" s="101" t="s">
        <v>340</v>
      </c>
      <c r="N1" s="101" t="s">
        <v>341</v>
      </c>
      <c r="O1" s="101">
        <f>'[2]6.Вед.2017'!O1</f>
        <v>0</v>
      </c>
      <c r="P1" s="101" t="s">
        <v>615</v>
      </c>
      <c r="Q1" s="101" t="s">
        <v>615</v>
      </c>
    </row>
    <row r="2" spans="1:17" ht="37.5" customHeight="1" x14ac:dyDescent="0.25">
      <c r="A2" s="180" t="s">
        <v>616</v>
      </c>
      <c r="B2" s="180"/>
      <c r="C2" s="89">
        <v>51</v>
      </c>
      <c r="D2" s="89"/>
      <c r="E2" s="61"/>
      <c r="F2" s="89"/>
      <c r="G2" s="61"/>
      <c r="H2" s="61"/>
      <c r="I2" s="61"/>
      <c r="J2" s="61"/>
      <c r="K2" s="102">
        <f t="shared" ref="K2:Q2" si="0">K3+K46+K55+K78+K93+K100+K105+K125+K130+K142+K147+K156+K193+K199+K222+K241+K250</f>
        <v>399159031.93000001</v>
      </c>
      <c r="L2" s="102">
        <f t="shared" si="0"/>
        <v>259596248.25</v>
      </c>
      <c r="M2" s="102">
        <f t="shared" si="0"/>
        <v>111917766.67999999</v>
      </c>
      <c r="N2" s="102">
        <f t="shared" si="0"/>
        <v>27645017</v>
      </c>
      <c r="O2" s="102" t="e">
        <f t="shared" si="0"/>
        <v>#REF!</v>
      </c>
      <c r="P2" s="102" t="e">
        <f t="shared" si="0"/>
        <v>#REF!</v>
      </c>
      <c r="Q2" s="102">
        <f t="shared" si="0"/>
        <v>119534147.09999999</v>
      </c>
    </row>
    <row r="3" spans="1:17" ht="1.5" customHeight="1" x14ac:dyDescent="0.25">
      <c r="A3" s="169" t="s">
        <v>617</v>
      </c>
      <c r="B3" s="169"/>
      <c r="C3" s="103">
        <v>51</v>
      </c>
      <c r="D3" s="103">
        <v>0</v>
      </c>
      <c r="E3" s="65" t="s">
        <v>372</v>
      </c>
      <c r="F3" s="103"/>
      <c r="G3" s="65"/>
      <c r="H3" s="65"/>
      <c r="I3" s="65"/>
      <c r="J3" s="49"/>
      <c r="K3" s="104">
        <f t="shared" ref="K3:Q3" si="1">K4</f>
        <v>59245516.36999999</v>
      </c>
      <c r="L3" s="104">
        <f t="shared" si="1"/>
        <v>3004775.49</v>
      </c>
      <c r="M3" s="104">
        <f t="shared" si="1"/>
        <v>56238240.879999995</v>
      </c>
      <c r="N3" s="104">
        <f t="shared" si="1"/>
        <v>2500</v>
      </c>
      <c r="O3" s="104" t="e">
        <f t="shared" si="1"/>
        <v>#REF!</v>
      </c>
      <c r="P3" s="104" t="e">
        <f t="shared" si="1"/>
        <v>#REF!</v>
      </c>
      <c r="Q3" s="104">
        <f t="shared" si="1"/>
        <v>54522624</v>
      </c>
    </row>
    <row r="4" spans="1:17" ht="1.5" customHeight="1" x14ac:dyDescent="0.25">
      <c r="A4" s="176" t="s">
        <v>343</v>
      </c>
      <c r="B4" s="176"/>
      <c r="C4" s="103">
        <v>51</v>
      </c>
      <c r="D4" s="103">
        <v>0</v>
      </c>
      <c r="E4" s="65" t="s">
        <v>372</v>
      </c>
      <c r="F4" s="103">
        <v>851</v>
      </c>
      <c r="G4" s="65"/>
      <c r="H4" s="65"/>
      <c r="I4" s="65"/>
      <c r="J4" s="49"/>
      <c r="K4" s="104">
        <f t="shared" ref="K4:Q4" si="2">K5+K8+K16+K19+K24+K27+K32+K37+K40+K43</f>
        <v>59245516.36999999</v>
      </c>
      <c r="L4" s="104">
        <f t="shared" si="2"/>
        <v>3004775.49</v>
      </c>
      <c r="M4" s="104">
        <f t="shared" si="2"/>
        <v>56238240.879999995</v>
      </c>
      <c r="N4" s="104">
        <f t="shared" si="2"/>
        <v>2500</v>
      </c>
      <c r="O4" s="104" t="e">
        <f t="shared" si="2"/>
        <v>#REF!</v>
      </c>
      <c r="P4" s="104" t="e">
        <f t="shared" si="2"/>
        <v>#REF!</v>
      </c>
      <c r="Q4" s="104">
        <f t="shared" si="2"/>
        <v>54522624</v>
      </c>
    </row>
    <row r="5" spans="1:17" ht="1.5" customHeight="1" x14ac:dyDescent="0.25">
      <c r="A5" s="168" t="s">
        <v>350</v>
      </c>
      <c r="B5" s="168"/>
      <c r="C5" s="48">
        <v>51</v>
      </c>
      <c r="D5" s="48">
        <v>0</v>
      </c>
      <c r="E5" s="49" t="s">
        <v>372</v>
      </c>
      <c r="F5" s="48">
        <v>851</v>
      </c>
      <c r="G5" s="49" t="s">
        <v>348</v>
      </c>
      <c r="H5" s="49" t="s">
        <v>349</v>
      </c>
      <c r="I5" s="49" t="s">
        <v>618</v>
      </c>
      <c r="J5" s="49"/>
      <c r="K5" s="105">
        <f t="shared" ref="K5:Q6" si="3">K6</f>
        <v>25081510.489999998</v>
      </c>
      <c r="L5" s="105">
        <f t="shared" si="3"/>
        <v>2366743.4900000002</v>
      </c>
      <c r="M5" s="105">
        <f t="shared" si="3"/>
        <v>22712267</v>
      </c>
      <c r="N5" s="105">
        <f t="shared" si="3"/>
        <v>2500</v>
      </c>
      <c r="O5" s="105" t="e">
        <f t="shared" si="3"/>
        <v>#REF!</v>
      </c>
      <c r="P5" s="105" t="e">
        <f t="shared" si="3"/>
        <v>#REF!</v>
      </c>
      <c r="Q5" s="105">
        <f t="shared" si="3"/>
        <v>21798992</v>
      </c>
    </row>
    <row r="6" spans="1:17" ht="1.5" customHeight="1" x14ac:dyDescent="0.25">
      <c r="A6" s="106"/>
      <c r="B6" s="107" t="s">
        <v>352</v>
      </c>
      <c r="C6" s="48">
        <v>51</v>
      </c>
      <c r="D6" s="48">
        <v>0</v>
      </c>
      <c r="E6" s="49" t="s">
        <v>372</v>
      </c>
      <c r="F6" s="48">
        <v>851</v>
      </c>
      <c r="G6" s="49" t="s">
        <v>353</v>
      </c>
      <c r="H6" s="49" t="s">
        <v>349</v>
      </c>
      <c r="I6" s="49" t="s">
        <v>618</v>
      </c>
      <c r="J6" s="49" t="s">
        <v>354</v>
      </c>
      <c r="K6" s="105">
        <f t="shared" si="3"/>
        <v>25081510.489999998</v>
      </c>
      <c r="L6" s="105">
        <f t="shared" si="3"/>
        <v>2366743.4900000002</v>
      </c>
      <c r="M6" s="105">
        <f t="shared" si="3"/>
        <v>22712267</v>
      </c>
      <c r="N6" s="105">
        <f t="shared" si="3"/>
        <v>2500</v>
      </c>
      <c r="O6" s="105" t="e">
        <f t="shared" si="3"/>
        <v>#REF!</v>
      </c>
      <c r="P6" s="105" t="e">
        <f t="shared" si="3"/>
        <v>#REF!</v>
      </c>
      <c r="Q6" s="105">
        <f t="shared" si="3"/>
        <v>21798992</v>
      </c>
    </row>
    <row r="7" spans="1:17" ht="1.5" customHeight="1" x14ac:dyDescent="0.25">
      <c r="A7" s="108"/>
      <c r="B7" s="107" t="s">
        <v>345</v>
      </c>
      <c r="C7" s="48">
        <v>51</v>
      </c>
      <c r="D7" s="48">
        <v>0</v>
      </c>
      <c r="E7" s="49" t="s">
        <v>372</v>
      </c>
      <c r="F7" s="48">
        <v>851</v>
      </c>
      <c r="G7" s="49" t="s">
        <v>348</v>
      </c>
      <c r="H7" s="49" t="s">
        <v>349</v>
      </c>
      <c r="I7" s="49" t="s">
        <v>618</v>
      </c>
      <c r="J7" s="49" t="s">
        <v>355</v>
      </c>
      <c r="K7" s="105">
        <f>'[2]6.Вед.2017'!K23</f>
        <v>25081510.489999998</v>
      </c>
      <c r="L7" s="105">
        <f>'[2]6.Вед.2017'!L23</f>
        <v>2366743.4900000002</v>
      </c>
      <c r="M7" s="105">
        <f>'[2]6.Вед.2017'!M23</f>
        <v>22712267</v>
      </c>
      <c r="N7" s="105">
        <f>'[2]6.Вед.2017'!N23</f>
        <v>2500</v>
      </c>
      <c r="O7" s="105" t="e">
        <f>'[2]6.Вед.2017'!O23</f>
        <v>#REF!</v>
      </c>
      <c r="P7" s="105" t="e">
        <f>'[2]6.Вед.2017'!#REF!</f>
        <v>#REF!</v>
      </c>
      <c r="Q7" s="105">
        <f>'[2]6.Вед.2017'!P23</f>
        <v>21798992</v>
      </c>
    </row>
    <row r="8" spans="1:17" ht="1.5" customHeight="1" x14ac:dyDescent="0.25">
      <c r="A8" s="168" t="s">
        <v>356</v>
      </c>
      <c r="B8" s="168"/>
      <c r="C8" s="48">
        <v>51</v>
      </c>
      <c r="D8" s="48">
        <v>0</v>
      </c>
      <c r="E8" s="49" t="s">
        <v>372</v>
      </c>
      <c r="F8" s="48">
        <v>851</v>
      </c>
      <c r="G8" s="49" t="s">
        <v>353</v>
      </c>
      <c r="H8" s="49" t="s">
        <v>349</v>
      </c>
      <c r="I8" s="49" t="s">
        <v>619</v>
      </c>
      <c r="J8" s="49"/>
      <c r="K8" s="105">
        <f t="shared" ref="K8:Q8" si="4">K9+K11+K13</f>
        <v>32555251.939999998</v>
      </c>
      <c r="L8" s="105">
        <f t="shared" si="4"/>
        <v>0</v>
      </c>
      <c r="M8" s="105">
        <f t="shared" si="4"/>
        <v>32555251.939999998</v>
      </c>
      <c r="N8" s="105">
        <f t="shared" si="4"/>
        <v>0</v>
      </c>
      <c r="O8" s="105" t="e">
        <f t="shared" si="4"/>
        <v>#REF!</v>
      </c>
      <c r="P8" s="105" t="e">
        <f t="shared" si="4"/>
        <v>#REF!</v>
      </c>
      <c r="Q8" s="105">
        <f t="shared" si="4"/>
        <v>31830100</v>
      </c>
    </row>
    <row r="9" spans="1:17" ht="1.5" customHeight="1" x14ac:dyDescent="0.25">
      <c r="A9" s="108"/>
      <c r="B9" s="107" t="s">
        <v>352</v>
      </c>
      <c r="C9" s="48">
        <v>51</v>
      </c>
      <c r="D9" s="48">
        <v>0</v>
      </c>
      <c r="E9" s="49" t="s">
        <v>372</v>
      </c>
      <c r="F9" s="48">
        <v>851</v>
      </c>
      <c r="G9" s="49" t="s">
        <v>348</v>
      </c>
      <c r="H9" s="49" t="s">
        <v>349</v>
      </c>
      <c r="I9" s="49" t="s">
        <v>619</v>
      </c>
      <c r="J9" s="49" t="s">
        <v>354</v>
      </c>
      <c r="K9" s="105">
        <f t="shared" ref="K9:Q9" si="5">K10</f>
        <v>961900</v>
      </c>
      <c r="L9" s="105">
        <f t="shared" si="5"/>
        <v>0</v>
      </c>
      <c r="M9" s="105">
        <f t="shared" si="5"/>
        <v>961900</v>
      </c>
      <c r="N9" s="105">
        <f t="shared" si="5"/>
        <v>0</v>
      </c>
      <c r="O9" s="105" t="e">
        <f t="shared" si="5"/>
        <v>#REF!</v>
      </c>
      <c r="P9" s="105" t="e">
        <f t="shared" si="5"/>
        <v>#REF!</v>
      </c>
      <c r="Q9" s="105">
        <f t="shared" si="5"/>
        <v>961900</v>
      </c>
    </row>
    <row r="10" spans="1:17" ht="1.5" customHeight="1" x14ac:dyDescent="0.25">
      <c r="A10" s="108"/>
      <c r="B10" s="107" t="s">
        <v>345</v>
      </c>
      <c r="C10" s="48">
        <v>51</v>
      </c>
      <c r="D10" s="48">
        <v>0</v>
      </c>
      <c r="E10" s="49" t="s">
        <v>372</v>
      </c>
      <c r="F10" s="48">
        <v>851</v>
      </c>
      <c r="G10" s="49" t="s">
        <v>348</v>
      </c>
      <c r="H10" s="49" t="s">
        <v>349</v>
      </c>
      <c r="I10" s="49" t="s">
        <v>619</v>
      </c>
      <c r="J10" s="49" t="s">
        <v>355</v>
      </c>
      <c r="K10" s="105">
        <f>'[2]6.Вед.2017'!K26</f>
        <v>961900</v>
      </c>
      <c r="L10" s="105">
        <f>'[2]6.Вед.2017'!L26</f>
        <v>0</v>
      </c>
      <c r="M10" s="105">
        <f>'[2]6.Вед.2017'!M26</f>
        <v>961900</v>
      </c>
      <c r="N10" s="105">
        <f>'[2]6.Вед.2017'!N26</f>
        <v>0</v>
      </c>
      <c r="O10" s="105" t="e">
        <f>'[2]6.Вед.2017'!O26</f>
        <v>#REF!</v>
      </c>
      <c r="P10" s="105" t="e">
        <f>'[2]6.Вед.2017'!#REF!</f>
        <v>#REF!</v>
      </c>
      <c r="Q10" s="105">
        <f>'[2]6.Вед.2017'!P26</f>
        <v>961900</v>
      </c>
    </row>
    <row r="11" spans="1:17" ht="1.5" customHeight="1" x14ac:dyDescent="0.25">
      <c r="A11" s="108"/>
      <c r="B11" s="106" t="s">
        <v>620</v>
      </c>
      <c r="C11" s="48">
        <v>51</v>
      </c>
      <c r="D11" s="48">
        <v>0</v>
      </c>
      <c r="E11" s="49" t="s">
        <v>372</v>
      </c>
      <c r="F11" s="48">
        <v>851</v>
      </c>
      <c r="G11" s="49" t="s">
        <v>348</v>
      </c>
      <c r="H11" s="49" t="s">
        <v>349</v>
      </c>
      <c r="I11" s="49" t="s">
        <v>619</v>
      </c>
      <c r="J11" s="49" t="s">
        <v>359</v>
      </c>
      <c r="K11" s="105">
        <f t="shared" ref="K11:Q11" si="6">K12</f>
        <v>16052236.939999999</v>
      </c>
      <c r="L11" s="105">
        <f t="shared" si="6"/>
        <v>0</v>
      </c>
      <c r="M11" s="105">
        <f t="shared" si="6"/>
        <v>16052236.939999999</v>
      </c>
      <c r="N11" s="105">
        <f t="shared" si="6"/>
        <v>0</v>
      </c>
      <c r="O11" s="105" t="e">
        <f t="shared" si="6"/>
        <v>#REF!</v>
      </c>
      <c r="P11" s="105" t="e">
        <f t="shared" si="6"/>
        <v>#REF!</v>
      </c>
      <c r="Q11" s="105">
        <f t="shared" si="6"/>
        <v>15630400</v>
      </c>
    </row>
    <row r="12" spans="1:17" ht="1.5" customHeight="1" x14ac:dyDescent="0.25">
      <c r="A12" s="108"/>
      <c r="B12" s="109" t="s">
        <v>346</v>
      </c>
      <c r="C12" s="48">
        <v>51</v>
      </c>
      <c r="D12" s="48">
        <v>0</v>
      </c>
      <c r="E12" s="49" t="s">
        <v>372</v>
      </c>
      <c r="F12" s="48">
        <v>851</v>
      </c>
      <c r="G12" s="49" t="s">
        <v>348</v>
      </c>
      <c r="H12" s="49" t="s">
        <v>349</v>
      </c>
      <c r="I12" s="49" t="s">
        <v>619</v>
      </c>
      <c r="J12" s="49" t="s">
        <v>360</v>
      </c>
      <c r="K12" s="105">
        <f>'[2]6.Вед.2017'!K28</f>
        <v>16052236.939999999</v>
      </c>
      <c r="L12" s="105">
        <f>'[2]6.Вед.2017'!L28</f>
        <v>0</v>
      </c>
      <c r="M12" s="105">
        <f>'[2]6.Вед.2017'!M28</f>
        <v>16052236.939999999</v>
      </c>
      <c r="N12" s="105">
        <f>'[2]6.Вед.2017'!N28</f>
        <v>0</v>
      </c>
      <c r="O12" s="105" t="e">
        <f>'[2]6.Вед.2017'!O28</f>
        <v>#REF!</v>
      </c>
      <c r="P12" s="105" t="e">
        <f>'[2]6.Вед.2017'!#REF!</f>
        <v>#REF!</v>
      </c>
      <c r="Q12" s="105">
        <f>'[2]6.Вед.2017'!P28</f>
        <v>15630400</v>
      </c>
    </row>
    <row r="13" spans="1:17" ht="1.5" customHeight="1" x14ac:dyDescent="0.25">
      <c r="A13" s="108"/>
      <c r="B13" s="109" t="s">
        <v>361</v>
      </c>
      <c r="C13" s="48">
        <v>51</v>
      </c>
      <c r="D13" s="48">
        <v>0</v>
      </c>
      <c r="E13" s="49" t="s">
        <v>372</v>
      </c>
      <c r="F13" s="48">
        <v>851</v>
      </c>
      <c r="G13" s="49" t="s">
        <v>348</v>
      </c>
      <c r="H13" s="49" t="s">
        <v>349</v>
      </c>
      <c r="I13" s="49" t="s">
        <v>619</v>
      </c>
      <c r="J13" s="49" t="s">
        <v>362</v>
      </c>
      <c r="K13" s="105">
        <f t="shared" ref="K13:Q13" si="7">K15+K14</f>
        <v>15541115</v>
      </c>
      <c r="L13" s="105">
        <f t="shared" si="7"/>
        <v>0</v>
      </c>
      <c r="M13" s="105">
        <f t="shared" si="7"/>
        <v>15541115</v>
      </c>
      <c r="N13" s="105">
        <f t="shared" si="7"/>
        <v>0</v>
      </c>
      <c r="O13" s="105" t="e">
        <f t="shared" si="7"/>
        <v>#REF!</v>
      </c>
      <c r="P13" s="105" t="e">
        <f t="shared" si="7"/>
        <v>#REF!</v>
      </c>
      <c r="Q13" s="105">
        <f t="shared" si="7"/>
        <v>15237800</v>
      </c>
    </row>
    <row r="14" spans="1:17" ht="1.5" customHeight="1" x14ac:dyDescent="0.25">
      <c r="A14" s="108"/>
      <c r="B14" s="106" t="s">
        <v>363</v>
      </c>
      <c r="C14" s="48">
        <v>51</v>
      </c>
      <c r="D14" s="48">
        <v>0</v>
      </c>
      <c r="E14" s="49" t="s">
        <v>372</v>
      </c>
      <c r="F14" s="48">
        <v>851</v>
      </c>
      <c r="G14" s="49" t="s">
        <v>348</v>
      </c>
      <c r="H14" s="49" t="s">
        <v>349</v>
      </c>
      <c r="I14" s="49" t="s">
        <v>619</v>
      </c>
      <c r="J14" s="49" t="s">
        <v>364</v>
      </c>
      <c r="K14" s="105">
        <f>'[2]6.Вед.2017'!K30</f>
        <v>11860315</v>
      </c>
      <c r="L14" s="105">
        <f>'[2]6.Вед.2017'!L30</f>
        <v>0</v>
      </c>
      <c r="M14" s="105">
        <f>'[2]6.Вед.2017'!M30</f>
        <v>11860315</v>
      </c>
      <c r="N14" s="105">
        <f>'[2]6.Вед.2017'!N30</f>
        <v>0</v>
      </c>
      <c r="O14" s="105" t="e">
        <f>'[2]6.Вед.2017'!O30</f>
        <v>#REF!</v>
      </c>
      <c r="P14" s="105" t="e">
        <f>'[2]6.Вед.2017'!#REF!</f>
        <v>#REF!</v>
      </c>
      <c r="Q14" s="105">
        <f>'[2]6.Вед.2017'!P30</f>
        <v>11633100</v>
      </c>
    </row>
    <row r="15" spans="1:17" ht="1.5" customHeight="1" x14ac:dyDescent="0.25">
      <c r="A15" s="108"/>
      <c r="B15" s="109" t="s">
        <v>365</v>
      </c>
      <c r="C15" s="48">
        <v>51</v>
      </c>
      <c r="D15" s="48">
        <v>0</v>
      </c>
      <c r="E15" s="49" t="s">
        <v>372</v>
      </c>
      <c r="F15" s="48">
        <v>851</v>
      </c>
      <c r="G15" s="49" t="s">
        <v>348</v>
      </c>
      <c r="H15" s="49" t="s">
        <v>349</v>
      </c>
      <c r="I15" s="49" t="s">
        <v>619</v>
      </c>
      <c r="J15" s="49" t="s">
        <v>366</v>
      </c>
      <c r="K15" s="105">
        <f>'[2]6.Вед.2017'!K31</f>
        <v>3680800</v>
      </c>
      <c r="L15" s="105">
        <f>'[2]6.Вед.2017'!L31</f>
        <v>0</v>
      </c>
      <c r="M15" s="105">
        <f>'[2]6.Вед.2017'!M31</f>
        <v>3680800</v>
      </c>
      <c r="N15" s="105">
        <f>'[2]6.Вед.2017'!N31</f>
        <v>0</v>
      </c>
      <c r="O15" s="105" t="e">
        <f>'[2]6.Вед.2017'!O31</f>
        <v>#REF!</v>
      </c>
      <c r="P15" s="105" t="e">
        <f>'[2]6.Вед.2017'!#REF!</f>
        <v>#REF!</v>
      </c>
      <c r="Q15" s="105">
        <f>'[2]6.Вед.2017'!P31</f>
        <v>3604700</v>
      </c>
    </row>
    <row r="16" spans="1:17" ht="1.5" customHeight="1" x14ac:dyDescent="0.25">
      <c r="A16" s="168" t="s">
        <v>367</v>
      </c>
      <c r="B16" s="168"/>
      <c r="C16" s="48">
        <v>51</v>
      </c>
      <c r="D16" s="48">
        <v>0</v>
      </c>
      <c r="E16" s="49" t="s">
        <v>372</v>
      </c>
      <c r="F16" s="48">
        <v>851</v>
      </c>
      <c r="G16" s="49" t="s">
        <v>348</v>
      </c>
      <c r="H16" s="49" t="s">
        <v>349</v>
      </c>
      <c r="I16" s="49" t="s">
        <v>621</v>
      </c>
      <c r="J16" s="49"/>
      <c r="K16" s="105">
        <f t="shared" ref="K16:Q17" si="8">K17</f>
        <v>42721.94</v>
      </c>
      <c r="L16" s="105">
        <f t="shared" si="8"/>
        <v>0</v>
      </c>
      <c r="M16" s="105">
        <f t="shared" si="8"/>
        <v>42721.94</v>
      </c>
      <c r="N16" s="105">
        <f t="shared" si="8"/>
        <v>0</v>
      </c>
      <c r="O16" s="105" t="e">
        <f t="shared" si="8"/>
        <v>#REF!</v>
      </c>
      <c r="P16" s="105" t="e">
        <f t="shared" si="8"/>
        <v>#REF!</v>
      </c>
      <c r="Q16" s="105">
        <f t="shared" si="8"/>
        <v>0</v>
      </c>
    </row>
    <row r="17" spans="1:17" ht="1.5" customHeight="1" x14ac:dyDescent="0.25">
      <c r="A17" s="108"/>
      <c r="B17" s="106" t="s">
        <v>620</v>
      </c>
      <c r="C17" s="48">
        <v>51</v>
      </c>
      <c r="D17" s="48">
        <v>0</v>
      </c>
      <c r="E17" s="49" t="s">
        <v>372</v>
      </c>
      <c r="F17" s="48">
        <v>851</v>
      </c>
      <c r="G17" s="49" t="s">
        <v>348</v>
      </c>
      <c r="H17" s="49" t="s">
        <v>349</v>
      </c>
      <c r="I17" s="49" t="s">
        <v>621</v>
      </c>
      <c r="J17" s="49" t="s">
        <v>359</v>
      </c>
      <c r="K17" s="105">
        <f t="shared" si="8"/>
        <v>42721.94</v>
      </c>
      <c r="L17" s="105">
        <f t="shared" si="8"/>
        <v>0</v>
      </c>
      <c r="M17" s="105">
        <f t="shared" si="8"/>
        <v>42721.94</v>
      </c>
      <c r="N17" s="105">
        <f t="shared" si="8"/>
        <v>0</v>
      </c>
      <c r="O17" s="105" t="e">
        <f t="shared" si="8"/>
        <v>#REF!</v>
      </c>
      <c r="P17" s="105" t="e">
        <f t="shared" si="8"/>
        <v>#REF!</v>
      </c>
      <c r="Q17" s="105">
        <f t="shared" si="8"/>
        <v>0</v>
      </c>
    </row>
    <row r="18" spans="1:17" ht="1.5" customHeight="1" x14ac:dyDescent="0.25">
      <c r="A18" s="108"/>
      <c r="B18" s="109" t="s">
        <v>346</v>
      </c>
      <c r="C18" s="48">
        <v>51</v>
      </c>
      <c r="D18" s="48">
        <v>0</v>
      </c>
      <c r="E18" s="49" t="s">
        <v>372</v>
      </c>
      <c r="F18" s="48">
        <v>851</v>
      </c>
      <c r="G18" s="49" t="s">
        <v>348</v>
      </c>
      <c r="H18" s="49" t="s">
        <v>349</v>
      </c>
      <c r="I18" s="49" t="s">
        <v>621</v>
      </c>
      <c r="J18" s="49" t="s">
        <v>360</v>
      </c>
      <c r="K18" s="105">
        <f>'[2]6.Вед.2017'!K34</f>
        <v>42721.94</v>
      </c>
      <c r="L18" s="105">
        <f>'[2]6.Вед.2017'!L34</f>
        <v>0</v>
      </c>
      <c r="M18" s="105">
        <f>'[2]6.Вед.2017'!M34</f>
        <v>42721.94</v>
      </c>
      <c r="N18" s="105">
        <f>'[2]6.Вед.2017'!N34</f>
        <v>0</v>
      </c>
      <c r="O18" s="105" t="e">
        <f>'[2]6.Вед.2017'!O34</f>
        <v>#REF!</v>
      </c>
      <c r="P18" s="105" t="e">
        <f>'[2]6.Вед.2017'!#REF!</f>
        <v>#REF!</v>
      </c>
      <c r="Q18" s="105">
        <f>'[2]6.Вед.2017'!P34</f>
        <v>0</v>
      </c>
    </row>
    <row r="19" spans="1:17" ht="1.5" customHeight="1" x14ac:dyDescent="0.25">
      <c r="A19" s="168" t="s">
        <v>378</v>
      </c>
      <c r="B19" s="168"/>
      <c r="C19" s="48">
        <v>51</v>
      </c>
      <c r="D19" s="48">
        <v>0</v>
      </c>
      <c r="E19" s="49" t="s">
        <v>372</v>
      </c>
      <c r="F19" s="48">
        <v>851</v>
      </c>
      <c r="G19" s="49" t="s">
        <v>348</v>
      </c>
      <c r="H19" s="49" t="s">
        <v>377</v>
      </c>
      <c r="I19" s="49" t="s">
        <v>622</v>
      </c>
      <c r="J19" s="49"/>
      <c r="K19" s="105">
        <f t="shared" ref="K19:Q19" si="9">K20+K22</f>
        <v>430792</v>
      </c>
      <c r="L19" s="105">
        <f t="shared" si="9"/>
        <v>300792</v>
      </c>
      <c r="M19" s="105">
        <f t="shared" si="9"/>
        <v>130000</v>
      </c>
      <c r="N19" s="105">
        <f t="shared" si="9"/>
        <v>0</v>
      </c>
      <c r="O19" s="105" t="e">
        <f t="shared" si="9"/>
        <v>#REF!</v>
      </c>
      <c r="P19" s="105" t="e">
        <f t="shared" si="9"/>
        <v>#REF!</v>
      </c>
      <c r="Q19" s="105">
        <f t="shared" si="9"/>
        <v>500792</v>
      </c>
    </row>
    <row r="20" spans="1:17" ht="1.5" customHeight="1" x14ac:dyDescent="0.25">
      <c r="A20" s="108"/>
      <c r="B20" s="107" t="s">
        <v>352</v>
      </c>
      <c r="C20" s="48">
        <v>51</v>
      </c>
      <c r="D20" s="48">
        <v>0</v>
      </c>
      <c r="E20" s="49" t="s">
        <v>372</v>
      </c>
      <c r="F20" s="48">
        <v>851</v>
      </c>
      <c r="G20" s="49" t="s">
        <v>348</v>
      </c>
      <c r="H20" s="49" t="s">
        <v>377</v>
      </c>
      <c r="I20" s="49" t="s">
        <v>622</v>
      </c>
      <c r="J20" s="49" t="s">
        <v>354</v>
      </c>
      <c r="K20" s="105">
        <f t="shared" ref="K20:Q20" si="10">K21</f>
        <v>130000</v>
      </c>
      <c r="L20" s="105">
        <f t="shared" si="10"/>
        <v>0</v>
      </c>
      <c r="M20" s="105">
        <f t="shared" si="10"/>
        <v>130000</v>
      </c>
      <c r="N20" s="105">
        <f t="shared" si="10"/>
        <v>0</v>
      </c>
      <c r="O20" s="105" t="e">
        <f t="shared" si="10"/>
        <v>#REF!</v>
      </c>
      <c r="P20" s="105" t="e">
        <f t="shared" si="10"/>
        <v>#REF!</v>
      </c>
      <c r="Q20" s="105">
        <f t="shared" si="10"/>
        <v>200000</v>
      </c>
    </row>
    <row r="21" spans="1:17" ht="1.5" customHeight="1" x14ac:dyDescent="0.25">
      <c r="A21" s="108"/>
      <c r="B21" s="107" t="s">
        <v>345</v>
      </c>
      <c r="C21" s="48">
        <v>51</v>
      </c>
      <c r="D21" s="48">
        <v>0</v>
      </c>
      <c r="E21" s="49" t="s">
        <v>372</v>
      </c>
      <c r="F21" s="48">
        <v>851</v>
      </c>
      <c r="G21" s="49" t="s">
        <v>348</v>
      </c>
      <c r="H21" s="49" t="s">
        <v>377</v>
      </c>
      <c r="I21" s="49" t="s">
        <v>622</v>
      </c>
      <c r="J21" s="49" t="s">
        <v>355</v>
      </c>
      <c r="K21" s="105">
        <f>'[2]6.Вед.2017'!K46</f>
        <v>130000</v>
      </c>
      <c r="L21" s="105">
        <f>'[2]6.Вед.2017'!L46</f>
        <v>0</v>
      </c>
      <c r="M21" s="105">
        <f>'[2]6.Вед.2017'!M46</f>
        <v>130000</v>
      </c>
      <c r="N21" s="105">
        <f>'[2]6.Вед.2017'!N46</f>
        <v>0</v>
      </c>
      <c r="O21" s="105" t="e">
        <f>'[2]6.Вед.2017'!O46</f>
        <v>#REF!</v>
      </c>
      <c r="P21" s="105" t="e">
        <f>'[2]6.Вед.2017'!#REF!</f>
        <v>#REF!</v>
      </c>
      <c r="Q21" s="105">
        <f>'[2]6.Вед.2017'!P46</f>
        <v>200000</v>
      </c>
    </row>
    <row r="22" spans="1:17" ht="1.5" customHeight="1" x14ac:dyDescent="0.25">
      <c r="A22" s="108"/>
      <c r="B22" s="106" t="s">
        <v>620</v>
      </c>
      <c r="C22" s="48">
        <v>51</v>
      </c>
      <c r="D22" s="48">
        <v>0</v>
      </c>
      <c r="E22" s="49" t="s">
        <v>372</v>
      </c>
      <c r="F22" s="48">
        <v>851</v>
      </c>
      <c r="G22" s="49" t="s">
        <v>348</v>
      </c>
      <c r="H22" s="49" t="s">
        <v>377</v>
      </c>
      <c r="I22" s="49" t="s">
        <v>622</v>
      </c>
      <c r="J22" s="49" t="s">
        <v>359</v>
      </c>
      <c r="K22" s="105">
        <f t="shared" ref="K22:Q22" si="11">K23</f>
        <v>300792</v>
      </c>
      <c r="L22" s="105">
        <f t="shared" si="11"/>
        <v>300792</v>
      </c>
      <c r="M22" s="105">
        <f t="shared" si="11"/>
        <v>0</v>
      </c>
      <c r="N22" s="105">
        <f t="shared" si="11"/>
        <v>0</v>
      </c>
      <c r="O22" s="105" t="e">
        <f t="shared" si="11"/>
        <v>#REF!</v>
      </c>
      <c r="P22" s="105" t="e">
        <f t="shared" si="11"/>
        <v>#REF!</v>
      </c>
      <c r="Q22" s="105">
        <f t="shared" si="11"/>
        <v>300792</v>
      </c>
    </row>
    <row r="23" spans="1:17" ht="1.5" customHeight="1" x14ac:dyDescent="0.25">
      <c r="A23" s="108"/>
      <c r="B23" s="109" t="s">
        <v>346</v>
      </c>
      <c r="C23" s="48">
        <v>51</v>
      </c>
      <c r="D23" s="48">
        <v>0</v>
      </c>
      <c r="E23" s="49" t="s">
        <v>372</v>
      </c>
      <c r="F23" s="48">
        <v>851</v>
      </c>
      <c r="G23" s="49" t="s">
        <v>348</v>
      </c>
      <c r="H23" s="49" t="s">
        <v>377</v>
      </c>
      <c r="I23" s="49" t="s">
        <v>622</v>
      </c>
      <c r="J23" s="49" t="s">
        <v>360</v>
      </c>
      <c r="K23" s="105">
        <f>'[2]6.Вед.2017'!K48</f>
        <v>300792</v>
      </c>
      <c r="L23" s="105">
        <f>'[2]6.Вед.2017'!L48</f>
        <v>300792</v>
      </c>
      <c r="M23" s="105">
        <f>'[2]6.Вед.2017'!M48</f>
        <v>0</v>
      </c>
      <c r="N23" s="105">
        <f>'[2]6.Вед.2017'!N48</f>
        <v>0</v>
      </c>
      <c r="O23" s="105" t="e">
        <f>'[2]6.Вед.2017'!O48</f>
        <v>#REF!</v>
      </c>
      <c r="P23" s="105" t="e">
        <f>'[2]6.Вед.2017'!#REF!</f>
        <v>#REF!</v>
      </c>
      <c r="Q23" s="105">
        <f>'[2]6.Вед.2017'!P48</f>
        <v>300792</v>
      </c>
    </row>
    <row r="24" spans="1:17" ht="1.5" customHeight="1" x14ac:dyDescent="0.25">
      <c r="A24" s="168" t="s">
        <v>380</v>
      </c>
      <c r="B24" s="168"/>
      <c r="C24" s="48">
        <v>51</v>
      </c>
      <c r="D24" s="48">
        <v>0</v>
      </c>
      <c r="E24" s="49" t="s">
        <v>372</v>
      </c>
      <c r="F24" s="48">
        <v>851</v>
      </c>
      <c r="G24" s="49" t="s">
        <v>353</v>
      </c>
      <c r="H24" s="73" t="s">
        <v>377</v>
      </c>
      <c r="I24" s="73" t="s">
        <v>623</v>
      </c>
      <c r="J24" s="49"/>
      <c r="K24" s="105">
        <f t="shared" ref="K24:Q25" si="12">K25</f>
        <v>93472</v>
      </c>
      <c r="L24" s="105">
        <f t="shared" si="12"/>
        <v>93472</v>
      </c>
      <c r="M24" s="105">
        <f t="shared" si="12"/>
        <v>0</v>
      </c>
      <c r="N24" s="105">
        <f t="shared" si="12"/>
        <v>0</v>
      </c>
      <c r="O24" s="105" t="e">
        <f t="shared" si="12"/>
        <v>#REF!</v>
      </c>
      <c r="P24" s="105" t="e">
        <f t="shared" si="12"/>
        <v>#REF!</v>
      </c>
      <c r="Q24" s="105">
        <f t="shared" si="12"/>
        <v>93472</v>
      </c>
    </row>
    <row r="25" spans="1:17" ht="1.5" customHeight="1" x14ac:dyDescent="0.25">
      <c r="A25" s="108"/>
      <c r="B25" s="106" t="s">
        <v>620</v>
      </c>
      <c r="C25" s="48">
        <v>51</v>
      </c>
      <c r="D25" s="48">
        <v>0</v>
      </c>
      <c r="E25" s="49" t="s">
        <v>372</v>
      </c>
      <c r="F25" s="48">
        <v>851</v>
      </c>
      <c r="G25" s="49" t="s">
        <v>348</v>
      </c>
      <c r="H25" s="49" t="s">
        <v>377</v>
      </c>
      <c r="I25" s="73" t="s">
        <v>623</v>
      </c>
      <c r="J25" s="49" t="s">
        <v>359</v>
      </c>
      <c r="K25" s="105">
        <f t="shared" si="12"/>
        <v>93472</v>
      </c>
      <c r="L25" s="105">
        <f t="shared" si="12"/>
        <v>93472</v>
      </c>
      <c r="M25" s="105">
        <f t="shared" si="12"/>
        <v>0</v>
      </c>
      <c r="N25" s="105">
        <f t="shared" si="12"/>
        <v>0</v>
      </c>
      <c r="O25" s="105" t="e">
        <f t="shared" si="12"/>
        <v>#REF!</v>
      </c>
      <c r="P25" s="105" t="e">
        <f t="shared" si="12"/>
        <v>#REF!</v>
      </c>
      <c r="Q25" s="105">
        <f t="shared" si="12"/>
        <v>93472</v>
      </c>
    </row>
    <row r="26" spans="1:17" ht="1.5" customHeight="1" x14ac:dyDescent="0.25">
      <c r="A26" s="108"/>
      <c r="B26" s="109" t="s">
        <v>346</v>
      </c>
      <c r="C26" s="48">
        <v>51</v>
      </c>
      <c r="D26" s="48">
        <v>0</v>
      </c>
      <c r="E26" s="49" t="s">
        <v>372</v>
      </c>
      <c r="F26" s="48">
        <v>851</v>
      </c>
      <c r="G26" s="49" t="s">
        <v>348</v>
      </c>
      <c r="H26" s="49" t="s">
        <v>377</v>
      </c>
      <c r="I26" s="73" t="s">
        <v>623</v>
      </c>
      <c r="J26" s="49" t="s">
        <v>360</v>
      </c>
      <c r="K26" s="105">
        <f>'[2]6.Вед.2017'!K51</f>
        <v>93472</v>
      </c>
      <c r="L26" s="105">
        <f>'[2]6.Вед.2017'!L51</f>
        <v>93472</v>
      </c>
      <c r="M26" s="105">
        <f>'[2]6.Вед.2017'!M51</f>
        <v>0</v>
      </c>
      <c r="N26" s="105">
        <f>'[2]6.Вед.2017'!N51</f>
        <v>0</v>
      </c>
      <c r="O26" s="105" t="e">
        <f>'[2]6.Вед.2017'!O51</f>
        <v>#REF!</v>
      </c>
      <c r="P26" s="105" t="e">
        <f>'[2]6.Вед.2017'!#REF!</f>
        <v>#REF!</v>
      </c>
      <c r="Q26" s="105">
        <f>'[2]6.Вед.2017'!P51</f>
        <v>93472</v>
      </c>
    </row>
    <row r="27" spans="1:17" ht="1.5" customHeight="1" x14ac:dyDescent="0.25">
      <c r="A27" s="168" t="s">
        <v>382</v>
      </c>
      <c r="B27" s="168"/>
      <c r="C27" s="48">
        <v>51</v>
      </c>
      <c r="D27" s="48">
        <v>0</v>
      </c>
      <c r="E27" s="49" t="s">
        <v>372</v>
      </c>
      <c r="F27" s="48">
        <v>851</v>
      </c>
      <c r="G27" s="49" t="s">
        <v>348</v>
      </c>
      <c r="H27" s="49" t="s">
        <v>377</v>
      </c>
      <c r="I27" s="73" t="s">
        <v>624</v>
      </c>
      <c r="J27" s="49"/>
      <c r="K27" s="105">
        <f>'[2]6.Вед.2017'!K52</f>
        <v>93472</v>
      </c>
      <c r="L27" s="105">
        <f>'[2]6.Вед.2017'!L52</f>
        <v>93472</v>
      </c>
      <c r="M27" s="105">
        <f>'[2]6.Вед.2017'!M52</f>
        <v>0</v>
      </c>
      <c r="N27" s="105">
        <f>'[2]6.Вед.2017'!N52</f>
        <v>0</v>
      </c>
      <c r="O27" s="105" t="e">
        <f>'[2]6.Вед.2017'!O52</f>
        <v>#REF!</v>
      </c>
      <c r="P27" s="105" t="e">
        <f>'[2]6.Вед.2017'!#REF!</f>
        <v>#REF!</v>
      </c>
      <c r="Q27" s="105">
        <f>'[2]6.Вед.2017'!P52</f>
        <v>93472</v>
      </c>
    </row>
    <row r="28" spans="1:17" ht="1.5" customHeight="1" x14ac:dyDescent="0.25">
      <c r="A28" s="108"/>
      <c r="B28" s="106" t="s">
        <v>620</v>
      </c>
      <c r="C28" s="48">
        <v>51</v>
      </c>
      <c r="D28" s="48">
        <v>0</v>
      </c>
      <c r="E28" s="49" t="s">
        <v>372</v>
      </c>
      <c r="F28" s="48">
        <v>851</v>
      </c>
      <c r="G28" s="49" t="s">
        <v>348</v>
      </c>
      <c r="H28" s="49" t="s">
        <v>377</v>
      </c>
      <c r="I28" s="73" t="s">
        <v>624</v>
      </c>
      <c r="J28" s="49" t="s">
        <v>359</v>
      </c>
      <c r="K28" s="105">
        <f t="shared" ref="K28:Q28" si="13">K29</f>
        <v>380000</v>
      </c>
      <c r="L28" s="105">
        <f t="shared" si="13"/>
        <v>0</v>
      </c>
      <c r="M28" s="105">
        <f t="shared" si="13"/>
        <v>380000</v>
      </c>
      <c r="N28" s="105">
        <f t="shared" si="13"/>
        <v>0</v>
      </c>
      <c r="O28" s="105" t="e">
        <f t="shared" si="13"/>
        <v>#REF!</v>
      </c>
      <c r="P28" s="105" t="e">
        <f t="shared" si="13"/>
        <v>#REF!</v>
      </c>
      <c r="Q28" s="105">
        <f t="shared" si="13"/>
        <v>205000</v>
      </c>
    </row>
    <row r="29" spans="1:17" ht="1.5" customHeight="1" x14ac:dyDescent="0.25">
      <c r="A29" s="108"/>
      <c r="B29" s="109" t="s">
        <v>346</v>
      </c>
      <c r="C29" s="48">
        <v>51</v>
      </c>
      <c r="D29" s="48">
        <v>0</v>
      </c>
      <c r="E29" s="49" t="s">
        <v>372</v>
      </c>
      <c r="F29" s="48">
        <v>851</v>
      </c>
      <c r="G29" s="49" t="s">
        <v>348</v>
      </c>
      <c r="H29" s="49" t="s">
        <v>377</v>
      </c>
      <c r="I29" s="73" t="s">
        <v>624</v>
      </c>
      <c r="J29" s="49" t="s">
        <v>360</v>
      </c>
      <c r="K29" s="105">
        <f>'[2]6.Вед.2017'!K54</f>
        <v>380000</v>
      </c>
      <c r="L29" s="105">
        <f>'[2]6.Вед.2017'!L54</f>
        <v>0</v>
      </c>
      <c r="M29" s="105">
        <f>'[2]6.Вед.2017'!M54</f>
        <v>380000</v>
      </c>
      <c r="N29" s="105">
        <f>'[2]6.Вед.2017'!N54</f>
        <v>0</v>
      </c>
      <c r="O29" s="105" t="e">
        <f>'[2]6.Вед.2017'!O54</f>
        <v>#REF!</v>
      </c>
      <c r="P29" s="105" t="e">
        <f>'[2]6.Вед.2017'!#REF!</f>
        <v>#REF!</v>
      </c>
      <c r="Q29" s="105">
        <f>'[2]6.Вед.2017'!P54</f>
        <v>205000</v>
      </c>
    </row>
    <row r="30" spans="1:17" ht="1.5" customHeight="1" x14ac:dyDescent="0.25">
      <c r="A30" s="108"/>
      <c r="B30" s="106" t="s">
        <v>361</v>
      </c>
      <c r="C30" s="48">
        <v>51</v>
      </c>
      <c r="D30" s="48">
        <v>0</v>
      </c>
      <c r="E30" s="49" t="s">
        <v>372</v>
      </c>
      <c r="F30" s="48">
        <v>851</v>
      </c>
      <c r="G30" s="49" t="s">
        <v>348</v>
      </c>
      <c r="H30" s="49" t="s">
        <v>377</v>
      </c>
      <c r="I30" s="73" t="s">
        <v>624</v>
      </c>
      <c r="J30" s="49" t="s">
        <v>362</v>
      </c>
      <c r="K30" s="105">
        <f t="shared" ref="K30:Q30" si="14">K31</f>
        <v>1824858</v>
      </c>
      <c r="L30" s="105">
        <f t="shared" si="14"/>
        <v>0</v>
      </c>
      <c r="M30" s="105">
        <f t="shared" si="14"/>
        <v>1824858</v>
      </c>
      <c r="N30" s="105">
        <f t="shared" si="14"/>
        <v>0</v>
      </c>
      <c r="O30" s="105" t="e">
        <f t="shared" si="14"/>
        <v>#REF!</v>
      </c>
      <c r="P30" s="105" t="e">
        <f t="shared" si="14"/>
        <v>#REF!</v>
      </c>
      <c r="Q30" s="105">
        <f t="shared" si="14"/>
        <v>1049800</v>
      </c>
    </row>
    <row r="31" spans="1:17" ht="1.5" customHeight="1" x14ac:dyDescent="0.25">
      <c r="A31" s="108"/>
      <c r="B31" s="106" t="s">
        <v>365</v>
      </c>
      <c r="C31" s="48">
        <v>51</v>
      </c>
      <c r="D31" s="48">
        <v>0</v>
      </c>
      <c r="E31" s="49" t="s">
        <v>372</v>
      </c>
      <c r="F31" s="48">
        <v>851</v>
      </c>
      <c r="G31" s="49" t="s">
        <v>348</v>
      </c>
      <c r="H31" s="49" t="s">
        <v>377</v>
      </c>
      <c r="I31" s="73" t="s">
        <v>624</v>
      </c>
      <c r="J31" s="49" t="s">
        <v>366</v>
      </c>
      <c r="K31" s="105">
        <f>'[2]6.Вед.2017'!K56</f>
        <v>1824858</v>
      </c>
      <c r="L31" s="105">
        <f>'[2]6.Вед.2017'!L56</f>
        <v>0</v>
      </c>
      <c r="M31" s="105">
        <f>'[2]6.Вед.2017'!M56</f>
        <v>1824858</v>
      </c>
      <c r="N31" s="105">
        <f>'[2]6.Вед.2017'!N56</f>
        <v>0</v>
      </c>
      <c r="O31" s="105" t="e">
        <f>'[2]6.Вед.2017'!O56</f>
        <v>#REF!</v>
      </c>
      <c r="P31" s="105" t="e">
        <f>'[2]6.Вед.2017'!#REF!</f>
        <v>#REF!</v>
      </c>
      <c r="Q31" s="105">
        <f>'[2]6.Вед.2017'!P56</f>
        <v>1049800</v>
      </c>
    </row>
    <row r="32" spans="1:17" ht="1.5" customHeight="1" x14ac:dyDescent="0.25">
      <c r="A32" s="168" t="s">
        <v>432</v>
      </c>
      <c r="B32" s="168"/>
      <c r="C32" s="48">
        <v>51</v>
      </c>
      <c r="D32" s="48">
        <v>0</v>
      </c>
      <c r="E32" s="49" t="s">
        <v>372</v>
      </c>
      <c r="F32" s="48">
        <v>851</v>
      </c>
      <c r="G32" s="73" t="s">
        <v>349</v>
      </c>
      <c r="H32" s="73" t="s">
        <v>431</v>
      </c>
      <c r="I32" s="73" t="s">
        <v>625</v>
      </c>
      <c r="J32" s="73"/>
      <c r="K32" s="105">
        <f t="shared" ref="K32:Q32" si="15">K33+K35</f>
        <v>150296</v>
      </c>
      <c r="L32" s="105">
        <f t="shared" si="15"/>
        <v>150296</v>
      </c>
      <c r="M32" s="105">
        <f t="shared" si="15"/>
        <v>0</v>
      </c>
      <c r="N32" s="105">
        <f t="shared" si="15"/>
        <v>0</v>
      </c>
      <c r="O32" s="105" t="e">
        <f t="shared" si="15"/>
        <v>#REF!</v>
      </c>
      <c r="P32" s="105" t="e">
        <f t="shared" si="15"/>
        <v>#REF!</v>
      </c>
      <c r="Q32" s="105">
        <f t="shared" si="15"/>
        <v>150296</v>
      </c>
    </row>
    <row r="33" spans="1:17" ht="1.5" customHeight="1" x14ac:dyDescent="0.25">
      <c r="A33" s="106"/>
      <c r="B33" s="107" t="s">
        <v>352</v>
      </c>
      <c r="C33" s="48">
        <v>51</v>
      </c>
      <c r="D33" s="48">
        <v>0</v>
      </c>
      <c r="E33" s="49" t="s">
        <v>372</v>
      </c>
      <c r="F33" s="48">
        <v>851</v>
      </c>
      <c r="G33" s="73" t="s">
        <v>349</v>
      </c>
      <c r="H33" s="73" t="s">
        <v>431</v>
      </c>
      <c r="I33" s="73" t="s">
        <v>625</v>
      </c>
      <c r="J33" s="49" t="s">
        <v>354</v>
      </c>
      <c r="K33" s="105">
        <f t="shared" ref="K33:Q33" si="16">K34</f>
        <v>0</v>
      </c>
      <c r="L33" s="105">
        <f t="shared" si="16"/>
        <v>0</v>
      </c>
      <c r="M33" s="105">
        <f t="shared" si="16"/>
        <v>0</v>
      </c>
      <c r="N33" s="105">
        <f t="shared" si="16"/>
        <v>0</v>
      </c>
      <c r="O33" s="105" t="e">
        <f t="shared" si="16"/>
        <v>#REF!</v>
      </c>
      <c r="P33" s="105" t="e">
        <f t="shared" si="16"/>
        <v>#REF!</v>
      </c>
      <c r="Q33" s="105">
        <f t="shared" si="16"/>
        <v>0</v>
      </c>
    </row>
    <row r="34" spans="1:17" ht="1.5" customHeight="1" x14ac:dyDescent="0.25">
      <c r="A34" s="108"/>
      <c r="B34" s="107" t="s">
        <v>345</v>
      </c>
      <c r="C34" s="48">
        <v>51</v>
      </c>
      <c r="D34" s="48">
        <v>0</v>
      </c>
      <c r="E34" s="49" t="s">
        <v>372</v>
      </c>
      <c r="F34" s="48">
        <v>851</v>
      </c>
      <c r="G34" s="73" t="s">
        <v>349</v>
      </c>
      <c r="H34" s="73" t="s">
        <v>431</v>
      </c>
      <c r="I34" s="73" t="s">
        <v>625</v>
      </c>
      <c r="J34" s="49" t="s">
        <v>355</v>
      </c>
      <c r="K34" s="105">
        <f>'[2]6.Вед.2017'!K119</f>
        <v>0</v>
      </c>
      <c r="L34" s="105">
        <f>'[2]6.Вед.2017'!L119</f>
        <v>0</v>
      </c>
      <c r="M34" s="105">
        <f>'[2]6.Вед.2017'!M119</f>
        <v>0</v>
      </c>
      <c r="N34" s="105">
        <f>'[2]6.Вед.2017'!N119</f>
        <v>0</v>
      </c>
      <c r="O34" s="105" t="e">
        <f>'[2]6.Вед.2017'!O119</f>
        <v>#REF!</v>
      </c>
      <c r="P34" s="105" t="e">
        <f>'[2]6.Вед.2017'!#REF!</f>
        <v>#REF!</v>
      </c>
      <c r="Q34" s="105">
        <f>'[2]6.Вед.2017'!P119</f>
        <v>0</v>
      </c>
    </row>
    <row r="35" spans="1:17" ht="1.5" customHeight="1" x14ac:dyDescent="0.25">
      <c r="A35" s="108"/>
      <c r="B35" s="106" t="s">
        <v>620</v>
      </c>
      <c r="C35" s="48">
        <v>51</v>
      </c>
      <c r="D35" s="48">
        <v>0</v>
      </c>
      <c r="E35" s="49" t="s">
        <v>372</v>
      </c>
      <c r="F35" s="48">
        <v>851</v>
      </c>
      <c r="G35" s="73" t="s">
        <v>349</v>
      </c>
      <c r="H35" s="73" t="s">
        <v>431</v>
      </c>
      <c r="I35" s="73" t="s">
        <v>625</v>
      </c>
      <c r="J35" s="49" t="s">
        <v>359</v>
      </c>
      <c r="K35" s="105">
        <f t="shared" ref="K35:Q35" si="17">K36</f>
        <v>150296</v>
      </c>
      <c r="L35" s="105">
        <f t="shared" si="17"/>
        <v>150296</v>
      </c>
      <c r="M35" s="105">
        <f t="shared" si="17"/>
        <v>0</v>
      </c>
      <c r="N35" s="105">
        <f t="shared" si="17"/>
        <v>0</v>
      </c>
      <c r="O35" s="105" t="e">
        <f t="shared" si="17"/>
        <v>#REF!</v>
      </c>
      <c r="P35" s="105" t="e">
        <f t="shared" si="17"/>
        <v>#REF!</v>
      </c>
      <c r="Q35" s="105">
        <f t="shared" si="17"/>
        <v>150296</v>
      </c>
    </row>
    <row r="36" spans="1:17" ht="1.5" customHeight="1" x14ac:dyDescent="0.25">
      <c r="A36" s="108"/>
      <c r="B36" s="109" t="s">
        <v>346</v>
      </c>
      <c r="C36" s="48">
        <v>51</v>
      </c>
      <c r="D36" s="48">
        <v>0</v>
      </c>
      <c r="E36" s="73" t="s">
        <v>372</v>
      </c>
      <c r="F36" s="48">
        <v>851</v>
      </c>
      <c r="G36" s="73" t="s">
        <v>349</v>
      </c>
      <c r="H36" s="73" t="s">
        <v>431</v>
      </c>
      <c r="I36" s="73" t="s">
        <v>625</v>
      </c>
      <c r="J36" s="49" t="s">
        <v>360</v>
      </c>
      <c r="K36" s="105">
        <f>'[2]6.Вед.2017'!K121</f>
        <v>150296</v>
      </c>
      <c r="L36" s="105">
        <f>'[2]6.Вед.2017'!L121</f>
        <v>150296</v>
      </c>
      <c r="M36" s="105">
        <f>'[2]6.Вед.2017'!M121</f>
        <v>0</v>
      </c>
      <c r="N36" s="105">
        <f>'[2]6.Вед.2017'!N121</f>
        <v>0</v>
      </c>
      <c r="O36" s="105" t="e">
        <f>'[2]6.Вед.2017'!O121</f>
        <v>#REF!</v>
      </c>
      <c r="P36" s="105" t="e">
        <f>'[2]6.Вед.2017'!#REF!</f>
        <v>#REF!</v>
      </c>
      <c r="Q36" s="105">
        <f>'[2]6.Вед.2017'!P121</f>
        <v>150296</v>
      </c>
    </row>
    <row r="37" spans="1:17" ht="1.5" customHeight="1" x14ac:dyDescent="0.25">
      <c r="A37" s="168" t="s">
        <v>384</v>
      </c>
      <c r="B37" s="168"/>
      <c r="C37" s="48">
        <v>51</v>
      </c>
      <c r="D37" s="48">
        <v>0</v>
      </c>
      <c r="E37" s="49" t="s">
        <v>372</v>
      </c>
      <c r="F37" s="48">
        <v>851</v>
      </c>
      <c r="G37" s="49" t="s">
        <v>348</v>
      </c>
      <c r="H37" s="49" t="s">
        <v>377</v>
      </c>
      <c r="I37" s="49" t="s">
        <v>626</v>
      </c>
      <c r="J37" s="49"/>
      <c r="K37" s="105">
        <f t="shared" ref="K37:Q38" si="18">K38</f>
        <v>349000</v>
      </c>
      <c r="L37" s="105">
        <f t="shared" si="18"/>
        <v>0</v>
      </c>
      <c r="M37" s="105">
        <f t="shared" si="18"/>
        <v>349000</v>
      </c>
      <c r="N37" s="105">
        <f t="shared" si="18"/>
        <v>0</v>
      </c>
      <c r="O37" s="105" t="e">
        <f t="shared" si="18"/>
        <v>#REF!</v>
      </c>
      <c r="P37" s="105" t="e">
        <f t="shared" si="18"/>
        <v>#REF!</v>
      </c>
      <c r="Q37" s="105">
        <f t="shared" si="18"/>
        <v>0</v>
      </c>
    </row>
    <row r="38" spans="1:17" ht="1.5" customHeight="1" x14ac:dyDescent="0.25">
      <c r="A38" s="108"/>
      <c r="B38" s="106" t="s">
        <v>620</v>
      </c>
      <c r="C38" s="48">
        <v>51</v>
      </c>
      <c r="D38" s="48">
        <v>0</v>
      </c>
      <c r="E38" s="49" t="s">
        <v>372</v>
      </c>
      <c r="F38" s="48">
        <v>851</v>
      </c>
      <c r="G38" s="49" t="s">
        <v>348</v>
      </c>
      <c r="H38" s="73" t="s">
        <v>377</v>
      </c>
      <c r="I38" s="49" t="s">
        <v>626</v>
      </c>
      <c r="J38" s="49" t="s">
        <v>359</v>
      </c>
      <c r="K38" s="105">
        <f t="shared" si="18"/>
        <v>349000</v>
      </c>
      <c r="L38" s="105">
        <f t="shared" si="18"/>
        <v>0</v>
      </c>
      <c r="M38" s="105">
        <f t="shared" si="18"/>
        <v>349000</v>
      </c>
      <c r="N38" s="105">
        <f t="shared" si="18"/>
        <v>0</v>
      </c>
      <c r="O38" s="105" t="e">
        <f t="shared" si="18"/>
        <v>#REF!</v>
      </c>
      <c r="P38" s="105" t="e">
        <f t="shared" si="18"/>
        <v>#REF!</v>
      </c>
      <c r="Q38" s="105">
        <f t="shared" si="18"/>
        <v>0</v>
      </c>
    </row>
    <row r="39" spans="1:17" ht="1.5" customHeight="1" x14ac:dyDescent="0.25">
      <c r="A39" s="108"/>
      <c r="B39" s="109" t="s">
        <v>346</v>
      </c>
      <c r="C39" s="48">
        <v>51</v>
      </c>
      <c r="D39" s="48">
        <v>0</v>
      </c>
      <c r="E39" s="49" t="s">
        <v>372</v>
      </c>
      <c r="F39" s="48">
        <v>851</v>
      </c>
      <c r="G39" s="49" t="s">
        <v>348</v>
      </c>
      <c r="H39" s="73" t="s">
        <v>377</v>
      </c>
      <c r="I39" s="49" t="s">
        <v>626</v>
      </c>
      <c r="J39" s="49" t="s">
        <v>360</v>
      </c>
      <c r="K39" s="105">
        <f>'[2]6.Вед.2017'!K59</f>
        <v>349000</v>
      </c>
      <c r="L39" s="105">
        <f>'[2]6.Вед.2017'!L59</f>
        <v>0</v>
      </c>
      <c r="M39" s="105">
        <f>'[2]6.Вед.2017'!M59</f>
        <v>349000</v>
      </c>
      <c r="N39" s="105">
        <f>'[2]6.Вед.2017'!N59</f>
        <v>0</v>
      </c>
      <c r="O39" s="105" t="e">
        <f>'[2]6.Вед.2017'!O59</f>
        <v>#REF!</v>
      </c>
      <c r="P39" s="105" t="e">
        <f>'[2]6.Вед.2017'!#REF!</f>
        <v>#REF!</v>
      </c>
      <c r="Q39" s="105">
        <f>'[2]6.Вед.2017'!P59</f>
        <v>0</v>
      </c>
    </row>
    <row r="40" spans="1:17" ht="1.5" customHeight="1" x14ac:dyDescent="0.25">
      <c r="A40" s="168" t="s">
        <v>386</v>
      </c>
      <c r="B40" s="168"/>
      <c r="C40" s="48">
        <v>51</v>
      </c>
      <c r="D40" s="48">
        <v>0</v>
      </c>
      <c r="E40" s="49" t="s">
        <v>372</v>
      </c>
      <c r="F40" s="48">
        <v>851</v>
      </c>
      <c r="G40" s="49" t="s">
        <v>348</v>
      </c>
      <c r="H40" s="73" t="s">
        <v>377</v>
      </c>
      <c r="I40" s="73" t="s">
        <v>627</v>
      </c>
      <c r="J40" s="49"/>
      <c r="K40" s="105">
        <f>'[2]6.Вед.2017'!K60</f>
        <v>349000</v>
      </c>
      <c r="L40" s="105">
        <f>'[2]6.Вед.2017'!L60</f>
        <v>0</v>
      </c>
      <c r="M40" s="105">
        <f>'[2]6.Вед.2017'!M60</f>
        <v>349000</v>
      </c>
      <c r="N40" s="105">
        <f>'[2]6.Вед.2017'!N60</f>
        <v>0</v>
      </c>
      <c r="O40" s="105" t="e">
        <f>'[2]6.Вед.2017'!O60</f>
        <v>#REF!</v>
      </c>
      <c r="P40" s="105" t="e">
        <f>'[2]6.Вед.2017'!#REF!</f>
        <v>#REF!</v>
      </c>
      <c r="Q40" s="105">
        <f>'[2]6.Вед.2017'!P60</f>
        <v>0</v>
      </c>
    </row>
    <row r="41" spans="1:17" ht="1.5" customHeight="1" x14ac:dyDescent="0.25">
      <c r="A41" s="108"/>
      <c r="B41" s="106" t="s">
        <v>620</v>
      </c>
      <c r="C41" s="48">
        <v>51</v>
      </c>
      <c r="D41" s="48">
        <v>0</v>
      </c>
      <c r="E41" s="49" t="s">
        <v>372</v>
      </c>
      <c r="F41" s="48">
        <v>851</v>
      </c>
      <c r="G41" s="49" t="s">
        <v>348</v>
      </c>
      <c r="H41" s="73" t="s">
        <v>377</v>
      </c>
      <c r="I41" s="73" t="s">
        <v>627</v>
      </c>
      <c r="J41" s="49" t="s">
        <v>359</v>
      </c>
      <c r="K41" s="105">
        <f t="shared" ref="K41:Q41" si="19">K42</f>
        <v>654072.06000000006</v>
      </c>
      <c r="L41" s="105">
        <f t="shared" si="19"/>
        <v>0</v>
      </c>
      <c r="M41" s="105">
        <f t="shared" si="19"/>
        <v>654072.06000000006</v>
      </c>
      <c r="N41" s="105">
        <f t="shared" si="19"/>
        <v>0</v>
      </c>
      <c r="O41" s="105" t="e">
        <f t="shared" si="19"/>
        <v>#REF!</v>
      </c>
      <c r="P41" s="105" t="e">
        <f t="shared" si="19"/>
        <v>#REF!</v>
      </c>
      <c r="Q41" s="105">
        <f t="shared" si="19"/>
        <v>1352000</v>
      </c>
    </row>
    <row r="42" spans="1:17" ht="1.5" customHeight="1" x14ac:dyDescent="0.25">
      <c r="A42" s="108"/>
      <c r="B42" s="109" t="s">
        <v>346</v>
      </c>
      <c r="C42" s="48">
        <v>51</v>
      </c>
      <c r="D42" s="48">
        <v>0</v>
      </c>
      <c r="E42" s="49" t="s">
        <v>372</v>
      </c>
      <c r="F42" s="48">
        <v>851</v>
      </c>
      <c r="G42" s="49" t="s">
        <v>348</v>
      </c>
      <c r="H42" s="73" t="s">
        <v>377</v>
      </c>
      <c r="I42" s="73" t="s">
        <v>627</v>
      </c>
      <c r="J42" s="49" t="s">
        <v>360</v>
      </c>
      <c r="K42" s="105">
        <f>'[2]6.Вед.2017'!K62</f>
        <v>654072.06000000006</v>
      </c>
      <c r="L42" s="105">
        <f>'[2]6.Вед.2017'!L62</f>
        <v>0</v>
      </c>
      <c r="M42" s="105">
        <f>'[2]6.Вед.2017'!M62</f>
        <v>654072.06000000006</v>
      </c>
      <c r="N42" s="105">
        <f>'[2]6.Вед.2017'!N62</f>
        <v>0</v>
      </c>
      <c r="O42" s="105" t="e">
        <f>'[2]6.Вед.2017'!O62</f>
        <v>#REF!</v>
      </c>
      <c r="P42" s="105" t="e">
        <f>'[2]6.Вед.2017'!#REF!</f>
        <v>#REF!</v>
      </c>
      <c r="Q42" s="105">
        <f>'[2]6.Вед.2017'!P62</f>
        <v>1352000</v>
      </c>
    </row>
    <row r="43" spans="1:17" ht="1.5" customHeight="1" x14ac:dyDescent="0.25">
      <c r="A43" s="168" t="s">
        <v>388</v>
      </c>
      <c r="B43" s="168"/>
      <c r="C43" s="48">
        <v>51</v>
      </c>
      <c r="D43" s="48">
        <v>0</v>
      </c>
      <c r="E43" s="49" t="s">
        <v>372</v>
      </c>
      <c r="F43" s="48">
        <v>851</v>
      </c>
      <c r="G43" s="49" t="s">
        <v>349</v>
      </c>
      <c r="H43" s="49" t="s">
        <v>369</v>
      </c>
      <c r="I43" s="49" t="s">
        <v>628</v>
      </c>
      <c r="J43" s="49"/>
      <c r="K43" s="105">
        <f t="shared" ref="K43:Q44" si="20">K44</f>
        <v>100000</v>
      </c>
      <c r="L43" s="105">
        <f t="shared" si="20"/>
        <v>0</v>
      </c>
      <c r="M43" s="105">
        <f t="shared" si="20"/>
        <v>100000</v>
      </c>
      <c r="N43" s="105">
        <f t="shared" si="20"/>
        <v>0</v>
      </c>
      <c r="O43" s="105" t="e">
        <f t="shared" si="20"/>
        <v>#REF!</v>
      </c>
      <c r="P43" s="105" t="e">
        <f t="shared" si="20"/>
        <v>#REF!</v>
      </c>
      <c r="Q43" s="105">
        <f t="shared" si="20"/>
        <v>55500</v>
      </c>
    </row>
    <row r="44" spans="1:17" ht="1.5" customHeight="1" x14ac:dyDescent="0.25">
      <c r="A44" s="106"/>
      <c r="B44" s="106" t="s">
        <v>620</v>
      </c>
      <c r="C44" s="48">
        <v>51</v>
      </c>
      <c r="D44" s="48">
        <v>0</v>
      </c>
      <c r="E44" s="49" t="s">
        <v>372</v>
      </c>
      <c r="F44" s="48">
        <v>851</v>
      </c>
      <c r="G44" s="49" t="s">
        <v>349</v>
      </c>
      <c r="H44" s="49" t="s">
        <v>369</v>
      </c>
      <c r="I44" s="49" t="s">
        <v>628</v>
      </c>
      <c r="J44" s="49" t="s">
        <v>359</v>
      </c>
      <c r="K44" s="105">
        <f t="shared" si="20"/>
        <v>100000</v>
      </c>
      <c r="L44" s="105">
        <f t="shared" si="20"/>
        <v>0</v>
      </c>
      <c r="M44" s="105">
        <f t="shared" si="20"/>
        <v>100000</v>
      </c>
      <c r="N44" s="105">
        <f t="shared" si="20"/>
        <v>0</v>
      </c>
      <c r="O44" s="105" t="e">
        <f t="shared" si="20"/>
        <v>#REF!</v>
      </c>
      <c r="P44" s="105" t="e">
        <f t="shared" si="20"/>
        <v>#REF!</v>
      </c>
      <c r="Q44" s="105">
        <f t="shared" si="20"/>
        <v>55500</v>
      </c>
    </row>
    <row r="45" spans="1:17" ht="1.5" customHeight="1" x14ac:dyDescent="0.25">
      <c r="A45" s="106"/>
      <c r="B45" s="106" t="s">
        <v>346</v>
      </c>
      <c r="C45" s="48">
        <v>51</v>
      </c>
      <c r="D45" s="48">
        <v>0</v>
      </c>
      <c r="E45" s="49" t="s">
        <v>372</v>
      </c>
      <c r="F45" s="48">
        <v>851</v>
      </c>
      <c r="G45" s="49" t="s">
        <v>349</v>
      </c>
      <c r="H45" s="49" t="s">
        <v>369</v>
      </c>
      <c r="I45" s="49" t="s">
        <v>628</v>
      </c>
      <c r="J45" s="49" t="s">
        <v>360</v>
      </c>
      <c r="K45" s="105">
        <f>'[2]6.Вед.2017'!K65</f>
        <v>100000</v>
      </c>
      <c r="L45" s="105">
        <f>'[2]6.Вед.2017'!L65</f>
        <v>0</v>
      </c>
      <c r="M45" s="105">
        <f>'[2]6.Вед.2017'!M65</f>
        <v>100000</v>
      </c>
      <c r="N45" s="105">
        <f>'[2]6.Вед.2017'!N65</f>
        <v>0</v>
      </c>
      <c r="O45" s="105" t="e">
        <f>'[2]6.Вед.2017'!O65</f>
        <v>#REF!</v>
      </c>
      <c r="P45" s="105" t="e">
        <f>'[2]6.Вед.2017'!#REF!</f>
        <v>#REF!</v>
      </c>
      <c r="Q45" s="105">
        <f>'[2]6.Вед.2017'!P65</f>
        <v>55500</v>
      </c>
    </row>
    <row r="46" spans="1:17" ht="1.5" customHeight="1" x14ac:dyDescent="0.25">
      <c r="A46" s="169" t="s">
        <v>629</v>
      </c>
      <c r="B46" s="169"/>
      <c r="C46" s="72">
        <v>51</v>
      </c>
      <c r="D46" s="72">
        <v>0</v>
      </c>
      <c r="E46" s="65" t="s">
        <v>431</v>
      </c>
      <c r="F46" s="72"/>
      <c r="G46" s="65"/>
      <c r="H46" s="65"/>
      <c r="I46" s="65"/>
      <c r="J46" s="65"/>
      <c r="K46" s="110">
        <f t="shared" ref="K46:Q47" si="21">K47</f>
        <v>3930600</v>
      </c>
      <c r="L46" s="110">
        <f t="shared" si="21"/>
        <v>0</v>
      </c>
      <c r="M46" s="110">
        <f t="shared" si="21"/>
        <v>3930600</v>
      </c>
      <c r="N46" s="110">
        <f t="shared" si="21"/>
        <v>0</v>
      </c>
      <c r="O46" s="110" t="e">
        <f t="shared" si="21"/>
        <v>#REF!</v>
      </c>
      <c r="P46" s="110" t="e">
        <f t="shared" si="21"/>
        <v>#REF!</v>
      </c>
      <c r="Q46" s="110">
        <f t="shared" si="21"/>
        <v>4256040</v>
      </c>
    </row>
    <row r="47" spans="1:17" ht="1.5" customHeight="1" x14ac:dyDescent="0.25">
      <c r="A47" s="176" t="s">
        <v>343</v>
      </c>
      <c r="B47" s="176"/>
      <c r="C47" s="103">
        <v>51</v>
      </c>
      <c r="D47" s="103">
        <v>0</v>
      </c>
      <c r="E47" s="65" t="s">
        <v>431</v>
      </c>
      <c r="F47" s="103">
        <v>851</v>
      </c>
      <c r="G47" s="65"/>
      <c r="H47" s="65"/>
      <c r="I47" s="65"/>
      <c r="J47" s="49"/>
      <c r="K47" s="104">
        <f t="shared" si="21"/>
        <v>3930600</v>
      </c>
      <c r="L47" s="104">
        <f t="shared" si="21"/>
        <v>0</v>
      </c>
      <c r="M47" s="104">
        <f t="shared" si="21"/>
        <v>3930600</v>
      </c>
      <c r="N47" s="104">
        <f t="shared" si="21"/>
        <v>0</v>
      </c>
      <c r="O47" s="104" t="e">
        <f t="shared" si="21"/>
        <v>#REF!</v>
      </c>
      <c r="P47" s="104" t="e">
        <f t="shared" si="21"/>
        <v>#REF!</v>
      </c>
      <c r="Q47" s="104">
        <f t="shared" si="21"/>
        <v>4256040</v>
      </c>
    </row>
    <row r="48" spans="1:17" ht="1.5" customHeight="1" x14ac:dyDescent="0.25">
      <c r="A48" s="168" t="s">
        <v>406</v>
      </c>
      <c r="B48" s="168"/>
      <c r="C48" s="48">
        <v>51</v>
      </c>
      <c r="D48" s="48">
        <v>0</v>
      </c>
      <c r="E48" s="49" t="s">
        <v>431</v>
      </c>
      <c r="F48" s="48">
        <v>851</v>
      </c>
      <c r="G48" s="49" t="s">
        <v>400</v>
      </c>
      <c r="H48" s="49" t="s">
        <v>405</v>
      </c>
      <c r="I48" s="49" t="s">
        <v>630</v>
      </c>
      <c r="J48" s="65"/>
      <c r="K48" s="105">
        <f t="shared" ref="K48:Q48" si="22">K49+K51+K53</f>
        <v>3930600</v>
      </c>
      <c r="L48" s="105">
        <f t="shared" si="22"/>
        <v>0</v>
      </c>
      <c r="M48" s="105">
        <f t="shared" si="22"/>
        <v>3930600</v>
      </c>
      <c r="N48" s="105">
        <f t="shared" si="22"/>
        <v>0</v>
      </c>
      <c r="O48" s="105" t="e">
        <f t="shared" si="22"/>
        <v>#REF!</v>
      </c>
      <c r="P48" s="105" t="e">
        <f t="shared" si="22"/>
        <v>#REF!</v>
      </c>
      <c r="Q48" s="105">
        <f t="shared" si="22"/>
        <v>4256040</v>
      </c>
    </row>
    <row r="49" spans="1:17" ht="1.5" customHeight="1" x14ac:dyDescent="0.25">
      <c r="A49" s="111"/>
      <c r="B49" s="107" t="s">
        <v>352</v>
      </c>
      <c r="C49" s="48">
        <v>51</v>
      </c>
      <c r="D49" s="48">
        <v>0</v>
      </c>
      <c r="E49" s="73" t="s">
        <v>431</v>
      </c>
      <c r="F49" s="48">
        <v>851</v>
      </c>
      <c r="G49" s="49" t="s">
        <v>400</v>
      </c>
      <c r="H49" s="73" t="s">
        <v>405</v>
      </c>
      <c r="I49" s="73" t="s">
        <v>630</v>
      </c>
      <c r="J49" s="49" t="s">
        <v>354</v>
      </c>
      <c r="K49" s="105">
        <f t="shared" ref="K49:Q49" si="23">K50</f>
        <v>1343300</v>
      </c>
      <c r="L49" s="105">
        <f t="shared" si="23"/>
        <v>0</v>
      </c>
      <c r="M49" s="105">
        <f t="shared" si="23"/>
        <v>1343300</v>
      </c>
      <c r="N49" s="105">
        <f t="shared" si="23"/>
        <v>0</v>
      </c>
      <c r="O49" s="105" t="e">
        <f t="shared" si="23"/>
        <v>#REF!</v>
      </c>
      <c r="P49" s="105" t="e">
        <f t="shared" si="23"/>
        <v>#REF!</v>
      </c>
      <c r="Q49" s="105">
        <f t="shared" si="23"/>
        <v>1508600</v>
      </c>
    </row>
    <row r="50" spans="1:17" ht="1.5" customHeight="1" x14ac:dyDescent="0.25">
      <c r="A50" s="111"/>
      <c r="B50" s="106" t="s">
        <v>344</v>
      </c>
      <c r="C50" s="48">
        <v>51</v>
      </c>
      <c r="D50" s="48">
        <v>0</v>
      </c>
      <c r="E50" s="73" t="s">
        <v>431</v>
      </c>
      <c r="F50" s="48">
        <v>851</v>
      </c>
      <c r="G50" s="49" t="s">
        <v>400</v>
      </c>
      <c r="H50" s="73" t="s">
        <v>405</v>
      </c>
      <c r="I50" s="73" t="s">
        <v>630</v>
      </c>
      <c r="J50" s="49" t="s">
        <v>408</v>
      </c>
      <c r="K50" s="105">
        <f>'[2]6.Вед.2017'!K86</f>
        <v>1343300</v>
      </c>
      <c r="L50" s="105">
        <f>'[2]6.Вед.2017'!L86</f>
        <v>0</v>
      </c>
      <c r="M50" s="105">
        <f>'[2]6.Вед.2017'!M86</f>
        <v>1343300</v>
      </c>
      <c r="N50" s="105">
        <f>'[2]6.Вед.2017'!N86</f>
        <v>0</v>
      </c>
      <c r="O50" s="105" t="e">
        <f>'[2]6.Вед.2017'!O86</f>
        <v>#REF!</v>
      </c>
      <c r="P50" s="105" t="e">
        <f>'[2]6.Вед.2017'!#REF!</f>
        <v>#REF!</v>
      </c>
      <c r="Q50" s="105">
        <f>'[2]6.Вед.2017'!P86</f>
        <v>1508600</v>
      </c>
    </row>
    <row r="51" spans="1:17" ht="1.5" customHeight="1" x14ac:dyDescent="0.25">
      <c r="A51" s="112"/>
      <c r="B51" s="106" t="s">
        <v>620</v>
      </c>
      <c r="C51" s="48">
        <v>51</v>
      </c>
      <c r="D51" s="48">
        <v>0</v>
      </c>
      <c r="E51" s="73" t="s">
        <v>431</v>
      </c>
      <c r="F51" s="48">
        <v>851</v>
      </c>
      <c r="G51" s="49" t="s">
        <v>400</v>
      </c>
      <c r="H51" s="73" t="s">
        <v>405</v>
      </c>
      <c r="I51" s="73" t="s">
        <v>630</v>
      </c>
      <c r="J51" s="49" t="s">
        <v>359</v>
      </c>
      <c r="K51" s="105">
        <f>K52</f>
        <v>1343300</v>
      </c>
      <c r="L51" s="105">
        <f t="shared" ref="L51:N51" si="24">L52</f>
        <v>0</v>
      </c>
      <c r="M51" s="105">
        <f t="shared" si="24"/>
        <v>1343300</v>
      </c>
      <c r="N51" s="105">
        <f t="shared" si="24"/>
        <v>0</v>
      </c>
      <c r="O51" s="105" t="e">
        <f>O52</f>
        <v>#REF!</v>
      </c>
      <c r="P51" s="105" t="e">
        <f t="shared" ref="P51:Q51" si="25">P52</f>
        <v>#REF!</v>
      </c>
      <c r="Q51" s="105">
        <f t="shared" si="25"/>
        <v>1508600</v>
      </c>
    </row>
    <row r="52" spans="1:17" ht="1.5" customHeight="1" x14ac:dyDescent="0.25">
      <c r="A52" s="112"/>
      <c r="B52" s="109" t="s">
        <v>346</v>
      </c>
      <c r="C52" s="48">
        <v>51</v>
      </c>
      <c r="D52" s="48">
        <v>0</v>
      </c>
      <c r="E52" s="73" t="s">
        <v>431</v>
      </c>
      <c r="F52" s="48">
        <v>851</v>
      </c>
      <c r="G52" s="49" t="s">
        <v>400</v>
      </c>
      <c r="H52" s="73" t="s">
        <v>405</v>
      </c>
      <c r="I52" s="73" t="s">
        <v>630</v>
      </c>
      <c r="J52" s="49" t="s">
        <v>360</v>
      </c>
      <c r="K52" s="105">
        <f>'[2]6.Вед.2017'!K88</f>
        <v>1343300</v>
      </c>
      <c r="L52" s="105">
        <f>'[2]6.Вед.2017'!L88</f>
        <v>0</v>
      </c>
      <c r="M52" s="105">
        <f>'[2]6.Вед.2017'!M88</f>
        <v>1343300</v>
      </c>
      <c r="N52" s="105">
        <f>'[2]6.Вед.2017'!N88</f>
        <v>0</v>
      </c>
      <c r="O52" s="105" t="e">
        <f>'[2]6.Вед.2017'!O88</f>
        <v>#REF!</v>
      </c>
      <c r="P52" s="105" t="e">
        <f>'[2]6.Вед.2017'!#REF!</f>
        <v>#REF!</v>
      </c>
      <c r="Q52" s="105">
        <f>'[2]6.Вед.2017'!P88</f>
        <v>1508600</v>
      </c>
    </row>
    <row r="53" spans="1:17" ht="1.5" customHeight="1" x14ac:dyDescent="0.25">
      <c r="A53" s="112"/>
      <c r="B53" s="106" t="s">
        <v>361</v>
      </c>
      <c r="C53" s="48">
        <v>51</v>
      </c>
      <c r="D53" s="48">
        <v>0</v>
      </c>
      <c r="E53" s="73" t="s">
        <v>431</v>
      </c>
      <c r="F53" s="48">
        <v>851</v>
      </c>
      <c r="G53" s="49" t="s">
        <v>400</v>
      </c>
      <c r="H53" s="73" t="s">
        <v>405</v>
      </c>
      <c r="I53" s="73" t="s">
        <v>630</v>
      </c>
      <c r="J53" s="49" t="s">
        <v>362</v>
      </c>
      <c r="K53" s="105">
        <f>K54</f>
        <v>1244000</v>
      </c>
      <c r="L53" s="105">
        <f t="shared" ref="L53:N53" si="26">L54</f>
        <v>0</v>
      </c>
      <c r="M53" s="105">
        <f t="shared" si="26"/>
        <v>1244000</v>
      </c>
      <c r="N53" s="105">
        <f t="shared" si="26"/>
        <v>0</v>
      </c>
      <c r="O53" s="105" t="e">
        <f>O54</f>
        <v>#REF!</v>
      </c>
      <c r="P53" s="105" t="e">
        <f t="shared" ref="P53:Q53" si="27">P54</f>
        <v>#REF!</v>
      </c>
      <c r="Q53" s="105">
        <f t="shared" si="27"/>
        <v>1238840</v>
      </c>
    </row>
    <row r="54" spans="1:17" ht="1.5" customHeight="1" x14ac:dyDescent="0.25">
      <c r="A54" s="112"/>
      <c r="B54" s="109" t="s">
        <v>365</v>
      </c>
      <c r="C54" s="48">
        <v>51</v>
      </c>
      <c r="D54" s="48">
        <v>0</v>
      </c>
      <c r="E54" s="73" t="s">
        <v>431</v>
      </c>
      <c r="F54" s="48">
        <v>851</v>
      </c>
      <c r="G54" s="49" t="s">
        <v>400</v>
      </c>
      <c r="H54" s="73" t="s">
        <v>405</v>
      </c>
      <c r="I54" s="73" t="s">
        <v>630</v>
      </c>
      <c r="J54" s="49" t="s">
        <v>366</v>
      </c>
      <c r="K54" s="105">
        <f>'[2]6.Вед.2017'!K90</f>
        <v>1244000</v>
      </c>
      <c r="L54" s="105">
        <f>'[2]6.Вед.2017'!L90</f>
        <v>0</v>
      </c>
      <c r="M54" s="105">
        <f>'[2]6.Вед.2017'!M90</f>
        <v>1244000</v>
      </c>
      <c r="N54" s="105">
        <f>'[2]6.Вед.2017'!N90</f>
        <v>0</v>
      </c>
      <c r="O54" s="105" t="e">
        <f>'[2]6.Вед.2017'!O90</f>
        <v>#REF!</v>
      </c>
      <c r="P54" s="105" t="e">
        <f>'[2]6.Вед.2017'!#REF!</f>
        <v>#REF!</v>
      </c>
      <c r="Q54" s="105">
        <f>'[2]6.Вед.2017'!P90</f>
        <v>1238840</v>
      </c>
    </row>
    <row r="55" spans="1:17" ht="1.5" customHeight="1" x14ac:dyDescent="0.25">
      <c r="A55" s="169" t="s">
        <v>631</v>
      </c>
      <c r="B55" s="169"/>
      <c r="C55" s="72">
        <v>51</v>
      </c>
      <c r="D55" s="72">
        <v>0</v>
      </c>
      <c r="E55" s="65" t="s">
        <v>377</v>
      </c>
      <c r="F55" s="72"/>
      <c r="G55" s="65"/>
      <c r="H55" s="65"/>
      <c r="I55" s="65"/>
      <c r="J55" s="65"/>
      <c r="K55" s="110">
        <f t="shared" ref="K55:Q55" si="28">K56</f>
        <v>265988510.05000001</v>
      </c>
      <c r="L55" s="110">
        <f t="shared" si="28"/>
        <v>217728857.25</v>
      </c>
      <c r="M55" s="110">
        <f t="shared" si="28"/>
        <v>35583359.799999997</v>
      </c>
      <c r="N55" s="110">
        <f t="shared" si="28"/>
        <v>12676293</v>
      </c>
      <c r="O55" s="110" t="e">
        <f t="shared" si="28"/>
        <v>#REF!</v>
      </c>
      <c r="P55" s="110" t="e">
        <f t="shared" si="28"/>
        <v>#REF!</v>
      </c>
      <c r="Q55" s="110">
        <f t="shared" si="28"/>
        <v>15092820</v>
      </c>
    </row>
    <row r="56" spans="1:17" ht="1.5" customHeight="1" x14ac:dyDescent="0.25">
      <c r="A56" s="176" t="s">
        <v>343</v>
      </c>
      <c r="B56" s="176"/>
      <c r="C56" s="103">
        <v>51</v>
      </c>
      <c r="D56" s="103">
        <v>0</v>
      </c>
      <c r="E56" s="65" t="s">
        <v>377</v>
      </c>
      <c r="F56" s="103">
        <v>851</v>
      </c>
      <c r="G56" s="65"/>
      <c r="H56" s="65"/>
      <c r="I56" s="65"/>
      <c r="J56" s="49"/>
      <c r="K56" s="104">
        <f t="shared" ref="K56:Q56" si="29">K57+K60+K63+K66+K69+K72+K75</f>
        <v>265988510.05000001</v>
      </c>
      <c r="L56" s="104">
        <f t="shared" si="29"/>
        <v>217728857.25</v>
      </c>
      <c r="M56" s="104">
        <f t="shared" si="29"/>
        <v>35583359.799999997</v>
      </c>
      <c r="N56" s="104">
        <f t="shared" si="29"/>
        <v>12676293</v>
      </c>
      <c r="O56" s="104" t="e">
        <f t="shared" si="29"/>
        <v>#REF!</v>
      </c>
      <c r="P56" s="104" t="e">
        <f t="shared" si="29"/>
        <v>#REF!</v>
      </c>
      <c r="Q56" s="104">
        <f t="shared" si="29"/>
        <v>15092820</v>
      </c>
    </row>
    <row r="57" spans="1:17" ht="1.5" customHeight="1" x14ac:dyDescent="0.25">
      <c r="A57" s="168" t="s">
        <v>632</v>
      </c>
      <c r="B57" s="168"/>
      <c r="C57" s="48">
        <v>51</v>
      </c>
      <c r="D57" s="48">
        <v>0</v>
      </c>
      <c r="E57" s="49" t="s">
        <v>377</v>
      </c>
      <c r="F57" s="48">
        <v>851</v>
      </c>
      <c r="G57" s="49" t="s">
        <v>450</v>
      </c>
      <c r="H57" s="49" t="s">
        <v>399</v>
      </c>
      <c r="I57" s="49" t="s">
        <v>633</v>
      </c>
      <c r="J57" s="49"/>
      <c r="K57" s="105">
        <f t="shared" ref="K57:Q58" si="30">K58</f>
        <v>0</v>
      </c>
      <c r="L57" s="105">
        <f t="shared" si="30"/>
        <v>0</v>
      </c>
      <c r="M57" s="105">
        <f t="shared" si="30"/>
        <v>0</v>
      </c>
      <c r="N57" s="105">
        <f t="shared" si="30"/>
        <v>0</v>
      </c>
      <c r="O57" s="105">
        <f t="shared" si="30"/>
        <v>0</v>
      </c>
      <c r="P57" s="105">
        <f t="shared" si="30"/>
        <v>0</v>
      </c>
      <c r="Q57" s="105">
        <f t="shared" si="30"/>
        <v>0</v>
      </c>
    </row>
    <row r="58" spans="1:17" ht="1.5" customHeight="1" x14ac:dyDescent="0.25">
      <c r="A58" s="113"/>
      <c r="B58" s="106" t="s">
        <v>427</v>
      </c>
      <c r="C58" s="48">
        <v>51</v>
      </c>
      <c r="D58" s="48">
        <v>0</v>
      </c>
      <c r="E58" s="49" t="s">
        <v>377</v>
      </c>
      <c r="F58" s="48">
        <v>851</v>
      </c>
      <c r="G58" s="49" t="s">
        <v>450</v>
      </c>
      <c r="H58" s="49" t="s">
        <v>399</v>
      </c>
      <c r="I58" s="49" t="s">
        <v>633</v>
      </c>
      <c r="J58" s="49" t="s">
        <v>428</v>
      </c>
      <c r="K58" s="105">
        <f>K59</f>
        <v>0</v>
      </c>
      <c r="L58" s="105">
        <f t="shared" si="30"/>
        <v>0</v>
      </c>
      <c r="M58" s="105">
        <f t="shared" si="30"/>
        <v>0</v>
      </c>
      <c r="N58" s="105">
        <f t="shared" si="30"/>
        <v>0</v>
      </c>
      <c r="O58" s="105">
        <f>O59</f>
        <v>0</v>
      </c>
      <c r="P58" s="105">
        <f t="shared" si="30"/>
        <v>0</v>
      </c>
      <c r="Q58" s="105">
        <f t="shared" si="30"/>
        <v>0</v>
      </c>
    </row>
    <row r="59" spans="1:17" ht="1.5" customHeight="1" x14ac:dyDescent="0.25">
      <c r="A59" s="113"/>
      <c r="B59" s="106" t="s">
        <v>429</v>
      </c>
      <c r="C59" s="48">
        <v>51</v>
      </c>
      <c r="D59" s="48">
        <v>0</v>
      </c>
      <c r="E59" s="49" t="s">
        <v>377</v>
      </c>
      <c r="F59" s="48">
        <v>851</v>
      </c>
      <c r="G59" s="49" t="s">
        <v>450</v>
      </c>
      <c r="H59" s="49" t="s">
        <v>399</v>
      </c>
      <c r="I59" s="49" t="s">
        <v>633</v>
      </c>
      <c r="J59" s="49" t="s">
        <v>430</v>
      </c>
      <c r="K59" s="105"/>
      <c r="L59" s="105"/>
      <c r="M59" s="105"/>
      <c r="N59" s="105"/>
      <c r="O59" s="105"/>
      <c r="P59" s="105"/>
      <c r="Q59" s="105"/>
    </row>
    <row r="60" spans="1:17" ht="1.5" customHeight="1" x14ac:dyDescent="0.25">
      <c r="A60" s="168" t="s">
        <v>447</v>
      </c>
      <c r="B60" s="168"/>
      <c r="C60" s="48">
        <v>51</v>
      </c>
      <c r="D60" s="48">
        <v>0</v>
      </c>
      <c r="E60" s="49" t="s">
        <v>377</v>
      </c>
      <c r="F60" s="48">
        <v>851</v>
      </c>
      <c r="G60" s="49" t="s">
        <v>450</v>
      </c>
      <c r="H60" s="49" t="s">
        <v>399</v>
      </c>
      <c r="I60" s="73" t="s">
        <v>634</v>
      </c>
      <c r="J60" s="49"/>
      <c r="K60" s="105">
        <f t="shared" ref="K60:Q61" si="31">K61</f>
        <v>0</v>
      </c>
      <c r="L60" s="105">
        <f t="shared" si="31"/>
        <v>0</v>
      </c>
      <c r="M60" s="105">
        <f t="shared" si="31"/>
        <v>0</v>
      </c>
      <c r="N60" s="105">
        <f t="shared" si="31"/>
        <v>0</v>
      </c>
      <c r="O60" s="105">
        <f t="shared" si="31"/>
        <v>0</v>
      </c>
      <c r="P60" s="105">
        <f t="shared" si="31"/>
        <v>0</v>
      </c>
      <c r="Q60" s="105">
        <f t="shared" si="31"/>
        <v>0</v>
      </c>
    </row>
    <row r="61" spans="1:17" ht="1.5" customHeight="1" x14ac:dyDescent="0.25">
      <c r="A61" s="106"/>
      <c r="B61" s="106" t="s">
        <v>427</v>
      </c>
      <c r="C61" s="48">
        <v>51</v>
      </c>
      <c r="D61" s="48">
        <v>0</v>
      </c>
      <c r="E61" s="49" t="s">
        <v>377</v>
      </c>
      <c r="F61" s="48">
        <v>851</v>
      </c>
      <c r="G61" s="49" t="s">
        <v>450</v>
      </c>
      <c r="H61" s="49" t="s">
        <v>399</v>
      </c>
      <c r="I61" s="73" t="s">
        <v>634</v>
      </c>
      <c r="J61" s="49" t="s">
        <v>428</v>
      </c>
      <c r="K61" s="105">
        <f t="shared" si="31"/>
        <v>0</v>
      </c>
      <c r="L61" s="105">
        <f t="shared" si="31"/>
        <v>0</v>
      </c>
      <c r="M61" s="105">
        <f t="shared" si="31"/>
        <v>0</v>
      </c>
      <c r="N61" s="105">
        <f t="shared" si="31"/>
        <v>0</v>
      </c>
      <c r="O61" s="105">
        <f t="shared" si="31"/>
        <v>0</v>
      </c>
      <c r="P61" s="105">
        <f t="shared" si="31"/>
        <v>0</v>
      </c>
      <c r="Q61" s="105">
        <f t="shared" si="31"/>
        <v>0</v>
      </c>
    </row>
    <row r="62" spans="1:17" ht="1.5" customHeight="1" x14ac:dyDescent="0.25">
      <c r="A62" s="106"/>
      <c r="B62" s="106" t="s">
        <v>429</v>
      </c>
      <c r="C62" s="48">
        <v>51</v>
      </c>
      <c r="D62" s="48">
        <v>0</v>
      </c>
      <c r="E62" s="49" t="s">
        <v>377</v>
      </c>
      <c r="F62" s="48">
        <v>851</v>
      </c>
      <c r="G62" s="49" t="s">
        <v>450</v>
      </c>
      <c r="H62" s="49" t="s">
        <v>399</v>
      </c>
      <c r="I62" s="73" t="s">
        <v>634</v>
      </c>
      <c r="J62" s="49" t="s">
        <v>430</v>
      </c>
      <c r="K62" s="105"/>
      <c r="L62" s="105"/>
      <c r="M62" s="105"/>
      <c r="N62" s="105"/>
      <c r="O62" s="105"/>
      <c r="P62" s="105"/>
      <c r="Q62" s="105"/>
    </row>
    <row r="63" spans="1:17" ht="1.5" customHeight="1" x14ac:dyDescent="0.25">
      <c r="A63" s="168" t="s">
        <v>439</v>
      </c>
      <c r="B63" s="168"/>
      <c r="C63" s="48">
        <v>51</v>
      </c>
      <c r="D63" s="48">
        <v>0</v>
      </c>
      <c r="E63" s="49" t="s">
        <v>377</v>
      </c>
      <c r="F63" s="48">
        <v>851</v>
      </c>
      <c r="G63" s="49" t="s">
        <v>450</v>
      </c>
      <c r="H63" s="49" t="s">
        <v>399</v>
      </c>
      <c r="I63" s="49" t="s">
        <v>635</v>
      </c>
      <c r="J63" s="49"/>
      <c r="K63" s="105">
        <f t="shared" ref="K63:Q67" si="32">K64</f>
        <v>16729773</v>
      </c>
      <c r="L63" s="105">
        <f t="shared" si="32"/>
        <v>119080</v>
      </c>
      <c r="M63" s="105">
        <f t="shared" si="32"/>
        <v>3934400</v>
      </c>
      <c r="N63" s="105">
        <f t="shared" si="32"/>
        <v>12676293</v>
      </c>
      <c r="O63" s="105" t="e">
        <f t="shared" si="32"/>
        <v>#REF!</v>
      </c>
      <c r="P63" s="105" t="e">
        <f t="shared" si="32"/>
        <v>#REF!</v>
      </c>
      <c r="Q63" s="105">
        <f t="shared" si="32"/>
        <v>15092820</v>
      </c>
    </row>
    <row r="64" spans="1:17" ht="1.5" customHeight="1" x14ac:dyDescent="0.25">
      <c r="A64" s="106"/>
      <c r="B64" s="106" t="s">
        <v>427</v>
      </c>
      <c r="C64" s="48">
        <v>51</v>
      </c>
      <c r="D64" s="48">
        <v>0</v>
      </c>
      <c r="E64" s="49" t="s">
        <v>377</v>
      </c>
      <c r="F64" s="48">
        <v>851</v>
      </c>
      <c r="G64" s="49" t="s">
        <v>450</v>
      </c>
      <c r="H64" s="49" t="s">
        <v>399</v>
      </c>
      <c r="I64" s="49" t="s">
        <v>635</v>
      </c>
      <c r="J64" s="49" t="s">
        <v>428</v>
      </c>
      <c r="K64" s="105">
        <f>K65</f>
        <v>16729773</v>
      </c>
      <c r="L64" s="105">
        <f t="shared" si="32"/>
        <v>119080</v>
      </c>
      <c r="M64" s="105">
        <f t="shared" si="32"/>
        <v>3934400</v>
      </c>
      <c r="N64" s="105">
        <f t="shared" si="32"/>
        <v>12676293</v>
      </c>
      <c r="O64" s="105" t="e">
        <f>O65</f>
        <v>#REF!</v>
      </c>
      <c r="P64" s="105" t="e">
        <f t="shared" si="32"/>
        <v>#REF!</v>
      </c>
      <c r="Q64" s="105">
        <f t="shared" si="32"/>
        <v>15092820</v>
      </c>
    </row>
    <row r="65" spans="1:17" ht="1.5" customHeight="1" x14ac:dyDescent="0.25">
      <c r="A65" s="106"/>
      <c r="B65" s="106" t="s">
        <v>429</v>
      </c>
      <c r="C65" s="48">
        <v>51</v>
      </c>
      <c r="D65" s="48">
        <v>0</v>
      </c>
      <c r="E65" s="49" t="s">
        <v>377</v>
      </c>
      <c r="F65" s="48">
        <v>851</v>
      </c>
      <c r="G65" s="49" t="s">
        <v>450</v>
      </c>
      <c r="H65" s="49" t="s">
        <v>399</v>
      </c>
      <c r="I65" s="49" t="s">
        <v>635</v>
      </c>
      <c r="J65" s="49" t="s">
        <v>430</v>
      </c>
      <c r="K65" s="105">
        <f>'[2]6.Вед.2017'!K154+'[2]6.Вед.2017'!K168</f>
        <v>16729773</v>
      </c>
      <c r="L65" s="105">
        <f>'[2]6.Вед.2017'!L154+'[2]6.Вед.2017'!L168</f>
        <v>119080</v>
      </c>
      <c r="M65" s="105">
        <f>'[2]6.Вед.2017'!M154+'[2]6.Вед.2017'!M168</f>
        <v>3934400</v>
      </c>
      <c r="N65" s="105">
        <f>'[2]6.Вед.2017'!N154+'[2]6.Вед.2017'!N168</f>
        <v>12676293</v>
      </c>
      <c r="O65" s="105" t="e">
        <f>'[2]6.Вед.2017'!O154+'[2]6.Вед.2017'!O168</f>
        <v>#REF!</v>
      </c>
      <c r="P65" s="105" t="e">
        <f>'[2]6.Вед.2017'!#REF!+'[2]6.Вед.2017'!#REF!</f>
        <v>#REF!</v>
      </c>
      <c r="Q65" s="105">
        <f>'[2]6.Вед.2017'!P154+'[2]6.Вед.2017'!P168</f>
        <v>15092820</v>
      </c>
    </row>
    <row r="66" spans="1:17" ht="1.5" customHeight="1" x14ac:dyDescent="0.25">
      <c r="A66" s="171" t="s">
        <v>451</v>
      </c>
      <c r="B66" s="172"/>
      <c r="C66" s="48">
        <v>51</v>
      </c>
      <c r="D66" s="48">
        <v>0</v>
      </c>
      <c r="E66" s="49" t="s">
        <v>377</v>
      </c>
      <c r="F66" s="48">
        <v>851</v>
      </c>
      <c r="G66" s="49"/>
      <c r="H66" s="49"/>
      <c r="I66" s="49" t="s">
        <v>636</v>
      </c>
      <c r="J66" s="49"/>
      <c r="K66" s="105">
        <f t="shared" si="32"/>
        <v>144703034</v>
      </c>
      <c r="L66" s="105">
        <f t="shared" si="32"/>
        <v>128463454.10000001</v>
      </c>
      <c r="M66" s="105">
        <f t="shared" si="32"/>
        <v>16239579.9</v>
      </c>
      <c r="N66" s="105">
        <f t="shared" si="32"/>
        <v>0</v>
      </c>
      <c r="O66" s="105" t="e">
        <f t="shared" si="32"/>
        <v>#REF!</v>
      </c>
      <c r="P66" s="105" t="e">
        <f t="shared" si="32"/>
        <v>#REF!</v>
      </c>
      <c r="Q66" s="105">
        <f t="shared" si="32"/>
        <v>0</v>
      </c>
    </row>
    <row r="67" spans="1:17" ht="1.5" customHeight="1" x14ac:dyDescent="0.25">
      <c r="A67" s="106"/>
      <c r="B67" s="106" t="s">
        <v>620</v>
      </c>
      <c r="C67" s="48">
        <v>51</v>
      </c>
      <c r="D67" s="48">
        <v>0</v>
      </c>
      <c r="E67" s="49" t="s">
        <v>377</v>
      </c>
      <c r="F67" s="48">
        <v>851</v>
      </c>
      <c r="G67" s="49"/>
      <c r="H67" s="49"/>
      <c r="I67" s="49" t="s">
        <v>636</v>
      </c>
      <c r="J67" s="49" t="s">
        <v>359</v>
      </c>
      <c r="K67" s="105">
        <f t="shared" si="32"/>
        <v>144703034</v>
      </c>
      <c r="L67" s="105">
        <f t="shared" si="32"/>
        <v>128463454.10000001</v>
      </c>
      <c r="M67" s="105">
        <f t="shared" si="32"/>
        <v>16239579.9</v>
      </c>
      <c r="N67" s="105">
        <f t="shared" si="32"/>
        <v>0</v>
      </c>
      <c r="O67" s="105" t="e">
        <f t="shared" si="32"/>
        <v>#REF!</v>
      </c>
      <c r="P67" s="105" t="e">
        <f t="shared" si="32"/>
        <v>#REF!</v>
      </c>
      <c r="Q67" s="105">
        <f t="shared" si="32"/>
        <v>0</v>
      </c>
    </row>
    <row r="68" spans="1:17" ht="1.5" customHeight="1" x14ac:dyDescent="0.25">
      <c r="A68" s="106"/>
      <c r="B68" s="109" t="s">
        <v>346</v>
      </c>
      <c r="C68" s="48">
        <v>51</v>
      </c>
      <c r="D68" s="48">
        <v>0</v>
      </c>
      <c r="E68" s="49" t="s">
        <v>377</v>
      </c>
      <c r="F68" s="48">
        <v>851</v>
      </c>
      <c r="G68" s="49"/>
      <c r="H68" s="49"/>
      <c r="I68" s="49" t="s">
        <v>636</v>
      </c>
      <c r="J68" s="49" t="s">
        <v>360</v>
      </c>
      <c r="K68" s="105">
        <f>'[2]6.Вед.2017'!K150</f>
        <v>144703034</v>
      </c>
      <c r="L68" s="105">
        <f>'[2]6.Вед.2017'!L150</f>
        <v>128463454.10000001</v>
      </c>
      <c r="M68" s="105">
        <f>'[2]6.Вед.2017'!M150</f>
        <v>16239579.9</v>
      </c>
      <c r="N68" s="105">
        <f>'[2]6.Вед.2017'!N150</f>
        <v>0</v>
      </c>
      <c r="O68" s="105" t="e">
        <f>'[2]6.Вед.2017'!O150</f>
        <v>#REF!</v>
      </c>
      <c r="P68" s="105" t="e">
        <f>'[2]6.Вед.2017'!#REF!</f>
        <v>#REF!</v>
      </c>
      <c r="Q68" s="105">
        <f>'[2]6.Вед.2017'!P150</f>
        <v>0</v>
      </c>
    </row>
    <row r="69" spans="1:17" ht="1.5" customHeight="1" x14ac:dyDescent="0.25">
      <c r="A69" s="168" t="s">
        <v>454</v>
      </c>
      <c r="B69" s="168"/>
      <c r="C69" s="48">
        <v>51</v>
      </c>
      <c r="D69" s="48">
        <v>0</v>
      </c>
      <c r="E69" s="49" t="s">
        <v>377</v>
      </c>
      <c r="F69" s="48">
        <v>851</v>
      </c>
      <c r="G69" s="49"/>
      <c r="H69" s="49"/>
      <c r="I69" s="49" t="s">
        <v>637</v>
      </c>
      <c r="J69" s="49"/>
      <c r="K69" s="105">
        <f t="shared" ref="K69:Q70" si="33">K70</f>
        <v>9000586</v>
      </c>
      <c r="L69" s="105">
        <f t="shared" si="33"/>
        <v>0</v>
      </c>
      <c r="M69" s="105">
        <f t="shared" si="33"/>
        <v>9000586</v>
      </c>
      <c r="N69" s="105">
        <f t="shared" si="33"/>
        <v>0</v>
      </c>
      <c r="O69" s="105" t="e">
        <f t="shared" si="33"/>
        <v>#REF!</v>
      </c>
      <c r="P69" s="105" t="e">
        <f t="shared" si="33"/>
        <v>#REF!</v>
      </c>
      <c r="Q69" s="105">
        <f t="shared" si="33"/>
        <v>0</v>
      </c>
    </row>
    <row r="70" spans="1:17" ht="1.5" customHeight="1" x14ac:dyDescent="0.25">
      <c r="A70" s="106"/>
      <c r="B70" s="106" t="s">
        <v>427</v>
      </c>
      <c r="C70" s="48">
        <v>51</v>
      </c>
      <c r="D70" s="48">
        <v>0</v>
      </c>
      <c r="E70" s="49" t="s">
        <v>377</v>
      </c>
      <c r="F70" s="48">
        <v>851</v>
      </c>
      <c r="G70" s="49"/>
      <c r="H70" s="49"/>
      <c r="I70" s="49" t="s">
        <v>637</v>
      </c>
      <c r="J70" s="49" t="s">
        <v>428</v>
      </c>
      <c r="K70" s="105">
        <f t="shared" si="33"/>
        <v>9000586</v>
      </c>
      <c r="L70" s="105">
        <f t="shared" si="33"/>
        <v>0</v>
      </c>
      <c r="M70" s="105">
        <f t="shared" si="33"/>
        <v>9000586</v>
      </c>
      <c r="N70" s="105">
        <f t="shared" si="33"/>
        <v>0</v>
      </c>
      <c r="O70" s="105" t="e">
        <f t="shared" si="33"/>
        <v>#REF!</v>
      </c>
      <c r="P70" s="105" t="e">
        <f t="shared" si="33"/>
        <v>#REF!</v>
      </c>
      <c r="Q70" s="105">
        <f t="shared" si="33"/>
        <v>0</v>
      </c>
    </row>
    <row r="71" spans="1:17" ht="1.5" customHeight="1" x14ac:dyDescent="0.25">
      <c r="A71" s="106"/>
      <c r="B71" s="106" t="s">
        <v>429</v>
      </c>
      <c r="C71" s="48">
        <v>51</v>
      </c>
      <c r="D71" s="48">
        <v>0</v>
      </c>
      <c r="E71" s="49" t="s">
        <v>377</v>
      </c>
      <c r="F71" s="48">
        <v>851</v>
      </c>
      <c r="G71" s="49"/>
      <c r="H71" s="49"/>
      <c r="I71" s="49" t="s">
        <v>637</v>
      </c>
      <c r="J71" s="49" t="s">
        <v>430</v>
      </c>
      <c r="K71" s="105">
        <f>'[2]6.Вед.2017'!K157</f>
        <v>9000586</v>
      </c>
      <c r="L71" s="105">
        <f>'[2]6.Вед.2017'!L157</f>
        <v>0</v>
      </c>
      <c r="M71" s="105">
        <f>'[2]6.Вед.2017'!M157</f>
        <v>9000586</v>
      </c>
      <c r="N71" s="105">
        <f>'[2]6.Вед.2017'!N157</f>
        <v>0</v>
      </c>
      <c r="O71" s="105" t="e">
        <f>'[2]6.Вед.2017'!O157</f>
        <v>#REF!</v>
      </c>
      <c r="P71" s="105" t="e">
        <f>'[2]6.Вед.2017'!#REF!</f>
        <v>#REF!</v>
      </c>
      <c r="Q71" s="105">
        <f>'[2]6.Вед.2017'!P157</f>
        <v>0</v>
      </c>
    </row>
    <row r="72" spans="1:17" ht="1.5" customHeight="1" x14ac:dyDescent="0.25">
      <c r="A72" s="168" t="s">
        <v>456</v>
      </c>
      <c r="B72" s="168"/>
      <c r="C72" s="48">
        <v>51</v>
      </c>
      <c r="D72" s="48">
        <v>0</v>
      </c>
      <c r="E72" s="49" t="s">
        <v>377</v>
      </c>
      <c r="F72" s="48">
        <v>851</v>
      </c>
      <c r="G72" s="49"/>
      <c r="H72" s="49"/>
      <c r="I72" s="49" t="s">
        <v>638</v>
      </c>
      <c r="J72" s="49"/>
      <c r="K72" s="105">
        <f t="shared" ref="K72:Q73" si="34">K73</f>
        <v>89146323.150000006</v>
      </c>
      <c r="L72" s="105">
        <f t="shared" si="34"/>
        <v>89146323.150000006</v>
      </c>
      <c r="M72" s="105">
        <f t="shared" si="34"/>
        <v>0</v>
      </c>
      <c r="N72" s="105">
        <f t="shared" si="34"/>
        <v>0</v>
      </c>
      <c r="O72" s="105" t="e">
        <f t="shared" si="34"/>
        <v>#REF!</v>
      </c>
      <c r="P72" s="105" t="e">
        <f t="shared" si="34"/>
        <v>#REF!</v>
      </c>
      <c r="Q72" s="105">
        <f t="shared" si="34"/>
        <v>0</v>
      </c>
    </row>
    <row r="73" spans="1:17" ht="1.5" customHeight="1" x14ac:dyDescent="0.25">
      <c r="A73" s="106"/>
      <c r="B73" s="106" t="s">
        <v>427</v>
      </c>
      <c r="C73" s="48">
        <v>51</v>
      </c>
      <c r="D73" s="48">
        <v>0</v>
      </c>
      <c r="E73" s="49" t="s">
        <v>377</v>
      </c>
      <c r="F73" s="48">
        <v>851</v>
      </c>
      <c r="G73" s="49"/>
      <c r="H73" s="49"/>
      <c r="I73" s="49" t="s">
        <v>638</v>
      </c>
      <c r="J73" s="49" t="s">
        <v>428</v>
      </c>
      <c r="K73" s="105">
        <f t="shared" si="34"/>
        <v>89146323.150000006</v>
      </c>
      <c r="L73" s="105">
        <f t="shared" si="34"/>
        <v>89146323.150000006</v>
      </c>
      <c r="M73" s="105">
        <f t="shared" si="34"/>
        <v>0</v>
      </c>
      <c r="N73" s="105">
        <f t="shared" si="34"/>
        <v>0</v>
      </c>
      <c r="O73" s="105" t="e">
        <f t="shared" si="34"/>
        <v>#REF!</v>
      </c>
      <c r="P73" s="105" t="e">
        <f t="shared" si="34"/>
        <v>#REF!</v>
      </c>
      <c r="Q73" s="105">
        <f t="shared" si="34"/>
        <v>0</v>
      </c>
    </row>
    <row r="74" spans="1:17" ht="1.5" customHeight="1" x14ac:dyDescent="0.25">
      <c r="A74" s="106"/>
      <c r="B74" s="106" t="s">
        <v>429</v>
      </c>
      <c r="C74" s="48">
        <v>51</v>
      </c>
      <c r="D74" s="48">
        <v>0</v>
      </c>
      <c r="E74" s="49" t="s">
        <v>377</v>
      </c>
      <c r="F74" s="48">
        <v>851</v>
      </c>
      <c r="G74" s="49"/>
      <c r="H74" s="49"/>
      <c r="I74" s="49" t="s">
        <v>638</v>
      </c>
      <c r="J74" s="49" t="s">
        <v>430</v>
      </c>
      <c r="K74" s="105">
        <f>'[2]6.Вед.2017'!K160</f>
        <v>89146323.150000006</v>
      </c>
      <c r="L74" s="105">
        <f>'[2]6.Вед.2017'!L160</f>
        <v>89146323.150000006</v>
      </c>
      <c r="M74" s="105">
        <f>'[2]6.Вед.2017'!M160</f>
        <v>0</v>
      </c>
      <c r="N74" s="105">
        <f>'[2]6.Вед.2017'!N160</f>
        <v>0</v>
      </c>
      <c r="O74" s="105" t="e">
        <f>'[2]6.Вед.2017'!O160</f>
        <v>#REF!</v>
      </c>
      <c r="P74" s="105" t="e">
        <f>'[2]6.Вед.2017'!#REF!</f>
        <v>#REF!</v>
      </c>
      <c r="Q74" s="105">
        <f>'[2]6.Вед.2017'!P160</f>
        <v>0</v>
      </c>
    </row>
    <row r="75" spans="1:17" ht="1.5" customHeight="1" x14ac:dyDescent="0.25">
      <c r="A75" s="173" t="s">
        <v>639</v>
      </c>
      <c r="B75" s="173"/>
      <c r="C75" s="48">
        <v>51</v>
      </c>
      <c r="D75" s="48">
        <v>0</v>
      </c>
      <c r="E75" s="49" t="s">
        <v>377</v>
      </c>
      <c r="F75" s="48">
        <v>851</v>
      </c>
      <c r="G75" s="49"/>
      <c r="H75" s="49"/>
      <c r="I75" s="49" t="s">
        <v>640</v>
      </c>
      <c r="J75" s="49"/>
      <c r="K75" s="105">
        <f t="shared" ref="K75:Q76" si="35">K76</f>
        <v>6408793.9000000004</v>
      </c>
      <c r="L75" s="105">
        <f t="shared" si="35"/>
        <v>0</v>
      </c>
      <c r="M75" s="105">
        <f t="shared" si="35"/>
        <v>6408793.9000000004</v>
      </c>
      <c r="N75" s="105">
        <f t="shared" si="35"/>
        <v>0</v>
      </c>
      <c r="O75" s="105" t="e">
        <f t="shared" si="35"/>
        <v>#REF!</v>
      </c>
      <c r="P75" s="105" t="e">
        <f t="shared" si="35"/>
        <v>#REF!</v>
      </c>
      <c r="Q75" s="105">
        <f t="shared" si="35"/>
        <v>0</v>
      </c>
    </row>
    <row r="76" spans="1:17" ht="1.5" customHeight="1" x14ac:dyDescent="0.25">
      <c r="A76" s="106"/>
      <c r="B76" s="106" t="s">
        <v>427</v>
      </c>
      <c r="C76" s="48">
        <v>51</v>
      </c>
      <c r="D76" s="48">
        <v>0</v>
      </c>
      <c r="E76" s="49" t="s">
        <v>377</v>
      </c>
      <c r="F76" s="48">
        <v>851</v>
      </c>
      <c r="G76" s="49"/>
      <c r="H76" s="49"/>
      <c r="I76" s="49" t="s">
        <v>640</v>
      </c>
      <c r="J76" s="49" t="s">
        <v>428</v>
      </c>
      <c r="K76" s="105">
        <f t="shared" si="35"/>
        <v>6408793.9000000004</v>
      </c>
      <c r="L76" s="105">
        <f t="shared" si="35"/>
        <v>0</v>
      </c>
      <c r="M76" s="105">
        <f t="shared" si="35"/>
        <v>6408793.9000000004</v>
      </c>
      <c r="N76" s="105">
        <f t="shared" si="35"/>
        <v>0</v>
      </c>
      <c r="O76" s="105" t="e">
        <f t="shared" si="35"/>
        <v>#REF!</v>
      </c>
      <c r="P76" s="105" t="e">
        <f t="shared" si="35"/>
        <v>#REF!</v>
      </c>
      <c r="Q76" s="105">
        <f t="shared" si="35"/>
        <v>0</v>
      </c>
    </row>
    <row r="77" spans="1:17" ht="1.5" customHeight="1" x14ac:dyDescent="0.25">
      <c r="A77" s="106"/>
      <c r="B77" s="106" t="s">
        <v>429</v>
      </c>
      <c r="C77" s="48">
        <v>51</v>
      </c>
      <c r="D77" s="48">
        <v>0</v>
      </c>
      <c r="E77" s="49" t="s">
        <v>377</v>
      </c>
      <c r="F77" s="48">
        <v>851</v>
      </c>
      <c r="G77" s="49"/>
      <c r="H77" s="49"/>
      <c r="I77" s="49" t="s">
        <v>640</v>
      </c>
      <c r="J77" s="49" t="s">
        <v>430</v>
      </c>
      <c r="K77" s="105">
        <f>'[2]6.Вед.2017'!K163</f>
        <v>6408793.9000000004</v>
      </c>
      <c r="L77" s="105">
        <f>'[2]6.Вед.2017'!L163</f>
        <v>0</v>
      </c>
      <c r="M77" s="105">
        <f>'[2]6.Вед.2017'!M163</f>
        <v>6408793.9000000004</v>
      </c>
      <c r="N77" s="105">
        <f>'[2]6.Вед.2017'!N163</f>
        <v>0</v>
      </c>
      <c r="O77" s="105" t="e">
        <f>'[2]6.Вед.2017'!O163</f>
        <v>#REF!</v>
      </c>
      <c r="P77" s="105" t="e">
        <f>'[2]6.Вед.2017'!#REF!</f>
        <v>#REF!</v>
      </c>
      <c r="Q77" s="105">
        <f>'[2]6.Вед.2017'!P163</f>
        <v>0</v>
      </c>
    </row>
    <row r="78" spans="1:17" ht="1.5" customHeight="1" x14ac:dyDescent="0.25">
      <c r="A78" s="178" t="s">
        <v>641</v>
      </c>
      <c r="B78" s="178"/>
      <c r="C78" s="72">
        <v>51</v>
      </c>
      <c r="D78" s="72">
        <v>0</v>
      </c>
      <c r="E78" s="65" t="s">
        <v>592</v>
      </c>
      <c r="F78" s="72"/>
      <c r="G78" s="65"/>
      <c r="H78" s="65"/>
      <c r="I78" s="65"/>
      <c r="J78" s="65"/>
      <c r="K78" s="110">
        <f t="shared" ref="K78:Q78" si="36">K79</f>
        <v>3882601.4899999998</v>
      </c>
      <c r="L78" s="110">
        <f t="shared" si="36"/>
        <v>2065401.49</v>
      </c>
      <c r="M78" s="110">
        <f t="shared" si="36"/>
        <v>1817200</v>
      </c>
      <c r="N78" s="110">
        <f t="shared" si="36"/>
        <v>0</v>
      </c>
      <c r="O78" s="110" t="e">
        <f t="shared" si="36"/>
        <v>#REF!</v>
      </c>
      <c r="P78" s="110" t="e">
        <f t="shared" si="36"/>
        <v>#REF!</v>
      </c>
      <c r="Q78" s="110">
        <f t="shared" si="36"/>
        <v>2041100</v>
      </c>
    </row>
    <row r="79" spans="1:17" ht="1.5" customHeight="1" x14ac:dyDescent="0.25">
      <c r="A79" s="176" t="s">
        <v>343</v>
      </c>
      <c r="B79" s="176"/>
      <c r="C79" s="103">
        <v>51</v>
      </c>
      <c r="D79" s="103">
        <v>0</v>
      </c>
      <c r="E79" s="65" t="s">
        <v>592</v>
      </c>
      <c r="F79" s="103">
        <v>851</v>
      </c>
      <c r="G79" s="65"/>
      <c r="H79" s="65"/>
      <c r="I79" s="65"/>
      <c r="J79" s="49"/>
      <c r="K79" s="104">
        <f t="shared" ref="K79:Q79" si="37">K80+K87+K90</f>
        <v>3882601.4899999998</v>
      </c>
      <c r="L79" s="104">
        <f t="shared" si="37"/>
        <v>2065401.49</v>
      </c>
      <c r="M79" s="104">
        <f t="shared" si="37"/>
        <v>1817200</v>
      </c>
      <c r="N79" s="104">
        <f t="shared" si="37"/>
        <v>0</v>
      </c>
      <c r="O79" s="104" t="e">
        <f t="shared" si="37"/>
        <v>#REF!</v>
      </c>
      <c r="P79" s="104" t="e">
        <f t="shared" si="37"/>
        <v>#REF!</v>
      </c>
      <c r="Q79" s="104">
        <f t="shared" si="37"/>
        <v>2041100</v>
      </c>
    </row>
    <row r="80" spans="1:17" ht="1.5" customHeight="1" x14ac:dyDescent="0.25">
      <c r="A80" s="168" t="s">
        <v>390</v>
      </c>
      <c r="B80" s="168"/>
      <c r="C80" s="48">
        <v>51</v>
      </c>
      <c r="D80" s="48">
        <v>0</v>
      </c>
      <c r="E80" s="73" t="s">
        <v>592</v>
      </c>
      <c r="F80" s="48">
        <v>851</v>
      </c>
      <c r="G80" s="73" t="s">
        <v>348</v>
      </c>
      <c r="H80" s="73" t="s">
        <v>377</v>
      </c>
      <c r="I80" s="73" t="s">
        <v>642</v>
      </c>
      <c r="J80" s="73"/>
      <c r="K80" s="114">
        <f t="shared" ref="K80:Q80" si="38">K81+K83+K85</f>
        <v>438043.84</v>
      </c>
      <c r="L80" s="114">
        <f t="shared" si="38"/>
        <v>438043.84</v>
      </c>
      <c r="M80" s="114">
        <f t="shared" si="38"/>
        <v>0</v>
      </c>
      <c r="N80" s="114">
        <f t="shared" si="38"/>
        <v>0</v>
      </c>
      <c r="O80" s="114" t="e">
        <f t="shared" si="38"/>
        <v>#REF!</v>
      </c>
      <c r="P80" s="114" t="e">
        <f t="shared" si="38"/>
        <v>#REF!</v>
      </c>
      <c r="Q80" s="114">
        <f t="shared" si="38"/>
        <v>0</v>
      </c>
    </row>
    <row r="81" spans="1:17" ht="1.5" customHeight="1" x14ac:dyDescent="0.25">
      <c r="A81" s="108"/>
      <c r="B81" s="109" t="s">
        <v>643</v>
      </c>
      <c r="C81" s="48">
        <v>51</v>
      </c>
      <c r="D81" s="48">
        <v>0</v>
      </c>
      <c r="E81" s="73" t="s">
        <v>592</v>
      </c>
      <c r="F81" s="48">
        <v>851</v>
      </c>
      <c r="G81" s="73" t="s">
        <v>348</v>
      </c>
      <c r="H81" s="73" t="s">
        <v>377</v>
      </c>
      <c r="I81" s="73" t="s">
        <v>644</v>
      </c>
      <c r="J81" s="49" t="s">
        <v>359</v>
      </c>
      <c r="K81" s="105">
        <f t="shared" ref="K81:Q81" si="39">K82</f>
        <v>0</v>
      </c>
      <c r="L81" s="105">
        <f t="shared" si="39"/>
        <v>0</v>
      </c>
      <c r="M81" s="105">
        <f t="shared" si="39"/>
        <v>0</v>
      </c>
      <c r="N81" s="105">
        <f t="shared" si="39"/>
        <v>0</v>
      </c>
      <c r="O81" s="105">
        <f t="shared" si="39"/>
        <v>0</v>
      </c>
      <c r="P81" s="105">
        <f t="shared" si="39"/>
        <v>0</v>
      </c>
      <c r="Q81" s="105">
        <f t="shared" si="39"/>
        <v>0</v>
      </c>
    </row>
    <row r="82" spans="1:17" ht="1.5" customHeight="1" x14ac:dyDescent="0.25">
      <c r="A82" s="108"/>
      <c r="B82" s="109" t="s">
        <v>346</v>
      </c>
      <c r="C82" s="48">
        <v>51</v>
      </c>
      <c r="D82" s="48">
        <v>0</v>
      </c>
      <c r="E82" s="73" t="s">
        <v>592</v>
      </c>
      <c r="F82" s="48">
        <v>851</v>
      </c>
      <c r="G82" s="73" t="s">
        <v>348</v>
      </c>
      <c r="H82" s="73" t="s">
        <v>377</v>
      </c>
      <c r="I82" s="73" t="s">
        <v>644</v>
      </c>
      <c r="J82" s="49" t="s">
        <v>360</v>
      </c>
      <c r="K82" s="105"/>
      <c r="L82" s="105"/>
      <c r="M82" s="105"/>
      <c r="N82" s="105"/>
      <c r="O82" s="105"/>
      <c r="P82" s="105"/>
      <c r="Q82" s="105"/>
    </row>
    <row r="83" spans="1:17" ht="1.5" customHeight="1" x14ac:dyDescent="0.25">
      <c r="A83" s="107"/>
      <c r="B83" s="106" t="s">
        <v>427</v>
      </c>
      <c r="C83" s="48">
        <v>51</v>
      </c>
      <c r="D83" s="48">
        <v>0</v>
      </c>
      <c r="E83" s="73" t="s">
        <v>592</v>
      </c>
      <c r="F83" s="48">
        <v>851</v>
      </c>
      <c r="G83" s="73" t="s">
        <v>348</v>
      </c>
      <c r="H83" s="73" t="s">
        <v>377</v>
      </c>
      <c r="I83" s="73" t="s">
        <v>644</v>
      </c>
      <c r="J83" s="73" t="s">
        <v>428</v>
      </c>
      <c r="K83" s="114">
        <f t="shared" ref="K83:Q83" si="40">K84</f>
        <v>0</v>
      </c>
      <c r="L83" s="114">
        <f t="shared" si="40"/>
        <v>0</v>
      </c>
      <c r="M83" s="114">
        <f t="shared" si="40"/>
        <v>0</v>
      </c>
      <c r="N83" s="114">
        <f t="shared" si="40"/>
        <v>0</v>
      </c>
      <c r="O83" s="114">
        <f t="shared" si="40"/>
        <v>0</v>
      </c>
      <c r="P83" s="114">
        <f t="shared" si="40"/>
        <v>0</v>
      </c>
      <c r="Q83" s="114">
        <f t="shared" si="40"/>
        <v>0</v>
      </c>
    </row>
    <row r="84" spans="1:17" ht="1.5" customHeight="1" x14ac:dyDescent="0.25">
      <c r="A84" s="107"/>
      <c r="B84" s="106" t="s">
        <v>645</v>
      </c>
      <c r="C84" s="48">
        <v>51</v>
      </c>
      <c r="D84" s="48">
        <v>0</v>
      </c>
      <c r="E84" s="73" t="s">
        <v>592</v>
      </c>
      <c r="F84" s="48">
        <v>851</v>
      </c>
      <c r="G84" s="73" t="s">
        <v>348</v>
      </c>
      <c r="H84" s="73" t="s">
        <v>377</v>
      </c>
      <c r="I84" s="73" t="s">
        <v>644</v>
      </c>
      <c r="J84" s="73" t="s">
        <v>646</v>
      </c>
      <c r="K84" s="114"/>
      <c r="L84" s="114"/>
      <c r="M84" s="114"/>
      <c r="N84" s="114"/>
      <c r="O84" s="114"/>
      <c r="P84" s="114"/>
      <c r="Q84" s="114"/>
    </row>
    <row r="85" spans="1:17" ht="1.5" customHeight="1" x14ac:dyDescent="0.25">
      <c r="A85" s="107"/>
      <c r="B85" s="106" t="s">
        <v>392</v>
      </c>
      <c r="C85" s="48">
        <v>51</v>
      </c>
      <c r="D85" s="48">
        <v>0</v>
      </c>
      <c r="E85" s="73" t="s">
        <v>592</v>
      </c>
      <c r="F85" s="48">
        <v>851</v>
      </c>
      <c r="G85" s="73" t="s">
        <v>348</v>
      </c>
      <c r="H85" s="73" t="s">
        <v>377</v>
      </c>
      <c r="I85" s="73" t="s">
        <v>642</v>
      </c>
      <c r="J85" s="73" t="s">
        <v>463</v>
      </c>
      <c r="K85" s="105">
        <f>K86</f>
        <v>438043.84</v>
      </c>
      <c r="L85" s="105">
        <f t="shared" ref="L85:N85" si="41">L86</f>
        <v>438043.84</v>
      </c>
      <c r="M85" s="105">
        <f t="shared" si="41"/>
        <v>0</v>
      </c>
      <c r="N85" s="105">
        <f t="shared" si="41"/>
        <v>0</v>
      </c>
      <c r="O85" s="105" t="e">
        <f>O86</f>
        <v>#REF!</v>
      </c>
      <c r="P85" s="105" t="e">
        <f t="shared" ref="P85:Q85" si="42">P86</f>
        <v>#REF!</v>
      </c>
      <c r="Q85" s="105">
        <f t="shared" si="42"/>
        <v>0</v>
      </c>
    </row>
    <row r="86" spans="1:17" ht="1.5" customHeight="1" x14ac:dyDescent="0.25">
      <c r="A86" s="107"/>
      <c r="B86" s="106" t="s">
        <v>464</v>
      </c>
      <c r="C86" s="48">
        <v>51</v>
      </c>
      <c r="D86" s="48">
        <v>0</v>
      </c>
      <c r="E86" s="73" t="s">
        <v>592</v>
      </c>
      <c r="F86" s="48">
        <v>851</v>
      </c>
      <c r="G86" s="73" t="s">
        <v>348</v>
      </c>
      <c r="H86" s="73" t="s">
        <v>377</v>
      </c>
      <c r="I86" s="73" t="s">
        <v>642</v>
      </c>
      <c r="J86" s="73" t="s">
        <v>465</v>
      </c>
      <c r="K86" s="105">
        <f>'[2]6.Вед.2017'!K68</f>
        <v>438043.84</v>
      </c>
      <c r="L86" s="105">
        <f>'[2]6.Вед.2017'!L68</f>
        <v>438043.84</v>
      </c>
      <c r="M86" s="105">
        <f>'[2]6.Вед.2017'!M68</f>
        <v>0</v>
      </c>
      <c r="N86" s="105">
        <f>'[2]6.Вед.2017'!N68</f>
        <v>0</v>
      </c>
      <c r="O86" s="105" t="e">
        <f>'[2]6.Вед.2017'!O68</f>
        <v>#REF!</v>
      </c>
      <c r="P86" s="105" t="e">
        <f>'[2]6.Вед.2017'!#REF!</f>
        <v>#REF!</v>
      </c>
      <c r="Q86" s="105">
        <f>'[2]6.Вед.2017'!P68</f>
        <v>0</v>
      </c>
    </row>
    <row r="87" spans="1:17" ht="1.5" customHeight="1" x14ac:dyDescent="0.25">
      <c r="A87" s="168" t="s">
        <v>394</v>
      </c>
      <c r="B87" s="168"/>
      <c r="C87" s="48">
        <v>51</v>
      </c>
      <c r="D87" s="48">
        <v>0</v>
      </c>
      <c r="E87" s="49" t="s">
        <v>592</v>
      </c>
      <c r="F87" s="48">
        <v>851</v>
      </c>
      <c r="G87" s="73" t="s">
        <v>348</v>
      </c>
      <c r="H87" s="73" t="s">
        <v>377</v>
      </c>
      <c r="I87" s="49" t="s">
        <v>647</v>
      </c>
      <c r="J87" s="49"/>
      <c r="K87" s="105">
        <f t="shared" ref="K87:Q88" si="43">K88</f>
        <v>1817200</v>
      </c>
      <c r="L87" s="105">
        <f t="shared" si="43"/>
        <v>0</v>
      </c>
      <c r="M87" s="105">
        <f t="shared" si="43"/>
        <v>1817200</v>
      </c>
      <c r="N87" s="105">
        <f t="shared" si="43"/>
        <v>0</v>
      </c>
      <c r="O87" s="105" t="e">
        <f t="shared" si="43"/>
        <v>#REF!</v>
      </c>
      <c r="P87" s="105" t="e">
        <f t="shared" si="43"/>
        <v>#REF!</v>
      </c>
      <c r="Q87" s="105">
        <f t="shared" si="43"/>
        <v>2041100</v>
      </c>
    </row>
    <row r="88" spans="1:17" ht="1.5" customHeight="1" x14ac:dyDescent="0.25">
      <c r="A88" s="106"/>
      <c r="B88" s="106" t="s">
        <v>620</v>
      </c>
      <c r="C88" s="48">
        <v>51</v>
      </c>
      <c r="D88" s="48">
        <v>0</v>
      </c>
      <c r="E88" s="49" t="s">
        <v>592</v>
      </c>
      <c r="F88" s="48">
        <v>851</v>
      </c>
      <c r="G88" s="73" t="s">
        <v>348</v>
      </c>
      <c r="H88" s="73" t="s">
        <v>377</v>
      </c>
      <c r="I88" s="49" t="s">
        <v>647</v>
      </c>
      <c r="J88" s="49" t="s">
        <v>359</v>
      </c>
      <c r="K88" s="105">
        <f t="shared" si="43"/>
        <v>1817200</v>
      </c>
      <c r="L88" s="105">
        <f t="shared" si="43"/>
        <v>0</v>
      </c>
      <c r="M88" s="105">
        <f t="shared" si="43"/>
        <v>1817200</v>
      </c>
      <c r="N88" s="105">
        <f t="shared" si="43"/>
        <v>0</v>
      </c>
      <c r="O88" s="105" t="e">
        <f t="shared" si="43"/>
        <v>#REF!</v>
      </c>
      <c r="P88" s="105" t="e">
        <f t="shared" si="43"/>
        <v>#REF!</v>
      </c>
      <c r="Q88" s="105">
        <f t="shared" si="43"/>
        <v>2041100</v>
      </c>
    </row>
    <row r="89" spans="1:17" ht="1.5" customHeight="1" x14ac:dyDescent="0.25">
      <c r="A89" s="106"/>
      <c r="B89" s="106" t="s">
        <v>346</v>
      </c>
      <c r="C89" s="48">
        <v>51</v>
      </c>
      <c r="D89" s="48">
        <v>0</v>
      </c>
      <c r="E89" s="49" t="s">
        <v>592</v>
      </c>
      <c r="F89" s="48">
        <v>851</v>
      </c>
      <c r="G89" s="73" t="s">
        <v>348</v>
      </c>
      <c r="H89" s="73" t="s">
        <v>377</v>
      </c>
      <c r="I89" s="49" t="s">
        <v>647</v>
      </c>
      <c r="J89" s="49" t="s">
        <v>360</v>
      </c>
      <c r="K89" s="105">
        <f>'[2]6.Вед.2017'!K71</f>
        <v>1817200</v>
      </c>
      <c r="L89" s="105">
        <f>'[2]6.Вед.2017'!L71</f>
        <v>0</v>
      </c>
      <c r="M89" s="105">
        <f>'[2]6.Вед.2017'!M71</f>
        <v>1817200</v>
      </c>
      <c r="N89" s="105">
        <f>'[2]6.Вед.2017'!N71</f>
        <v>0</v>
      </c>
      <c r="O89" s="105" t="e">
        <f>'[2]6.Вед.2017'!O71</f>
        <v>#REF!</v>
      </c>
      <c r="P89" s="105" t="e">
        <f>'[2]6.Вед.2017'!#REF!</f>
        <v>#REF!</v>
      </c>
      <c r="Q89" s="105">
        <f>'[2]6.Вед.2017'!P71</f>
        <v>2041100</v>
      </c>
    </row>
    <row r="90" spans="1:17" ht="1.5" customHeight="1" x14ac:dyDescent="0.25">
      <c r="A90" s="168" t="s">
        <v>396</v>
      </c>
      <c r="B90" s="168"/>
      <c r="C90" s="48">
        <v>51</v>
      </c>
      <c r="D90" s="48">
        <v>0</v>
      </c>
      <c r="E90" s="49" t="s">
        <v>592</v>
      </c>
      <c r="F90" s="48">
        <v>851</v>
      </c>
      <c r="G90" s="73" t="s">
        <v>348</v>
      </c>
      <c r="H90" s="73" t="s">
        <v>377</v>
      </c>
      <c r="I90" s="49" t="s">
        <v>644</v>
      </c>
      <c r="J90" s="49"/>
      <c r="K90" s="105">
        <f t="shared" ref="K90:Q91" si="44">K91</f>
        <v>1627357.65</v>
      </c>
      <c r="L90" s="105">
        <f t="shared" si="44"/>
        <v>1627357.65</v>
      </c>
      <c r="M90" s="105">
        <f t="shared" si="44"/>
        <v>0</v>
      </c>
      <c r="N90" s="105">
        <f t="shared" si="44"/>
        <v>0</v>
      </c>
      <c r="O90" s="105" t="e">
        <f t="shared" si="44"/>
        <v>#REF!</v>
      </c>
      <c r="P90" s="105" t="e">
        <f t="shared" si="44"/>
        <v>#REF!</v>
      </c>
      <c r="Q90" s="105">
        <f t="shared" si="44"/>
        <v>0</v>
      </c>
    </row>
    <row r="91" spans="1:17" ht="1.5" customHeight="1" x14ac:dyDescent="0.25">
      <c r="A91" s="106"/>
      <c r="B91" s="106" t="s">
        <v>620</v>
      </c>
      <c r="C91" s="48">
        <v>51</v>
      </c>
      <c r="D91" s="48">
        <v>0</v>
      </c>
      <c r="E91" s="49" t="s">
        <v>592</v>
      </c>
      <c r="F91" s="48">
        <v>851</v>
      </c>
      <c r="G91" s="73" t="s">
        <v>348</v>
      </c>
      <c r="H91" s="73" t="s">
        <v>377</v>
      </c>
      <c r="I91" s="49" t="s">
        <v>644</v>
      </c>
      <c r="J91" s="49" t="s">
        <v>359</v>
      </c>
      <c r="K91" s="105">
        <f t="shared" si="44"/>
        <v>1627357.65</v>
      </c>
      <c r="L91" s="105">
        <f t="shared" si="44"/>
        <v>1627357.65</v>
      </c>
      <c r="M91" s="105">
        <f t="shared" si="44"/>
        <v>0</v>
      </c>
      <c r="N91" s="105">
        <f t="shared" si="44"/>
        <v>0</v>
      </c>
      <c r="O91" s="105" t="e">
        <f t="shared" si="44"/>
        <v>#REF!</v>
      </c>
      <c r="P91" s="105" t="e">
        <f t="shared" si="44"/>
        <v>#REF!</v>
      </c>
      <c r="Q91" s="105">
        <f t="shared" si="44"/>
        <v>0</v>
      </c>
    </row>
    <row r="92" spans="1:17" ht="1.5" customHeight="1" x14ac:dyDescent="0.25">
      <c r="A92" s="106"/>
      <c r="B92" s="106" t="s">
        <v>346</v>
      </c>
      <c r="C92" s="48">
        <v>51</v>
      </c>
      <c r="D92" s="48">
        <v>0</v>
      </c>
      <c r="E92" s="49" t="s">
        <v>592</v>
      </c>
      <c r="F92" s="48">
        <v>851</v>
      </c>
      <c r="G92" s="73" t="s">
        <v>348</v>
      </c>
      <c r="H92" s="73" t="s">
        <v>377</v>
      </c>
      <c r="I92" s="49" t="s">
        <v>644</v>
      </c>
      <c r="J92" s="49" t="s">
        <v>360</v>
      </c>
      <c r="K92" s="105">
        <f>'[2]6.Вед.2017'!K74</f>
        <v>1627357.65</v>
      </c>
      <c r="L92" s="105">
        <f>'[2]6.Вед.2017'!L74</f>
        <v>1627357.65</v>
      </c>
      <c r="M92" s="105">
        <f>'[2]6.Вед.2017'!M74</f>
        <v>0</v>
      </c>
      <c r="N92" s="105">
        <f>'[2]6.Вед.2017'!N74</f>
        <v>0</v>
      </c>
      <c r="O92" s="105" t="e">
        <f>'[2]6.Вед.2017'!O74</f>
        <v>#REF!</v>
      </c>
      <c r="P92" s="105" t="e">
        <f>'[2]6.Вед.2017'!#REF!</f>
        <v>#REF!</v>
      </c>
      <c r="Q92" s="105">
        <f>'[2]6.Вед.2017'!P74</f>
        <v>0</v>
      </c>
    </row>
    <row r="93" spans="1:17" ht="1.5" customHeight="1" x14ac:dyDescent="0.25">
      <c r="A93" s="169" t="s">
        <v>648</v>
      </c>
      <c r="B93" s="169"/>
      <c r="C93" s="72">
        <v>51</v>
      </c>
      <c r="D93" s="72">
        <v>0</v>
      </c>
      <c r="E93" s="82" t="s">
        <v>649</v>
      </c>
      <c r="F93" s="72"/>
      <c r="G93" s="72"/>
      <c r="H93" s="72"/>
      <c r="I93" s="72"/>
      <c r="J93" s="82"/>
      <c r="K93" s="110">
        <f t="shared" ref="K93:Q94" si="45">K94</f>
        <v>905778</v>
      </c>
      <c r="L93" s="110">
        <f t="shared" si="45"/>
        <v>0</v>
      </c>
      <c r="M93" s="110">
        <f t="shared" si="45"/>
        <v>0</v>
      </c>
      <c r="N93" s="110">
        <f t="shared" si="45"/>
        <v>905778</v>
      </c>
      <c r="O93" s="110" t="e">
        <f t="shared" si="45"/>
        <v>#REF!</v>
      </c>
      <c r="P93" s="110" t="e">
        <f t="shared" si="45"/>
        <v>#REF!</v>
      </c>
      <c r="Q93" s="110">
        <f t="shared" si="45"/>
        <v>888862</v>
      </c>
    </row>
    <row r="94" spans="1:17" ht="1.5" customHeight="1" x14ac:dyDescent="0.25">
      <c r="A94" s="176" t="s">
        <v>343</v>
      </c>
      <c r="B94" s="176"/>
      <c r="C94" s="103">
        <v>51</v>
      </c>
      <c r="D94" s="103">
        <v>0</v>
      </c>
      <c r="E94" s="65" t="s">
        <v>649</v>
      </c>
      <c r="F94" s="103">
        <v>851</v>
      </c>
      <c r="G94" s="48" t="s">
        <v>399</v>
      </c>
      <c r="H94" s="48" t="s">
        <v>400</v>
      </c>
      <c r="I94" s="48"/>
      <c r="J94" s="49"/>
      <c r="K94" s="104">
        <f t="shared" si="45"/>
        <v>905778</v>
      </c>
      <c r="L94" s="104">
        <f t="shared" si="45"/>
        <v>0</v>
      </c>
      <c r="M94" s="104">
        <f t="shared" si="45"/>
        <v>0</v>
      </c>
      <c r="N94" s="104">
        <f t="shared" si="45"/>
        <v>905778</v>
      </c>
      <c r="O94" s="104" t="e">
        <f t="shared" si="45"/>
        <v>#REF!</v>
      </c>
      <c r="P94" s="104" t="e">
        <f t="shared" si="45"/>
        <v>#REF!</v>
      </c>
      <c r="Q94" s="104">
        <f t="shared" si="45"/>
        <v>888862</v>
      </c>
    </row>
    <row r="95" spans="1:17" ht="1.5" customHeight="1" x14ac:dyDescent="0.25">
      <c r="A95" s="177" t="s">
        <v>401</v>
      </c>
      <c r="B95" s="177"/>
      <c r="C95" s="74">
        <v>51</v>
      </c>
      <c r="D95" s="48">
        <v>0</v>
      </c>
      <c r="E95" s="48">
        <v>15</v>
      </c>
      <c r="F95" s="74">
        <v>851</v>
      </c>
      <c r="G95" s="48" t="s">
        <v>399</v>
      </c>
      <c r="H95" s="48" t="s">
        <v>400</v>
      </c>
      <c r="I95" s="48">
        <v>51180</v>
      </c>
      <c r="J95" s="86" t="s">
        <v>403</v>
      </c>
      <c r="K95" s="115">
        <f t="shared" ref="K95:Q95" si="46">K96+K98</f>
        <v>905778</v>
      </c>
      <c r="L95" s="115">
        <f t="shared" si="46"/>
        <v>0</v>
      </c>
      <c r="M95" s="115">
        <f t="shared" si="46"/>
        <v>0</v>
      </c>
      <c r="N95" s="115">
        <f t="shared" si="46"/>
        <v>905778</v>
      </c>
      <c r="O95" s="115" t="e">
        <f t="shared" si="46"/>
        <v>#REF!</v>
      </c>
      <c r="P95" s="115" t="e">
        <f t="shared" si="46"/>
        <v>#REF!</v>
      </c>
      <c r="Q95" s="115">
        <f t="shared" si="46"/>
        <v>888862</v>
      </c>
    </row>
    <row r="96" spans="1:17" ht="1.5" customHeight="1" x14ac:dyDescent="0.25">
      <c r="A96" s="108"/>
      <c r="B96" s="107" t="s">
        <v>352</v>
      </c>
      <c r="C96" s="48">
        <v>51</v>
      </c>
      <c r="D96" s="48">
        <v>0</v>
      </c>
      <c r="E96" s="49" t="s">
        <v>649</v>
      </c>
      <c r="F96" s="48">
        <v>851</v>
      </c>
      <c r="G96" s="49" t="s">
        <v>399</v>
      </c>
      <c r="H96" s="49" t="s">
        <v>400</v>
      </c>
      <c r="I96" s="48">
        <v>51180</v>
      </c>
      <c r="J96" s="49" t="s">
        <v>354</v>
      </c>
      <c r="K96" s="105">
        <f t="shared" ref="K96:Q96" si="47">K97</f>
        <v>452889</v>
      </c>
      <c r="L96" s="105">
        <f t="shared" si="47"/>
        <v>0</v>
      </c>
      <c r="M96" s="105">
        <f t="shared" si="47"/>
        <v>0</v>
      </c>
      <c r="N96" s="105">
        <f t="shared" si="47"/>
        <v>452889</v>
      </c>
      <c r="O96" s="105" t="e">
        <f t="shared" si="47"/>
        <v>#REF!</v>
      </c>
      <c r="P96" s="105" t="e">
        <f t="shared" si="47"/>
        <v>#REF!</v>
      </c>
      <c r="Q96" s="105">
        <f t="shared" si="47"/>
        <v>444431</v>
      </c>
    </row>
    <row r="97" spans="1:17" ht="1.5" customHeight="1" x14ac:dyDescent="0.25">
      <c r="A97" s="108"/>
      <c r="B97" s="107" t="s">
        <v>345</v>
      </c>
      <c r="C97" s="48">
        <v>51</v>
      </c>
      <c r="D97" s="48">
        <v>0</v>
      </c>
      <c r="E97" s="49" t="s">
        <v>649</v>
      </c>
      <c r="F97" s="48">
        <v>851</v>
      </c>
      <c r="G97" s="49" t="s">
        <v>399</v>
      </c>
      <c r="H97" s="49" t="s">
        <v>400</v>
      </c>
      <c r="I97" s="48">
        <v>51180</v>
      </c>
      <c r="J97" s="49" t="s">
        <v>355</v>
      </c>
      <c r="K97" s="105">
        <f>'[2]6.Вед.2017'!K79</f>
        <v>452889</v>
      </c>
      <c r="L97" s="105">
        <f>'[2]6.Вед.2017'!L79</f>
        <v>0</v>
      </c>
      <c r="M97" s="105">
        <f>'[2]6.Вед.2017'!M79</f>
        <v>0</v>
      </c>
      <c r="N97" s="105">
        <f>'[2]6.Вед.2017'!N79</f>
        <v>452889</v>
      </c>
      <c r="O97" s="105" t="e">
        <f>'[2]6.Вед.2017'!O79</f>
        <v>#REF!</v>
      </c>
      <c r="P97" s="105" t="e">
        <f>'[2]6.Вед.2017'!#REF!</f>
        <v>#REF!</v>
      </c>
      <c r="Q97" s="105">
        <f>'[2]6.Вед.2017'!P79</f>
        <v>444431</v>
      </c>
    </row>
    <row r="98" spans="1:17" ht="1.5" customHeight="1" x14ac:dyDescent="0.25">
      <c r="A98" s="108"/>
      <c r="B98" s="106" t="s">
        <v>620</v>
      </c>
      <c r="C98" s="48">
        <v>51</v>
      </c>
      <c r="D98" s="48">
        <v>0</v>
      </c>
      <c r="E98" s="49" t="s">
        <v>649</v>
      </c>
      <c r="F98" s="48">
        <v>851</v>
      </c>
      <c r="G98" s="49" t="s">
        <v>399</v>
      </c>
      <c r="H98" s="49" t="s">
        <v>400</v>
      </c>
      <c r="I98" s="48">
        <v>51180</v>
      </c>
      <c r="J98" s="49" t="s">
        <v>359</v>
      </c>
      <c r="K98" s="105">
        <f t="shared" ref="K98:Q98" si="48">K99</f>
        <v>452889</v>
      </c>
      <c r="L98" s="105">
        <f t="shared" si="48"/>
        <v>0</v>
      </c>
      <c r="M98" s="105">
        <f t="shared" si="48"/>
        <v>0</v>
      </c>
      <c r="N98" s="105">
        <f t="shared" si="48"/>
        <v>452889</v>
      </c>
      <c r="O98" s="105" t="e">
        <f t="shared" si="48"/>
        <v>#REF!</v>
      </c>
      <c r="P98" s="105" t="e">
        <f t="shared" si="48"/>
        <v>#REF!</v>
      </c>
      <c r="Q98" s="105">
        <f t="shared" si="48"/>
        <v>444431</v>
      </c>
    </row>
    <row r="99" spans="1:17" ht="1.5" customHeight="1" x14ac:dyDescent="0.25">
      <c r="A99" s="108"/>
      <c r="B99" s="106" t="s">
        <v>346</v>
      </c>
      <c r="C99" s="48">
        <v>51</v>
      </c>
      <c r="D99" s="48">
        <v>0</v>
      </c>
      <c r="E99" s="49" t="s">
        <v>649</v>
      </c>
      <c r="F99" s="48">
        <v>851</v>
      </c>
      <c r="G99" s="49" t="s">
        <v>399</v>
      </c>
      <c r="H99" s="49" t="s">
        <v>400</v>
      </c>
      <c r="I99" s="48">
        <v>51180</v>
      </c>
      <c r="J99" s="49" t="s">
        <v>360</v>
      </c>
      <c r="K99" s="105">
        <f>'[2]6.Вед.2017'!K81</f>
        <v>452889</v>
      </c>
      <c r="L99" s="105">
        <f>'[2]6.Вед.2017'!L81</f>
        <v>0</v>
      </c>
      <c r="M99" s="105">
        <f>'[2]6.Вед.2017'!M81</f>
        <v>0</v>
      </c>
      <c r="N99" s="105">
        <f>'[2]6.Вед.2017'!N81</f>
        <v>452889</v>
      </c>
      <c r="O99" s="105" t="e">
        <f>'[2]6.Вед.2017'!O81</f>
        <v>#REF!</v>
      </c>
      <c r="P99" s="105" t="e">
        <f>'[2]6.Вед.2017'!#REF!</f>
        <v>#REF!</v>
      </c>
      <c r="Q99" s="105">
        <f>'[2]6.Вед.2017'!P81</f>
        <v>444431</v>
      </c>
    </row>
    <row r="100" spans="1:17" ht="1.5" customHeight="1" x14ac:dyDescent="0.25">
      <c r="A100" s="169" t="s">
        <v>650</v>
      </c>
      <c r="B100" s="169"/>
      <c r="C100" s="72">
        <v>51</v>
      </c>
      <c r="D100" s="72">
        <v>0</v>
      </c>
      <c r="E100" s="65" t="s">
        <v>651</v>
      </c>
      <c r="F100" s="72"/>
      <c r="G100" s="65"/>
      <c r="H100" s="65"/>
      <c r="I100" s="65"/>
      <c r="J100" s="65"/>
      <c r="K100" s="110">
        <f t="shared" ref="K100:Q103" si="49">K101</f>
        <v>3847531.51</v>
      </c>
      <c r="L100" s="110">
        <f t="shared" si="49"/>
        <v>2618225.5099999998</v>
      </c>
      <c r="M100" s="110">
        <f t="shared" si="49"/>
        <v>1229306</v>
      </c>
      <c r="N100" s="110">
        <f t="shared" si="49"/>
        <v>0</v>
      </c>
      <c r="O100" s="110" t="e">
        <f t="shared" si="49"/>
        <v>#REF!</v>
      </c>
      <c r="P100" s="110" t="e">
        <f t="shared" si="49"/>
        <v>#REF!</v>
      </c>
      <c r="Q100" s="110">
        <f t="shared" si="49"/>
        <v>3048942.55</v>
      </c>
    </row>
    <row r="101" spans="1:17" ht="1.5" customHeight="1" x14ac:dyDescent="0.25">
      <c r="A101" s="176" t="s">
        <v>343</v>
      </c>
      <c r="B101" s="176"/>
      <c r="C101" s="103">
        <v>51</v>
      </c>
      <c r="D101" s="103">
        <v>0</v>
      </c>
      <c r="E101" s="65" t="s">
        <v>651</v>
      </c>
      <c r="F101" s="103">
        <v>851</v>
      </c>
      <c r="G101" s="65"/>
      <c r="H101" s="65"/>
      <c r="I101" s="65"/>
      <c r="J101" s="49"/>
      <c r="K101" s="104">
        <f t="shared" si="49"/>
        <v>3847531.51</v>
      </c>
      <c r="L101" s="104">
        <f t="shared" si="49"/>
        <v>2618225.5099999998</v>
      </c>
      <c r="M101" s="104">
        <f t="shared" si="49"/>
        <v>1229306</v>
      </c>
      <c r="N101" s="104">
        <f t="shared" si="49"/>
        <v>0</v>
      </c>
      <c r="O101" s="104" t="e">
        <f t="shared" si="49"/>
        <v>#REF!</v>
      </c>
      <c r="P101" s="104" t="e">
        <f t="shared" si="49"/>
        <v>#REF!</v>
      </c>
      <c r="Q101" s="104">
        <f t="shared" si="49"/>
        <v>3048942.55</v>
      </c>
    </row>
    <row r="102" spans="1:17" ht="1.5" customHeight="1" x14ac:dyDescent="0.25">
      <c r="A102" s="168" t="s">
        <v>410</v>
      </c>
      <c r="B102" s="168"/>
      <c r="C102" s="74">
        <v>51</v>
      </c>
      <c r="D102" s="74">
        <v>0</v>
      </c>
      <c r="E102" s="49" t="s">
        <v>651</v>
      </c>
      <c r="F102" s="48">
        <v>851</v>
      </c>
      <c r="G102" s="49" t="s">
        <v>349</v>
      </c>
      <c r="H102" s="49" t="s">
        <v>369</v>
      </c>
      <c r="I102" s="49" t="s">
        <v>652</v>
      </c>
      <c r="J102" s="49"/>
      <c r="K102" s="105">
        <f t="shared" si="49"/>
        <v>3847531.51</v>
      </c>
      <c r="L102" s="105">
        <f t="shared" si="49"/>
        <v>2618225.5099999998</v>
      </c>
      <c r="M102" s="105">
        <f t="shared" si="49"/>
        <v>1229306</v>
      </c>
      <c r="N102" s="105">
        <f t="shared" si="49"/>
        <v>0</v>
      </c>
      <c r="O102" s="105" t="e">
        <f t="shared" si="49"/>
        <v>#REF!</v>
      </c>
      <c r="P102" s="105" t="e">
        <f t="shared" si="49"/>
        <v>#REF!</v>
      </c>
      <c r="Q102" s="105">
        <f t="shared" si="49"/>
        <v>3048942.55</v>
      </c>
    </row>
    <row r="103" spans="1:17" ht="1.5" customHeight="1" x14ac:dyDescent="0.25">
      <c r="A103" s="116"/>
      <c r="B103" s="106" t="s">
        <v>620</v>
      </c>
      <c r="C103" s="74">
        <v>51</v>
      </c>
      <c r="D103" s="74">
        <v>0</v>
      </c>
      <c r="E103" s="49" t="s">
        <v>651</v>
      </c>
      <c r="F103" s="48">
        <v>851</v>
      </c>
      <c r="G103" s="49" t="s">
        <v>349</v>
      </c>
      <c r="H103" s="49" t="s">
        <v>369</v>
      </c>
      <c r="I103" s="49" t="s">
        <v>652</v>
      </c>
      <c r="J103" s="49" t="s">
        <v>359</v>
      </c>
      <c r="K103" s="105">
        <f t="shared" si="49"/>
        <v>3847531.51</v>
      </c>
      <c r="L103" s="105">
        <f t="shared" si="49"/>
        <v>2618225.5099999998</v>
      </c>
      <c r="M103" s="105">
        <f t="shared" si="49"/>
        <v>1229306</v>
      </c>
      <c r="N103" s="105">
        <f t="shared" si="49"/>
        <v>0</v>
      </c>
      <c r="O103" s="105" t="e">
        <f t="shared" si="49"/>
        <v>#REF!</v>
      </c>
      <c r="P103" s="105" t="e">
        <f t="shared" si="49"/>
        <v>#REF!</v>
      </c>
      <c r="Q103" s="105">
        <f t="shared" si="49"/>
        <v>3048942.55</v>
      </c>
    </row>
    <row r="104" spans="1:17" ht="1.5" customHeight="1" x14ac:dyDescent="0.25">
      <c r="A104" s="116"/>
      <c r="B104" s="109" t="s">
        <v>346</v>
      </c>
      <c r="C104" s="74">
        <v>51</v>
      </c>
      <c r="D104" s="74">
        <v>0</v>
      </c>
      <c r="E104" s="49" t="s">
        <v>651</v>
      </c>
      <c r="F104" s="48">
        <v>851</v>
      </c>
      <c r="G104" s="49" t="s">
        <v>349</v>
      </c>
      <c r="H104" s="49" t="s">
        <v>369</v>
      </c>
      <c r="I104" s="49" t="s">
        <v>652</v>
      </c>
      <c r="J104" s="49" t="s">
        <v>360</v>
      </c>
      <c r="K104" s="105">
        <f>'[2]6.Вед.2017'!K95</f>
        <v>3847531.51</v>
      </c>
      <c r="L104" s="105">
        <f>'[2]6.Вед.2017'!L95</f>
        <v>2618225.5099999998</v>
      </c>
      <c r="M104" s="105">
        <f>'[2]6.Вед.2017'!M95</f>
        <v>1229306</v>
      </c>
      <c r="N104" s="105">
        <f>'[2]6.Вед.2017'!N95</f>
        <v>0</v>
      </c>
      <c r="O104" s="105" t="e">
        <f>'[2]6.Вед.2017'!O95</f>
        <v>#REF!</v>
      </c>
      <c r="P104" s="105" t="e">
        <f>'[2]6.Вед.2017'!#REF!</f>
        <v>#REF!</v>
      </c>
      <c r="Q104" s="105">
        <f>'[2]6.Вед.2017'!P95</f>
        <v>3048942.55</v>
      </c>
    </row>
    <row r="105" spans="1:17" ht="1.5" customHeight="1" x14ac:dyDescent="0.25">
      <c r="A105" s="169" t="s">
        <v>653</v>
      </c>
      <c r="B105" s="169"/>
      <c r="C105" s="103">
        <v>51</v>
      </c>
      <c r="D105" s="103">
        <v>0</v>
      </c>
      <c r="E105" s="65" t="s">
        <v>654</v>
      </c>
      <c r="F105" s="72"/>
      <c r="G105" s="65"/>
      <c r="H105" s="65"/>
      <c r="I105" s="65"/>
      <c r="J105" s="65"/>
      <c r="K105" s="110">
        <f t="shared" ref="K105:Q105" si="50">K106</f>
        <v>1269170</v>
      </c>
      <c r="L105" s="110">
        <f t="shared" si="50"/>
        <v>0</v>
      </c>
      <c r="M105" s="110">
        <f t="shared" si="50"/>
        <v>1269170</v>
      </c>
      <c r="N105" s="110">
        <f t="shared" si="50"/>
        <v>0</v>
      </c>
      <c r="O105" s="110" t="e">
        <f t="shared" si="50"/>
        <v>#REF!</v>
      </c>
      <c r="P105" s="110" t="e">
        <f t="shared" si="50"/>
        <v>#REF!</v>
      </c>
      <c r="Q105" s="110">
        <f t="shared" si="50"/>
        <v>437104</v>
      </c>
    </row>
    <row r="106" spans="1:17" ht="1.5" customHeight="1" x14ac:dyDescent="0.25">
      <c r="A106" s="176" t="s">
        <v>343</v>
      </c>
      <c r="B106" s="176"/>
      <c r="C106" s="103">
        <v>51</v>
      </c>
      <c r="D106" s="103">
        <v>0</v>
      </c>
      <c r="E106" s="65" t="s">
        <v>654</v>
      </c>
      <c r="F106" s="103">
        <v>851</v>
      </c>
      <c r="G106" s="65"/>
      <c r="H106" s="65"/>
      <c r="I106" s="65"/>
      <c r="J106" s="49"/>
      <c r="K106" s="104">
        <f>K107+K110+K113+K122+K116+K119</f>
        <v>1269170</v>
      </c>
      <c r="L106" s="104">
        <f t="shared" ref="L106:Q106" si="51">L107+L110+L113+L122+L116+L119</f>
        <v>0</v>
      </c>
      <c r="M106" s="104">
        <f t="shared" si="51"/>
        <v>1269170</v>
      </c>
      <c r="N106" s="104">
        <f t="shared" si="51"/>
        <v>0</v>
      </c>
      <c r="O106" s="104" t="e">
        <f t="shared" si="51"/>
        <v>#REF!</v>
      </c>
      <c r="P106" s="104" t="e">
        <f t="shared" si="51"/>
        <v>#REF!</v>
      </c>
      <c r="Q106" s="104">
        <f t="shared" si="51"/>
        <v>437104</v>
      </c>
    </row>
    <row r="107" spans="1:17" ht="1.5" customHeight="1" x14ac:dyDescent="0.25">
      <c r="A107" s="168" t="s">
        <v>439</v>
      </c>
      <c r="B107" s="168"/>
      <c r="C107" s="48">
        <v>51</v>
      </c>
      <c r="D107" s="48">
        <v>0</v>
      </c>
      <c r="E107" s="49" t="s">
        <v>654</v>
      </c>
      <c r="F107" s="48">
        <v>851</v>
      </c>
      <c r="G107" s="49" t="s">
        <v>369</v>
      </c>
      <c r="H107" s="49" t="s">
        <v>399</v>
      </c>
      <c r="I107" s="49" t="s">
        <v>635</v>
      </c>
      <c r="J107" s="49"/>
      <c r="K107" s="105">
        <f t="shared" ref="K107:Q108" si="52">K108</f>
        <v>47870</v>
      </c>
      <c r="L107" s="105">
        <f t="shared" si="52"/>
        <v>0</v>
      </c>
      <c r="M107" s="105">
        <f t="shared" si="52"/>
        <v>47870</v>
      </c>
      <c r="N107" s="105">
        <f t="shared" si="52"/>
        <v>0</v>
      </c>
      <c r="O107" s="105" t="e">
        <f t="shared" si="52"/>
        <v>#REF!</v>
      </c>
      <c r="P107" s="105" t="e">
        <f t="shared" si="52"/>
        <v>#REF!</v>
      </c>
      <c r="Q107" s="105">
        <f t="shared" si="52"/>
        <v>94056</v>
      </c>
    </row>
    <row r="108" spans="1:17" ht="1.5" customHeight="1" x14ac:dyDescent="0.25">
      <c r="A108" s="113"/>
      <c r="B108" s="106" t="s">
        <v>427</v>
      </c>
      <c r="C108" s="48">
        <v>51</v>
      </c>
      <c r="D108" s="48">
        <v>0</v>
      </c>
      <c r="E108" s="49" t="s">
        <v>654</v>
      </c>
      <c r="F108" s="48">
        <v>851</v>
      </c>
      <c r="G108" s="49" t="s">
        <v>369</v>
      </c>
      <c r="H108" s="49" t="s">
        <v>399</v>
      </c>
      <c r="I108" s="49" t="s">
        <v>635</v>
      </c>
      <c r="J108" s="49" t="s">
        <v>428</v>
      </c>
      <c r="K108" s="105">
        <f t="shared" si="52"/>
        <v>47870</v>
      </c>
      <c r="L108" s="105">
        <f t="shared" si="52"/>
        <v>0</v>
      </c>
      <c r="M108" s="105">
        <f t="shared" si="52"/>
        <v>47870</v>
      </c>
      <c r="N108" s="105">
        <f t="shared" si="52"/>
        <v>0</v>
      </c>
      <c r="O108" s="105" t="e">
        <f t="shared" si="52"/>
        <v>#REF!</v>
      </c>
      <c r="P108" s="105" t="e">
        <f t="shared" si="52"/>
        <v>#REF!</v>
      </c>
      <c r="Q108" s="105">
        <f t="shared" si="52"/>
        <v>94056</v>
      </c>
    </row>
    <row r="109" spans="1:17" ht="1.5" customHeight="1" x14ac:dyDescent="0.25">
      <c r="A109" s="113"/>
      <c r="B109" s="106" t="s">
        <v>429</v>
      </c>
      <c r="C109" s="48">
        <v>51</v>
      </c>
      <c r="D109" s="48">
        <v>0</v>
      </c>
      <c r="E109" s="49" t="s">
        <v>654</v>
      </c>
      <c r="F109" s="48">
        <v>851</v>
      </c>
      <c r="G109" s="49" t="s">
        <v>369</v>
      </c>
      <c r="H109" s="49" t="s">
        <v>399</v>
      </c>
      <c r="I109" s="49" t="s">
        <v>635</v>
      </c>
      <c r="J109" s="49" t="s">
        <v>430</v>
      </c>
      <c r="K109" s="105">
        <f>'[2]6.Вед.2017'!K133</f>
        <v>47870</v>
      </c>
      <c r="L109" s="105">
        <f>'[2]6.Вед.2017'!L133</f>
        <v>0</v>
      </c>
      <c r="M109" s="105">
        <f>'[2]6.Вед.2017'!M133</f>
        <v>47870</v>
      </c>
      <c r="N109" s="105">
        <f>'[2]6.Вед.2017'!N133</f>
        <v>0</v>
      </c>
      <c r="O109" s="105" t="e">
        <f>'[2]6.Вед.2017'!O133</f>
        <v>#REF!</v>
      </c>
      <c r="P109" s="105" t="e">
        <f>'[2]6.Вед.2017'!#REF!</f>
        <v>#REF!</v>
      </c>
      <c r="Q109" s="105">
        <f>'[2]6.Вед.2017'!P133</f>
        <v>94056</v>
      </c>
    </row>
    <row r="110" spans="1:17" ht="1.5" customHeight="1" x14ac:dyDescent="0.25">
      <c r="A110" s="168" t="s">
        <v>441</v>
      </c>
      <c r="B110" s="168"/>
      <c r="C110" s="48">
        <v>51</v>
      </c>
      <c r="D110" s="48">
        <v>0</v>
      </c>
      <c r="E110" s="73" t="s">
        <v>654</v>
      </c>
      <c r="F110" s="48">
        <v>851</v>
      </c>
      <c r="G110" s="73" t="s">
        <v>369</v>
      </c>
      <c r="H110" s="73" t="s">
        <v>399</v>
      </c>
      <c r="I110" s="73" t="s">
        <v>655</v>
      </c>
      <c r="J110" s="49"/>
      <c r="K110" s="105">
        <f t="shared" ref="K110:Q111" si="53">K111</f>
        <v>150000</v>
      </c>
      <c r="L110" s="105">
        <f t="shared" si="53"/>
        <v>0</v>
      </c>
      <c r="M110" s="105">
        <f t="shared" si="53"/>
        <v>150000</v>
      </c>
      <c r="N110" s="105">
        <f t="shared" si="53"/>
        <v>0</v>
      </c>
      <c r="O110" s="105">
        <f t="shared" si="53"/>
        <v>0</v>
      </c>
      <c r="P110" s="105" t="e">
        <f t="shared" si="53"/>
        <v>#REF!</v>
      </c>
      <c r="Q110" s="105">
        <f t="shared" si="53"/>
        <v>0</v>
      </c>
    </row>
    <row r="111" spans="1:17" ht="1.5" customHeight="1" x14ac:dyDescent="0.25">
      <c r="A111" s="106"/>
      <c r="B111" s="106" t="s">
        <v>427</v>
      </c>
      <c r="C111" s="48">
        <v>51</v>
      </c>
      <c r="D111" s="48">
        <v>0</v>
      </c>
      <c r="E111" s="49" t="s">
        <v>654</v>
      </c>
      <c r="F111" s="48">
        <v>851</v>
      </c>
      <c r="G111" s="73" t="s">
        <v>369</v>
      </c>
      <c r="H111" s="73" t="s">
        <v>399</v>
      </c>
      <c r="I111" s="73" t="s">
        <v>655</v>
      </c>
      <c r="J111" s="49" t="s">
        <v>428</v>
      </c>
      <c r="K111" s="105">
        <f>K112</f>
        <v>150000</v>
      </c>
      <c r="L111" s="105">
        <f t="shared" si="53"/>
        <v>0</v>
      </c>
      <c r="M111" s="105">
        <f t="shared" si="53"/>
        <v>150000</v>
      </c>
      <c r="N111" s="105">
        <f t="shared" si="53"/>
        <v>0</v>
      </c>
      <c r="O111" s="105">
        <f>O112</f>
        <v>0</v>
      </c>
      <c r="P111" s="105" t="e">
        <f t="shared" si="53"/>
        <v>#REF!</v>
      </c>
      <c r="Q111" s="105">
        <f t="shared" si="53"/>
        <v>0</v>
      </c>
    </row>
    <row r="112" spans="1:17" ht="1.5" customHeight="1" x14ac:dyDescent="0.25">
      <c r="A112" s="106"/>
      <c r="B112" s="106" t="s">
        <v>429</v>
      </c>
      <c r="C112" s="48">
        <v>51</v>
      </c>
      <c r="D112" s="48">
        <v>0</v>
      </c>
      <c r="E112" s="49" t="s">
        <v>654</v>
      </c>
      <c r="F112" s="48">
        <v>851</v>
      </c>
      <c r="G112" s="73" t="s">
        <v>369</v>
      </c>
      <c r="H112" s="73" t="s">
        <v>399</v>
      </c>
      <c r="I112" s="73" t="s">
        <v>655</v>
      </c>
      <c r="J112" s="49" t="s">
        <v>430</v>
      </c>
      <c r="K112" s="105">
        <f>'[2]6.Вед.2017'!K136</f>
        <v>150000</v>
      </c>
      <c r="L112" s="105">
        <f>'[2]6.Вед.2017'!L136</f>
        <v>0</v>
      </c>
      <c r="M112" s="105">
        <f>'[2]6.Вед.2017'!M136</f>
        <v>150000</v>
      </c>
      <c r="N112" s="105">
        <f>'[2]6.Вед.2017'!N136</f>
        <v>0</v>
      </c>
      <c r="O112" s="105">
        <f>'[2]6.Вед.2017'!O136</f>
        <v>0</v>
      </c>
      <c r="P112" s="105" t="e">
        <f>'[2]6.Вед.2017'!#REF!</f>
        <v>#REF!</v>
      </c>
      <c r="Q112" s="105">
        <f>'[2]6.Вед.2017'!P136</f>
        <v>0</v>
      </c>
    </row>
    <row r="113" spans="1:17" ht="1.5" customHeight="1" x14ac:dyDescent="0.25">
      <c r="A113" s="173" t="s">
        <v>443</v>
      </c>
      <c r="B113" s="173"/>
      <c r="C113" s="48">
        <v>51</v>
      </c>
      <c r="D113" s="48">
        <v>0</v>
      </c>
      <c r="E113" s="49" t="s">
        <v>654</v>
      </c>
      <c r="F113" s="48">
        <v>851</v>
      </c>
      <c r="G113" s="73"/>
      <c r="H113" s="73"/>
      <c r="I113" s="73" t="s">
        <v>656</v>
      </c>
      <c r="J113" s="49"/>
      <c r="K113" s="105">
        <f t="shared" ref="K113:Q113" si="54">K115</f>
        <v>269930</v>
      </c>
      <c r="L113" s="105">
        <f t="shared" si="54"/>
        <v>0</v>
      </c>
      <c r="M113" s="105">
        <f t="shared" si="54"/>
        <v>269930</v>
      </c>
      <c r="N113" s="105">
        <f t="shared" si="54"/>
        <v>0</v>
      </c>
      <c r="O113" s="105" t="e">
        <f t="shared" si="54"/>
        <v>#REF!</v>
      </c>
      <c r="P113" s="105" t="e">
        <f t="shared" si="54"/>
        <v>#REF!</v>
      </c>
      <c r="Q113" s="105">
        <f t="shared" si="54"/>
        <v>0</v>
      </c>
    </row>
    <row r="114" spans="1:17" ht="1.5" customHeight="1" x14ac:dyDescent="0.25">
      <c r="A114" s="106"/>
      <c r="B114" s="106" t="s">
        <v>620</v>
      </c>
      <c r="C114" s="48">
        <v>51</v>
      </c>
      <c r="D114" s="48">
        <v>0</v>
      </c>
      <c r="E114" s="49" t="s">
        <v>654</v>
      </c>
      <c r="F114" s="48">
        <v>851</v>
      </c>
      <c r="G114" s="73"/>
      <c r="H114" s="73"/>
      <c r="I114" s="73" t="s">
        <v>656</v>
      </c>
      <c r="J114" s="49" t="s">
        <v>359</v>
      </c>
      <c r="K114" s="105">
        <f t="shared" ref="K114:Q114" si="55">K115</f>
        <v>269930</v>
      </c>
      <c r="L114" s="105">
        <f t="shared" si="55"/>
        <v>0</v>
      </c>
      <c r="M114" s="105">
        <f t="shared" si="55"/>
        <v>269930</v>
      </c>
      <c r="N114" s="105">
        <f t="shared" si="55"/>
        <v>0</v>
      </c>
      <c r="O114" s="105" t="e">
        <f t="shared" si="55"/>
        <v>#REF!</v>
      </c>
      <c r="P114" s="105" t="e">
        <f t="shared" si="55"/>
        <v>#REF!</v>
      </c>
      <c r="Q114" s="105">
        <f t="shared" si="55"/>
        <v>0</v>
      </c>
    </row>
    <row r="115" spans="1:17" ht="1.5" customHeight="1" x14ac:dyDescent="0.25">
      <c r="A115" s="106"/>
      <c r="B115" s="109" t="s">
        <v>346</v>
      </c>
      <c r="C115" s="48">
        <v>51</v>
      </c>
      <c r="D115" s="48">
        <v>0</v>
      </c>
      <c r="E115" s="49" t="s">
        <v>654</v>
      </c>
      <c r="F115" s="48">
        <v>851</v>
      </c>
      <c r="G115" s="73"/>
      <c r="H115" s="73"/>
      <c r="I115" s="73" t="s">
        <v>656</v>
      </c>
      <c r="J115" s="49" t="s">
        <v>360</v>
      </c>
      <c r="K115" s="105">
        <f>'[2]6.Вед.2017'!K139</f>
        <v>269930</v>
      </c>
      <c r="L115" s="105">
        <f>'[2]6.Вед.2017'!L139</f>
        <v>0</v>
      </c>
      <c r="M115" s="105">
        <f>'[2]6.Вед.2017'!M139</f>
        <v>269930</v>
      </c>
      <c r="N115" s="105">
        <f>'[2]6.Вед.2017'!N139</f>
        <v>0</v>
      </c>
      <c r="O115" s="105" t="e">
        <f>'[2]6.Вед.2017'!O139</f>
        <v>#REF!</v>
      </c>
      <c r="P115" s="105" t="e">
        <f>'[2]6.Вед.2017'!#REF!</f>
        <v>#REF!</v>
      </c>
      <c r="Q115" s="105">
        <f>'[2]6.Вед.2017'!P139</f>
        <v>0</v>
      </c>
    </row>
    <row r="116" spans="1:17" ht="1.5" customHeight="1" x14ac:dyDescent="0.25">
      <c r="A116" s="168" t="s">
        <v>437</v>
      </c>
      <c r="B116" s="168"/>
      <c r="C116" s="48">
        <v>51</v>
      </c>
      <c r="D116" s="48">
        <v>0</v>
      </c>
      <c r="E116" s="73" t="s">
        <v>654</v>
      </c>
      <c r="F116" s="48">
        <v>851</v>
      </c>
      <c r="G116" s="73" t="s">
        <v>369</v>
      </c>
      <c r="H116" s="73" t="s">
        <v>348</v>
      </c>
      <c r="I116" s="73" t="s">
        <v>657</v>
      </c>
      <c r="J116" s="49"/>
      <c r="K116" s="105">
        <f t="shared" ref="K116:Q117" si="56">K117</f>
        <v>644370</v>
      </c>
      <c r="L116" s="105">
        <f t="shared" si="56"/>
        <v>0</v>
      </c>
      <c r="M116" s="105">
        <f t="shared" si="56"/>
        <v>644370</v>
      </c>
      <c r="N116" s="105">
        <f t="shared" si="56"/>
        <v>0</v>
      </c>
      <c r="O116" s="105" t="e">
        <f t="shared" si="56"/>
        <v>#REF!</v>
      </c>
      <c r="P116" s="105" t="e">
        <f t="shared" si="56"/>
        <v>#REF!</v>
      </c>
      <c r="Q116" s="105">
        <f>Q117</f>
        <v>218552</v>
      </c>
    </row>
    <row r="117" spans="1:17" ht="1.5" customHeight="1" x14ac:dyDescent="0.25">
      <c r="A117" s="106"/>
      <c r="B117" s="106" t="s">
        <v>620</v>
      </c>
      <c r="C117" s="48">
        <v>51</v>
      </c>
      <c r="D117" s="48">
        <v>0</v>
      </c>
      <c r="E117" s="73" t="s">
        <v>654</v>
      </c>
      <c r="F117" s="48">
        <v>851</v>
      </c>
      <c r="G117" s="73" t="s">
        <v>369</v>
      </c>
      <c r="H117" s="73" t="s">
        <v>348</v>
      </c>
      <c r="I117" s="73" t="s">
        <v>657</v>
      </c>
      <c r="J117" s="49" t="s">
        <v>359</v>
      </c>
      <c r="K117" s="105">
        <f t="shared" si="56"/>
        <v>644370</v>
      </c>
      <c r="L117" s="105">
        <f t="shared" si="56"/>
        <v>0</v>
      </c>
      <c r="M117" s="105">
        <f t="shared" si="56"/>
        <v>644370</v>
      </c>
      <c r="N117" s="105">
        <f t="shared" si="56"/>
        <v>0</v>
      </c>
      <c r="O117" s="105" t="e">
        <f t="shared" si="56"/>
        <v>#REF!</v>
      </c>
      <c r="P117" s="105" t="e">
        <f t="shared" si="56"/>
        <v>#REF!</v>
      </c>
      <c r="Q117" s="105">
        <f t="shared" si="56"/>
        <v>218552</v>
      </c>
    </row>
    <row r="118" spans="1:17" ht="1.5" customHeight="1" x14ac:dyDescent="0.25">
      <c r="A118" s="106"/>
      <c r="B118" s="109" t="s">
        <v>346</v>
      </c>
      <c r="C118" s="48">
        <v>51</v>
      </c>
      <c r="D118" s="48">
        <v>0</v>
      </c>
      <c r="E118" s="73" t="s">
        <v>654</v>
      </c>
      <c r="F118" s="48">
        <v>851</v>
      </c>
      <c r="G118" s="73" t="s">
        <v>369</v>
      </c>
      <c r="H118" s="73" t="s">
        <v>348</v>
      </c>
      <c r="I118" s="73" t="s">
        <v>657</v>
      </c>
      <c r="J118" s="49" t="s">
        <v>360</v>
      </c>
      <c r="K118" s="105">
        <f>'[2]6.Вед.2017'!K129</f>
        <v>644370</v>
      </c>
      <c r="L118" s="105">
        <f>'[2]6.Вед.2017'!L129</f>
        <v>0</v>
      </c>
      <c r="M118" s="105">
        <f>'[2]6.Вед.2017'!M129</f>
        <v>644370</v>
      </c>
      <c r="N118" s="105">
        <f>'[2]6.Вед.2017'!N129</f>
        <v>0</v>
      </c>
      <c r="O118" s="105" t="e">
        <f>'[2]6.Вед.2017'!O129</f>
        <v>#REF!</v>
      </c>
      <c r="P118" s="105" t="e">
        <f>'[2]6.Вед.2017'!#REF!</f>
        <v>#REF!</v>
      </c>
      <c r="Q118" s="105">
        <f>'[2]6.Вед.2017'!P129</f>
        <v>218552</v>
      </c>
    </row>
    <row r="119" spans="1:17" ht="1.5" customHeight="1" x14ac:dyDescent="0.25">
      <c r="A119" s="171" t="s">
        <v>445</v>
      </c>
      <c r="B119" s="172"/>
      <c r="C119" s="48">
        <v>51</v>
      </c>
      <c r="D119" s="48">
        <v>0</v>
      </c>
      <c r="E119" s="73" t="s">
        <v>654</v>
      </c>
      <c r="F119" s="48">
        <v>851</v>
      </c>
      <c r="G119" s="73" t="s">
        <v>369</v>
      </c>
      <c r="H119" s="73" t="s">
        <v>348</v>
      </c>
      <c r="I119" s="73" t="s">
        <v>658</v>
      </c>
      <c r="J119" s="49"/>
      <c r="K119" s="105">
        <f>K120</f>
        <v>157000</v>
      </c>
      <c r="L119" s="105">
        <f t="shared" ref="L119:Q120" si="57">L120</f>
        <v>0</v>
      </c>
      <c r="M119" s="105">
        <f t="shared" si="57"/>
        <v>157000</v>
      </c>
      <c r="N119" s="105">
        <f t="shared" si="57"/>
        <v>0</v>
      </c>
      <c r="O119" s="105" t="e">
        <f t="shared" si="57"/>
        <v>#REF!</v>
      </c>
      <c r="P119" s="105" t="e">
        <f t="shared" si="57"/>
        <v>#REF!</v>
      </c>
      <c r="Q119" s="105">
        <f t="shared" si="57"/>
        <v>0</v>
      </c>
    </row>
    <row r="120" spans="1:17" ht="1.5" customHeight="1" x14ac:dyDescent="0.25">
      <c r="A120" s="106"/>
      <c r="B120" s="106" t="s">
        <v>427</v>
      </c>
      <c r="C120" s="48">
        <v>51</v>
      </c>
      <c r="D120" s="48">
        <v>0</v>
      </c>
      <c r="E120" s="73" t="s">
        <v>654</v>
      </c>
      <c r="F120" s="48">
        <v>851</v>
      </c>
      <c r="G120" s="73" t="s">
        <v>369</v>
      </c>
      <c r="H120" s="73" t="s">
        <v>348</v>
      </c>
      <c r="I120" s="73" t="s">
        <v>658</v>
      </c>
      <c r="J120" s="49" t="s">
        <v>428</v>
      </c>
      <c r="K120" s="105">
        <f>K121</f>
        <v>157000</v>
      </c>
      <c r="L120" s="105">
        <f t="shared" si="57"/>
        <v>0</v>
      </c>
      <c r="M120" s="105">
        <f t="shared" si="57"/>
        <v>157000</v>
      </c>
      <c r="N120" s="105">
        <f t="shared" si="57"/>
        <v>0</v>
      </c>
      <c r="O120" s="105" t="e">
        <f t="shared" si="57"/>
        <v>#REF!</v>
      </c>
      <c r="P120" s="105" t="e">
        <f t="shared" si="57"/>
        <v>#REF!</v>
      </c>
      <c r="Q120" s="105">
        <f t="shared" si="57"/>
        <v>0</v>
      </c>
    </row>
    <row r="121" spans="1:17" ht="1.5" customHeight="1" x14ac:dyDescent="0.25">
      <c r="A121" s="106"/>
      <c r="B121" s="106" t="s">
        <v>429</v>
      </c>
      <c r="C121" s="48">
        <v>51</v>
      </c>
      <c r="D121" s="48">
        <v>0</v>
      </c>
      <c r="E121" s="73" t="s">
        <v>654</v>
      </c>
      <c r="F121" s="48">
        <v>851</v>
      </c>
      <c r="G121" s="73" t="s">
        <v>369</v>
      </c>
      <c r="H121" s="73" t="s">
        <v>348</v>
      </c>
      <c r="I121" s="73" t="s">
        <v>658</v>
      </c>
      <c r="J121" s="49" t="s">
        <v>430</v>
      </c>
      <c r="K121" s="105">
        <f>'[2]6.Вед.2017'!K142</f>
        <v>157000</v>
      </c>
      <c r="L121" s="105">
        <f>'[2]6.Вед.2017'!L142</f>
        <v>0</v>
      </c>
      <c r="M121" s="105">
        <f>'[2]6.Вед.2017'!M142</f>
        <v>157000</v>
      </c>
      <c r="N121" s="105">
        <f>'[2]6.Вед.2017'!N142</f>
        <v>0</v>
      </c>
      <c r="O121" s="105" t="e">
        <f>'[2]6.Вед.2017'!O142</f>
        <v>#REF!</v>
      </c>
      <c r="P121" s="105" t="e">
        <f>'[2]6.Вед.2017'!#REF!</f>
        <v>#REF!</v>
      </c>
      <c r="Q121" s="105">
        <f>'[2]6.Вед.2017'!P142</f>
        <v>0</v>
      </c>
    </row>
    <row r="122" spans="1:17" ht="1.5" customHeight="1" x14ac:dyDescent="0.25">
      <c r="A122" s="168" t="s">
        <v>447</v>
      </c>
      <c r="B122" s="168"/>
      <c r="C122" s="48">
        <v>51</v>
      </c>
      <c r="D122" s="48">
        <v>0</v>
      </c>
      <c r="E122" s="49" t="s">
        <v>654</v>
      </c>
      <c r="F122" s="48">
        <v>851</v>
      </c>
      <c r="G122" s="73" t="s">
        <v>369</v>
      </c>
      <c r="H122" s="73" t="s">
        <v>399</v>
      </c>
      <c r="I122" s="73" t="s">
        <v>634</v>
      </c>
      <c r="J122" s="49"/>
      <c r="K122" s="105">
        <f t="shared" ref="K122:Q123" si="58">K123</f>
        <v>0</v>
      </c>
      <c r="L122" s="105">
        <f t="shared" si="58"/>
        <v>0</v>
      </c>
      <c r="M122" s="105">
        <f t="shared" si="58"/>
        <v>0</v>
      </c>
      <c r="N122" s="105">
        <f t="shared" si="58"/>
        <v>0</v>
      </c>
      <c r="O122" s="105" t="e">
        <f t="shared" si="58"/>
        <v>#REF!</v>
      </c>
      <c r="P122" s="105" t="e">
        <f t="shared" si="58"/>
        <v>#REF!</v>
      </c>
      <c r="Q122" s="105">
        <f t="shared" si="58"/>
        <v>124496</v>
      </c>
    </row>
    <row r="123" spans="1:17" ht="1.5" customHeight="1" x14ac:dyDescent="0.25">
      <c r="A123" s="106"/>
      <c r="B123" s="106" t="s">
        <v>427</v>
      </c>
      <c r="C123" s="48">
        <v>51</v>
      </c>
      <c r="D123" s="48">
        <v>0</v>
      </c>
      <c r="E123" s="73" t="s">
        <v>654</v>
      </c>
      <c r="F123" s="48">
        <v>851</v>
      </c>
      <c r="G123" s="73" t="s">
        <v>369</v>
      </c>
      <c r="H123" s="73" t="s">
        <v>399</v>
      </c>
      <c r="I123" s="73" t="s">
        <v>634</v>
      </c>
      <c r="J123" s="49" t="s">
        <v>428</v>
      </c>
      <c r="K123" s="105">
        <f>K124</f>
        <v>0</v>
      </c>
      <c r="L123" s="105">
        <f t="shared" si="58"/>
        <v>0</v>
      </c>
      <c r="M123" s="105">
        <f t="shared" si="58"/>
        <v>0</v>
      </c>
      <c r="N123" s="105">
        <f t="shared" si="58"/>
        <v>0</v>
      </c>
      <c r="O123" s="105" t="e">
        <f>O124</f>
        <v>#REF!</v>
      </c>
      <c r="P123" s="105" t="e">
        <f t="shared" si="58"/>
        <v>#REF!</v>
      </c>
      <c r="Q123" s="105">
        <f t="shared" si="58"/>
        <v>124496</v>
      </c>
    </row>
    <row r="124" spans="1:17" ht="1.5" customHeight="1" x14ac:dyDescent="0.25">
      <c r="A124" s="106"/>
      <c r="B124" s="106" t="s">
        <v>429</v>
      </c>
      <c r="C124" s="48">
        <v>51</v>
      </c>
      <c r="D124" s="48">
        <v>0</v>
      </c>
      <c r="E124" s="49" t="s">
        <v>654</v>
      </c>
      <c r="F124" s="48">
        <v>851</v>
      </c>
      <c r="G124" s="73" t="s">
        <v>369</v>
      </c>
      <c r="H124" s="73" t="s">
        <v>399</v>
      </c>
      <c r="I124" s="73" t="s">
        <v>634</v>
      </c>
      <c r="J124" s="49" t="s">
        <v>430</v>
      </c>
      <c r="K124" s="105">
        <f>'[2]6.Вед.2017'!K145</f>
        <v>0</v>
      </c>
      <c r="L124" s="105">
        <f>'[2]6.Вед.2017'!L145</f>
        <v>0</v>
      </c>
      <c r="M124" s="105">
        <f>'[2]6.Вед.2017'!M145</f>
        <v>0</v>
      </c>
      <c r="N124" s="105">
        <f>'[2]6.Вед.2017'!N145</f>
        <v>0</v>
      </c>
      <c r="O124" s="105" t="e">
        <f>'[2]6.Вед.2017'!O145</f>
        <v>#REF!</v>
      </c>
      <c r="P124" s="105" t="e">
        <f>'[2]6.Вед.2017'!#REF!</f>
        <v>#REF!</v>
      </c>
      <c r="Q124" s="105">
        <f>'[2]6.Вед.2017'!P145</f>
        <v>124496</v>
      </c>
    </row>
    <row r="125" spans="1:17" ht="1.5" customHeight="1" x14ac:dyDescent="0.25">
      <c r="A125" s="169" t="s">
        <v>659</v>
      </c>
      <c r="B125" s="169"/>
      <c r="C125" s="72">
        <v>51</v>
      </c>
      <c r="D125" s="72">
        <v>0</v>
      </c>
      <c r="E125" s="65" t="s">
        <v>660</v>
      </c>
      <c r="F125" s="72"/>
      <c r="G125" s="65"/>
      <c r="H125" s="65"/>
      <c r="I125" s="65"/>
      <c r="J125" s="65"/>
      <c r="K125" s="110">
        <f t="shared" ref="K125:Q128" si="59">K126</f>
        <v>2500</v>
      </c>
      <c r="L125" s="110">
        <f t="shared" si="59"/>
        <v>0</v>
      </c>
      <c r="M125" s="110">
        <f t="shared" si="59"/>
        <v>0</v>
      </c>
      <c r="N125" s="110">
        <f t="shared" si="59"/>
        <v>2500</v>
      </c>
      <c r="O125" s="110" t="e">
        <f t="shared" si="59"/>
        <v>#REF!</v>
      </c>
      <c r="P125" s="110" t="e">
        <f t="shared" si="59"/>
        <v>#REF!</v>
      </c>
      <c r="Q125" s="110">
        <f t="shared" si="59"/>
        <v>2500</v>
      </c>
    </row>
    <row r="126" spans="1:17" ht="1.5" customHeight="1" x14ac:dyDescent="0.25">
      <c r="A126" s="176" t="s">
        <v>343</v>
      </c>
      <c r="B126" s="176"/>
      <c r="C126" s="103">
        <v>51</v>
      </c>
      <c r="D126" s="103">
        <v>0</v>
      </c>
      <c r="E126" s="65" t="s">
        <v>660</v>
      </c>
      <c r="F126" s="103">
        <v>851</v>
      </c>
      <c r="G126" s="65"/>
      <c r="H126" s="65"/>
      <c r="I126" s="65"/>
      <c r="J126" s="49"/>
      <c r="K126" s="104">
        <f t="shared" si="59"/>
        <v>2500</v>
      </c>
      <c r="L126" s="104">
        <f t="shared" si="59"/>
        <v>0</v>
      </c>
      <c r="M126" s="104">
        <f t="shared" si="59"/>
        <v>0</v>
      </c>
      <c r="N126" s="104">
        <f t="shared" si="59"/>
        <v>2500</v>
      </c>
      <c r="O126" s="104" t="e">
        <f t="shared" si="59"/>
        <v>#REF!</v>
      </c>
      <c r="P126" s="104" t="e">
        <f t="shared" si="59"/>
        <v>#REF!</v>
      </c>
      <c r="Q126" s="104">
        <f t="shared" si="59"/>
        <v>2500</v>
      </c>
    </row>
    <row r="127" spans="1:17" ht="1.5" customHeight="1" x14ac:dyDescent="0.25">
      <c r="A127" s="168" t="s">
        <v>661</v>
      </c>
      <c r="B127" s="168"/>
      <c r="C127" s="48">
        <v>51</v>
      </c>
      <c r="D127" s="48">
        <v>0</v>
      </c>
      <c r="E127" s="49" t="s">
        <v>660</v>
      </c>
      <c r="F127" s="48">
        <v>851</v>
      </c>
      <c r="G127" s="49" t="s">
        <v>348</v>
      </c>
      <c r="H127" s="49" t="s">
        <v>369</v>
      </c>
      <c r="I127" s="49" t="s">
        <v>662</v>
      </c>
      <c r="J127" s="49"/>
      <c r="K127" s="105">
        <f t="shared" si="59"/>
        <v>2500</v>
      </c>
      <c r="L127" s="105">
        <f t="shared" si="59"/>
        <v>0</v>
      </c>
      <c r="M127" s="105">
        <f t="shared" si="59"/>
        <v>0</v>
      </c>
      <c r="N127" s="105">
        <f t="shared" si="59"/>
        <v>2500</v>
      </c>
      <c r="O127" s="105" t="e">
        <f t="shared" si="59"/>
        <v>#REF!</v>
      </c>
      <c r="P127" s="105" t="e">
        <f t="shared" si="59"/>
        <v>#REF!</v>
      </c>
      <c r="Q127" s="105">
        <f t="shared" si="59"/>
        <v>2500</v>
      </c>
    </row>
    <row r="128" spans="1:17" ht="1.5" customHeight="1" x14ac:dyDescent="0.25">
      <c r="A128" s="108"/>
      <c r="B128" s="106" t="s">
        <v>620</v>
      </c>
      <c r="C128" s="48">
        <v>51</v>
      </c>
      <c r="D128" s="48">
        <v>0</v>
      </c>
      <c r="E128" s="49" t="s">
        <v>660</v>
      </c>
      <c r="F128" s="48">
        <v>851</v>
      </c>
      <c r="G128" s="49" t="s">
        <v>348</v>
      </c>
      <c r="H128" s="49" t="s">
        <v>369</v>
      </c>
      <c r="I128" s="49" t="s">
        <v>662</v>
      </c>
      <c r="J128" s="49" t="s">
        <v>359</v>
      </c>
      <c r="K128" s="105">
        <f t="shared" si="59"/>
        <v>2500</v>
      </c>
      <c r="L128" s="105">
        <f t="shared" si="59"/>
        <v>0</v>
      </c>
      <c r="M128" s="105">
        <f t="shared" si="59"/>
        <v>0</v>
      </c>
      <c r="N128" s="105">
        <f t="shared" si="59"/>
        <v>2500</v>
      </c>
      <c r="O128" s="105" t="e">
        <f t="shared" si="59"/>
        <v>#REF!</v>
      </c>
      <c r="P128" s="105" t="e">
        <f t="shared" si="59"/>
        <v>#REF!</v>
      </c>
      <c r="Q128" s="105">
        <f t="shared" si="59"/>
        <v>2500</v>
      </c>
    </row>
    <row r="129" spans="1:17" ht="1.5" customHeight="1" x14ac:dyDescent="0.25">
      <c r="A129" s="108"/>
      <c r="B129" s="106" t="s">
        <v>346</v>
      </c>
      <c r="C129" s="48">
        <v>51</v>
      </c>
      <c r="D129" s="48">
        <v>0</v>
      </c>
      <c r="E129" s="49" t="s">
        <v>660</v>
      </c>
      <c r="F129" s="48">
        <v>851</v>
      </c>
      <c r="G129" s="49" t="s">
        <v>348</v>
      </c>
      <c r="H129" s="49" t="s">
        <v>369</v>
      </c>
      <c r="I129" s="49" t="s">
        <v>662</v>
      </c>
      <c r="J129" s="49" t="s">
        <v>360</v>
      </c>
      <c r="K129" s="105">
        <f>'[2]6.Вед.2017'!K38</f>
        <v>2500</v>
      </c>
      <c r="L129" s="105">
        <f>'[2]6.Вед.2017'!L38</f>
        <v>0</v>
      </c>
      <c r="M129" s="105">
        <f>'[2]6.Вед.2017'!M38</f>
        <v>0</v>
      </c>
      <c r="N129" s="105">
        <f>'[2]6.Вед.2017'!N38</f>
        <v>2500</v>
      </c>
      <c r="O129" s="105" t="e">
        <f>'[2]6.Вед.2017'!O38</f>
        <v>#REF!</v>
      </c>
      <c r="P129" s="105" t="e">
        <f>'[2]6.Вед.2017'!#REF!</f>
        <v>#REF!</v>
      </c>
      <c r="Q129" s="105">
        <f>'[2]6.Вед.2017'!P38</f>
        <v>2500</v>
      </c>
    </row>
    <row r="130" spans="1:17" ht="1.5" customHeight="1" x14ac:dyDescent="0.25">
      <c r="A130" s="174" t="s">
        <v>663</v>
      </c>
      <c r="B130" s="175"/>
      <c r="C130" s="72">
        <v>51</v>
      </c>
      <c r="D130" s="72">
        <v>0</v>
      </c>
      <c r="E130" s="82" t="s">
        <v>664</v>
      </c>
      <c r="F130" s="72"/>
      <c r="G130" s="82"/>
      <c r="H130" s="82"/>
      <c r="I130" s="82"/>
      <c r="J130" s="82"/>
      <c r="K130" s="117">
        <f t="shared" ref="K130:Q130" si="60">K131</f>
        <v>3156804.51</v>
      </c>
      <c r="L130" s="117">
        <f t="shared" si="60"/>
        <v>2456804.5099999998</v>
      </c>
      <c r="M130" s="117">
        <f t="shared" si="60"/>
        <v>700000</v>
      </c>
      <c r="N130" s="117">
        <f t="shared" si="60"/>
        <v>0</v>
      </c>
      <c r="O130" s="117" t="e">
        <f t="shared" si="60"/>
        <v>#REF!</v>
      </c>
      <c r="P130" s="117" t="e">
        <f t="shared" si="60"/>
        <v>#REF!</v>
      </c>
      <c r="Q130" s="117">
        <f t="shared" si="60"/>
        <v>2886100</v>
      </c>
    </row>
    <row r="131" spans="1:17" ht="1.5" customHeight="1" x14ac:dyDescent="0.25">
      <c r="A131" s="176" t="s">
        <v>343</v>
      </c>
      <c r="B131" s="176"/>
      <c r="C131" s="48">
        <v>51</v>
      </c>
      <c r="D131" s="48">
        <v>0</v>
      </c>
      <c r="E131" s="73" t="s">
        <v>664</v>
      </c>
      <c r="F131" s="103">
        <v>851</v>
      </c>
      <c r="G131" s="73"/>
      <c r="H131" s="73"/>
      <c r="I131" s="73"/>
      <c r="J131" s="73"/>
      <c r="K131" s="117">
        <f>K133+K136+K139</f>
        <v>3156804.51</v>
      </c>
      <c r="L131" s="117">
        <f t="shared" ref="L131:N131" si="61">L133+L136+L139</f>
        <v>2456804.5099999998</v>
      </c>
      <c r="M131" s="117">
        <f t="shared" si="61"/>
        <v>700000</v>
      </c>
      <c r="N131" s="117">
        <f t="shared" si="61"/>
        <v>0</v>
      </c>
      <c r="O131" s="117" t="e">
        <f>O133+O136+O139</f>
        <v>#REF!</v>
      </c>
      <c r="P131" s="117" t="e">
        <f t="shared" ref="P131:Q131" si="62">P133+P136+P139</f>
        <v>#REF!</v>
      </c>
      <c r="Q131" s="117">
        <f t="shared" si="62"/>
        <v>2886100</v>
      </c>
    </row>
    <row r="132" spans="1:17" ht="1.5" customHeight="1" x14ac:dyDescent="0.25">
      <c r="A132" s="169" t="s">
        <v>418</v>
      </c>
      <c r="B132" s="169"/>
      <c r="C132" s="48">
        <v>51</v>
      </c>
      <c r="D132" s="48">
        <v>0</v>
      </c>
      <c r="E132" s="73" t="s">
        <v>664</v>
      </c>
      <c r="F132" s="48">
        <v>851</v>
      </c>
      <c r="G132" s="73"/>
      <c r="H132" s="73"/>
      <c r="I132" s="73"/>
      <c r="J132" s="73"/>
      <c r="K132" s="114"/>
      <c r="L132" s="114"/>
      <c r="M132" s="114"/>
      <c r="N132" s="114"/>
      <c r="O132" s="114"/>
      <c r="P132" s="114"/>
      <c r="Q132" s="114"/>
    </row>
    <row r="133" spans="1:17" ht="1.5" customHeight="1" x14ac:dyDescent="0.25">
      <c r="A133" s="168" t="s">
        <v>420</v>
      </c>
      <c r="B133" s="168"/>
      <c r="C133" s="48">
        <v>51</v>
      </c>
      <c r="D133" s="48">
        <v>0</v>
      </c>
      <c r="E133" s="73" t="s">
        <v>664</v>
      </c>
      <c r="F133" s="48">
        <v>851</v>
      </c>
      <c r="G133" s="73"/>
      <c r="H133" s="73"/>
      <c r="I133" s="73" t="s">
        <v>665</v>
      </c>
      <c r="J133" s="73"/>
      <c r="K133" s="114">
        <f t="shared" ref="K133:Q140" si="63">K134</f>
        <v>700000</v>
      </c>
      <c r="L133" s="114">
        <f t="shared" si="63"/>
        <v>0</v>
      </c>
      <c r="M133" s="114">
        <f t="shared" si="63"/>
        <v>700000</v>
      </c>
      <c r="N133" s="114">
        <f t="shared" si="63"/>
        <v>0</v>
      </c>
      <c r="O133" s="114" t="e">
        <f t="shared" si="63"/>
        <v>#REF!</v>
      </c>
      <c r="P133" s="114" t="e">
        <f t="shared" si="63"/>
        <v>#REF!</v>
      </c>
      <c r="Q133" s="114">
        <f t="shared" si="63"/>
        <v>300000</v>
      </c>
    </row>
    <row r="134" spans="1:17" ht="1.5" customHeight="1" x14ac:dyDescent="0.25">
      <c r="A134" s="106"/>
      <c r="B134" s="106" t="s">
        <v>361</v>
      </c>
      <c r="C134" s="48">
        <v>51</v>
      </c>
      <c r="D134" s="48">
        <v>0</v>
      </c>
      <c r="E134" s="73" t="s">
        <v>664</v>
      </c>
      <c r="F134" s="48">
        <v>851</v>
      </c>
      <c r="G134" s="73"/>
      <c r="H134" s="73"/>
      <c r="I134" s="73" t="s">
        <v>665</v>
      </c>
      <c r="J134" s="73" t="s">
        <v>362</v>
      </c>
      <c r="K134" s="114">
        <f t="shared" si="63"/>
        <v>700000</v>
      </c>
      <c r="L134" s="114">
        <f t="shared" si="63"/>
        <v>0</v>
      </c>
      <c r="M134" s="114">
        <f t="shared" si="63"/>
        <v>700000</v>
      </c>
      <c r="N134" s="114">
        <f t="shared" si="63"/>
        <v>0</v>
      </c>
      <c r="O134" s="114" t="e">
        <f t="shared" si="63"/>
        <v>#REF!</v>
      </c>
      <c r="P134" s="114" t="e">
        <f t="shared" si="63"/>
        <v>#REF!</v>
      </c>
      <c r="Q134" s="114">
        <f t="shared" si="63"/>
        <v>300000</v>
      </c>
    </row>
    <row r="135" spans="1:17" ht="1.5" customHeight="1" x14ac:dyDescent="0.25">
      <c r="A135" s="106"/>
      <c r="B135" s="106" t="s">
        <v>414</v>
      </c>
      <c r="C135" s="48">
        <v>51</v>
      </c>
      <c r="D135" s="48">
        <v>0</v>
      </c>
      <c r="E135" s="73" t="s">
        <v>664</v>
      </c>
      <c r="F135" s="48">
        <v>851</v>
      </c>
      <c r="G135" s="73"/>
      <c r="H135" s="73"/>
      <c r="I135" s="73" t="s">
        <v>665</v>
      </c>
      <c r="J135" s="73" t="s">
        <v>415</v>
      </c>
      <c r="K135" s="114">
        <f>'[2]6.Вед.2017'!K105</f>
        <v>700000</v>
      </c>
      <c r="L135" s="114">
        <f>'[2]6.Вед.2017'!L105</f>
        <v>0</v>
      </c>
      <c r="M135" s="114">
        <f>'[2]6.Вед.2017'!M105</f>
        <v>700000</v>
      </c>
      <c r="N135" s="114">
        <f>'[2]6.Вед.2017'!N105</f>
        <v>0</v>
      </c>
      <c r="O135" s="114" t="e">
        <f>'[2]6.Вед.2017'!O105</f>
        <v>#REF!</v>
      </c>
      <c r="P135" s="114" t="e">
        <f>'[2]6.Вед.2017'!#REF!</f>
        <v>#REF!</v>
      </c>
      <c r="Q135" s="114">
        <f>'[2]6.Вед.2017'!P105</f>
        <v>300000</v>
      </c>
    </row>
    <row r="136" spans="1:17" ht="1.5" customHeight="1" x14ac:dyDescent="0.25">
      <c r="A136" s="168" t="s">
        <v>666</v>
      </c>
      <c r="B136" s="168"/>
      <c r="C136" s="48">
        <v>51</v>
      </c>
      <c r="D136" s="48">
        <v>0</v>
      </c>
      <c r="E136" s="73" t="s">
        <v>664</v>
      </c>
      <c r="F136" s="48">
        <v>851</v>
      </c>
      <c r="G136" s="73"/>
      <c r="H136" s="73"/>
      <c r="I136" s="73" t="s">
        <v>667</v>
      </c>
      <c r="J136" s="73"/>
      <c r="K136" s="114">
        <f t="shared" si="63"/>
        <v>2456804.5099999998</v>
      </c>
      <c r="L136" s="114">
        <f t="shared" si="63"/>
        <v>2456804.5099999998</v>
      </c>
      <c r="M136" s="114">
        <f t="shared" si="63"/>
        <v>0</v>
      </c>
      <c r="N136" s="114">
        <f t="shared" si="63"/>
        <v>0</v>
      </c>
      <c r="O136" s="114" t="e">
        <f t="shared" si="63"/>
        <v>#REF!</v>
      </c>
      <c r="P136" s="114" t="e">
        <f t="shared" si="63"/>
        <v>#REF!</v>
      </c>
      <c r="Q136" s="114">
        <f t="shared" si="63"/>
        <v>0</v>
      </c>
    </row>
    <row r="137" spans="1:17" ht="1.5" customHeight="1" x14ac:dyDescent="0.25">
      <c r="A137" s="106"/>
      <c r="B137" s="106" t="s">
        <v>361</v>
      </c>
      <c r="C137" s="48">
        <v>51</v>
      </c>
      <c r="D137" s="48">
        <v>0</v>
      </c>
      <c r="E137" s="73" t="s">
        <v>664</v>
      </c>
      <c r="F137" s="48">
        <v>851</v>
      </c>
      <c r="G137" s="73"/>
      <c r="H137" s="73"/>
      <c r="I137" s="73" t="s">
        <v>667</v>
      </c>
      <c r="J137" s="73" t="s">
        <v>362</v>
      </c>
      <c r="K137" s="114">
        <f t="shared" si="63"/>
        <v>2456804.5099999998</v>
      </c>
      <c r="L137" s="114">
        <f t="shared" si="63"/>
        <v>2456804.5099999998</v>
      </c>
      <c r="M137" s="114">
        <f t="shared" si="63"/>
        <v>0</v>
      </c>
      <c r="N137" s="114">
        <f t="shared" si="63"/>
        <v>0</v>
      </c>
      <c r="O137" s="114" t="e">
        <f t="shared" si="63"/>
        <v>#REF!</v>
      </c>
      <c r="P137" s="114" t="e">
        <f t="shared" si="63"/>
        <v>#REF!</v>
      </c>
      <c r="Q137" s="114">
        <f t="shared" si="63"/>
        <v>0</v>
      </c>
    </row>
    <row r="138" spans="1:17" ht="1.5" customHeight="1" x14ac:dyDescent="0.25">
      <c r="A138" s="106"/>
      <c r="B138" s="106" t="s">
        <v>414</v>
      </c>
      <c r="C138" s="48">
        <v>51</v>
      </c>
      <c r="D138" s="48">
        <v>0</v>
      </c>
      <c r="E138" s="73" t="s">
        <v>664</v>
      </c>
      <c r="F138" s="48">
        <v>851</v>
      </c>
      <c r="G138" s="73"/>
      <c r="H138" s="73"/>
      <c r="I138" s="73" t="s">
        <v>667</v>
      </c>
      <c r="J138" s="73" t="s">
        <v>415</v>
      </c>
      <c r="K138" s="114">
        <f>'[2]6.Вед.2017'!K108</f>
        <v>2456804.5099999998</v>
      </c>
      <c r="L138" s="114">
        <f>'[2]6.Вед.2017'!L108</f>
        <v>2456804.5099999998</v>
      </c>
      <c r="M138" s="114">
        <f>'[2]6.Вед.2017'!M108</f>
        <v>0</v>
      </c>
      <c r="N138" s="114">
        <f>'[2]6.Вед.2017'!N108</f>
        <v>0</v>
      </c>
      <c r="O138" s="114" t="e">
        <f>'[2]6.Вед.2017'!O108</f>
        <v>#REF!</v>
      </c>
      <c r="P138" s="114" t="e">
        <f>'[2]6.Вед.2017'!#REF!</f>
        <v>#REF!</v>
      </c>
      <c r="Q138" s="114">
        <f>'[2]6.Вед.2017'!P108</f>
        <v>0</v>
      </c>
    </row>
    <row r="139" spans="1:17" ht="1.5" customHeight="1" x14ac:dyDescent="0.25">
      <c r="A139" s="168" t="s">
        <v>423</v>
      </c>
      <c r="B139" s="168"/>
      <c r="C139" s="48">
        <v>51</v>
      </c>
      <c r="D139" s="48">
        <v>0</v>
      </c>
      <c r="E139" s="73" t="s">
        <v>664</v>
      </c>
      <c r="F139" s="48">
        <v>851</v>
      </c>
      <c r="G139" s="73"/>
      <c r="H139" s="73"/>
      <c r="I139" s="73" t="s">
        <v>668</v>
      </c>
      <c r="J139" s="73"/>
      <c r="K139" s="114">
        <f t="shared" si="63"/>
        <v>0</v>
      </c>
      <c r="L139" s="114">
        <f t="shared" si="63"/>
        <v>0</v>
      </c>
      <c r="M139" s="114">
        <f t="shared" si="63"/>
        <v>0</v>
      </c>
      <c r="N139" s="114">
        <f t="shared" si="63"/>
        <v>0</v>
      </c>
      <c r="O139" s="114" t="e">
        <f t="shared" si="63"/>
        <v>#REF!</v>
      </c>
      <c r="P139" s="114" t="e">
        <f t="shared" si="63"/>
        <v>#REF!</v>
      </c>
      <c r="Q139" s="114">
        <f t="shared" si="63"/>
        <v>2586100</v>
      </c>
    </row>
    <row r="140" spans="1:17" ht="1.5" customHeight="1" x14ac:dyDescent="0.25">
      <c r="A140" s="106"/>
      <c r="B140" s="106" t="s">
        <v>361</v>
      </c>
      <c r="C140" s="48">
        <v>51</v>
      </c>
      <c r="D140" s="48">
        <v>0</v>
      </c>
      <c r="E140" s="73" t="s">
        <v>664</v>
      </c>
      <c r="F140" s="48">
        <v>851</v>
      </c>
      <c r="G140" s="73"/>
      <c r="H140" s="73"/>
      <c r="I140" s="73" t="s">
        <v>668</v>
      </c>
      <c r="J140" s="73" t="s">
        <v>362</v>
      </c>
      <c r="K140" s="114">
        <f t="shared" si="63"/>
        <v>0</v>
      </c>
      <c r="L140" s="114">
        <f t="shared" si="63"/>
        <v>0</v>
      </c>
      <c r="M140" s="114">
        <f t="shared" si="63"/>
        <v>0</v>
      </c>
      <c r="N140" s="114">
        <f t="shared" si="63"/>
        <v>0</v>
      </c>
      <c r="O140" s="114" t="e">
        <f t="shared" si="63"/>
        <v>#REF!</v>
      </c>
      <c r="P140" s="114" t="e">
        <f t="shared" si="63"/>
        <v>#REF!</v>
      </c>
      <c r="Q140" s="114">
        <f t="shared" si="63"/>
        <v>2586100</v>
      </c>
    </row>
    <row r="141" spans="1:17" ht="1.5" customHeight="1" x14ac:dyDescent="0.25">
      <c r="A141" s="106"/>
      <c r="B141" s="106" t="s">
        <v>414</v>
      </c>
      <c r="C141" s="48">
        <v>51</v>
      </c>
      <c r="D141" s="48">
        <v>0</v>
      </c>
      <c r="E141" s="73" t="s">
        <v>664</v>
      </c>
      <c r="F141" s="48">
        <v>851</v>
      </c>
      <c r="G141" s="73"/>
      <c r="H141" s="73"/>
      <c r="I141" s="73" t="s">
        <v>668</v>
      </c>
      <c r="J141" s="73" t="s">
        <v>415</v>
      </c>
      <c r="K141" s="114">
        <f>'[2]6.Вед.2017'!K111</f>
        <v>0</v>
      </c>
      <c r="L141" s="114">
        <f>'[2]6.Вед.2017'!L111</f>
        <v>0</v>
      </c>
      <c r="M141" s="114">
        <f>'[2]6.Вед.2017'!M111</f>
        <v>0</v>
      </c>
      <c r="N141" s="114">
        <f>'[2]6.Вед.2017'!N111</f>
        <v>0</v>
      </c>
      <c r="O141" s="114" t="e">
        <f>'[2]6.Вед.2017'!O111</f>
        <v>#REF!</v>
      </c>
      <c r="P141" s="114" t="e">
        <f>'[2]6.Вед.2017'!#REF!</f>
        <v>#REF!</v>
      </c>
      <c r="Q141" s="114">
        <f>'[2]6.Вед.2017'!P111</f>
        <v>2586100</v>
      </c>
    </row>
    <row r="142" spans="1:17" ht="1.5" customHeight="1" x14ac:dyDescent="0.25">
      <c r="A142" s="174" t="s">
        <v>669</v>
      </c>
      <c r="B142" s="175"/>
      <c r="C142" s="72">
        <v>51</v>
      </c>
      <c r="D142" s="72">
        <v>0</v>
      </c>
      <c r="E142" s="82" t="s">
        <v>670</v>
      </c>
      <c r="F142" s="72"/>
      <c r="G142" s="82"/>
      <c r="H142" s="82"/>
      <c r="I142" s="82"/>
      <c r="J142" s="82"/>
      <c r="K142" s="117">
        <f t="shared" ref="K142:Q145" si="64">K143</f>
        <v>129306</v>
      </c>
      <c r="L142" s="117">
        <f t="shared" si="64"/>
        <v>0</v>
      </c>
      <c r="M142" s="117">
        <f t="shared" si="64"/>
        <v>129306</v>
      </c>
      <c r="N142" s="117">
        <f t="shared" si="64"/>
        <v>0</v>
      </c>
      <c r="O142" s="117">
        <f t="shared" si="64"/>
        <v>0</v>
      </c>
      <c r="P142" s="117" t="e">
        <f t="shared" si="64"/>
        <v>#REF!</v>
      </c>
      <c r="Q142" s="117">
        <f t="shared" si="64"/>
        <v>0</v>
      </c>
    </row>
    <row r="143" spans="1:17" ht="1.5" customHeight="1" x14ac:dyDescent="0.25">
      <c r="A143" s="169" t="s">
        <v>343</v>
      </c>
      <c r="B143" s="169"/>
      <c r="C143" s="48">
        <v>51</v>
      </c>
      <c r="D143" s="48">
        <v>0</v>
      </c>
      <c r="E143" s="73" t="s">
        <v>670</v>
      </c>
      <c r="F143" s="48">
        <v>851</v>
      </c>
      <c r="G143" s="82"/>
      <c r="H143" s="82"/>
      <c r="I143" s="82"/>
      <c r="J143" s="82"/>
      <c r="K143" s="117">
        <f t="shared" si="64"/>
        <v>129306</v>
      </c>
      <c r="L143" s="117">
        <f t="shared" si="64"/>
        <v>0</v>
      </c>
      <c r="M143" s="117">
        <f t="shared" si="64"/>
        <v>129306</v>
      </c>
      <c r="N143" s="117">
        <f t="shared" si="64"/>
        <v>0</v>
      </c>
      <c r="O143" s="117">
        <f t="shared" si="64"/>
        <v>0</v>
      </c>
      <c r="P143" s="117" t="e">
        <f t="shared" si="64"/>
        <v>#REF!</v>
      </c>
      <c r="Q143" s="117">
        <f t="shared" si="64"/>
        <v>0</v>
      </c>
    </row>
    <row r="144" spans="1:17" ht="1.5" customHeight="1" x14ac:dyDescent="0.25">
      <c r="A144" s="171" t="s">
        <v>425</v>
      </c>
      <c r="B144" s="172"/>
      <c r="C144" s="48">
        <v>51</v>
      </c>
      <c r="D144" s="48">
        <v>0</v>
      </c>
      <c r="E144" s="73" t="s">
        <v>670</v>
      </c>
      <c r="F144" s="48">
        <v>851</v>
      </c>
      <c r="G144" s="73"/>
      <c r="H144" s="73"/>
      <c r="I144" s="118" t="s">
        <v>671</v>
      </c>
      <c r="J144" s="73"/>
      <c r="K144" s="114">
        <f t="shared" si="64"/>
        <v>129306</v>
      </c>
      <c r="L144" s="114">
        <f t="shared" si="64"/>
        <v>0</v>
      </c>
      <c r="M144" s="114">
        <f t="shared" si="64"/>
        <v>129306</v>
      </c>
      <c r="N144" s="114">
        <f t="shared" si="64"/>
        <v>0</v>
      </c>
      <c r="O144" s="114">
        <f t="shared" si="64"/>
        <v>0</v>
      </c>
      <c r="P144" s="114" t="e">
        <f t="shared" si="64"/>
        <v>#REF!</v>
      </c>
      <c r="Q144" s="114">
        <f t="shared" si="64"/>
        <v>0</v>
      </c>
    </row>
    <row r="145" spans="1:17" ht="1.5" customHeight="1" x14ac:dyDescent="0.25">
      <c r="A145" s="116"/>
      <c r="B145" s="106" t="s">
        <v>427</v>
      </c>
      <c r="C145" s="48">
        <v>51</v>
      </c>
      <c r="D145" s="48">
        <v>0</v>
      </c>
      <c r="E145" s="73" t="s">
        <v>670</v>
      </c>
      <c r="F145" s="48">
        <v>851</v>
      </c>
      <c r="G145" s="73"/>
      <c r="H145" s="73"/>
      <c r="I145" s="118" t="s">
        <v>671</v>
      </c>
      <c r="J145" s="73" t="s">
        <v>428</v>
      </c>
      <c r="K145" s="114">
        <f t="shared" si="64"/>
        <v>129306</v>
      </c>
      <c r="L145" s="114">
        <f t="shared" si="64"/>
        <v>0</v>
      </c>
      <c r="M145" s="114">
        <f t="shared" si="64"/>
        <v>129306</v>
      </c>
      <c r="N145" s="114">
        <f t="shared" si="64"/>
        <v>0</v>
      </c>
      <c r="O145" s="114">
        <f t="shared" si="64"/>
        <v>0</v>
      </c>
      <c r="P145" s="114" t="e">
        <f t="shared" si="64"/>
        <v>#REF!</v>
      </c>
      <c r="Q145" s="114">
        <f t="shared" si="64"/>
        <v>0</v>
      </c>
    </row>
    <row r="146" spans="1:17" ht="1.5" customHeight="1" x14ac:dyDescent="0.25">
      <c r="A146" s="116"/>
      <c r="B146" s="106" t="s">
        <v>429</v>
      </c>
      <c r="C146" s="48">
        <v>51</v>
      </c>
      <c r="D146" s="48">
        <v>0</v>
      </c>
      <c r="E146" s="73" t="s">
        <v>670</v>
      </c>
      <c r="F146" s="48">
        <v>851</v>
      </c>
      <c r="G146" s="73"/>
      <c r="H146" s="73"/>
      <c r="I146" s="118" t="s">
        <v>671</v>
      </c>
      <c r="J146" s="73" t="s">
        <v>430</v>
      </c>
      <c r="K146" s="114">
        <f>'[2]6.Вед.2017'!K115</f>
        <v>129306</v>
      </c>
      <c r="L146" s="114">
        <f>'[2]6.Вед.2017'!L115</f>
        <v>0</v>
      </c>
      <c r="M146" s="114">
        <f>'[2]6.Вед.2017'!M115</f>
        <v>129306</v>
      </c>
      <c r="N146" s="114">
        <f>'[2]6.Вед.2017'!N115</f>
        <v>0</v>
      </c>
      <c r="O146" s="114">
        <f>'[2]6.Вед.2017'!O115</f>
        <v>0</v>
      </c>
      <c r="P146" s="114" t="e">
        <f>'[2]6.Вед.2017'!#REF!</f>
        <v>#REF!</v>
      </c>
      <c r="Q146" s="114">
        <f>'[2]6.Вед.2017'!P115</f>
        <v>0</v>
      </c>
    </row>
    <row r="147" spans="1:17" ht="64.5" customHeight="1" x14ac:dyDescent="0.25">
      <c r="A147" s="169" t="s">
        <v>672</v>
      </c>
      <c r="B147" s="169"/>
      <c r="C147" s="103">
        <v>51</v>
      </c>
      <c r="D147" s="103">
        <v>1</v>
      </c>
      <c r="E147" s="65"/>
      <c r="F147" s="72"/>
      <c r="G147" s="65"/>
      <c r="H147" s="65"/>
      <c r="I147" s="65"/>
      <c r="J147" s="65"/>
      <c r="K147" s="110">
        <f t="shared" ref="K147:Q147" si="65">K149</f>
        <v>311125</v>
      </c>
      <c r="L147" s="110">
        <f t="shared" si="65"/>
        <v>11125</v>
      </c>
      <c r="M147" s="110">
        <f t="shared" si="65"/>
        <v>300000</v>
      </c>
      <c r="N147" s="110">
        <f t="shared" si="65"/>
        <v>0</v>
      </c>
      <c r="O147" s="110" t="e">
        <f t="shared" si="65"/>
        <v>#REF!</v>
      </c>
      <c r="P147" s="110" t="e">
        <f t="shared" si="65"/>
        <v>#REF!</v>
      </c>
      <c r="Q147" s="110">
        <f t="shared" si="65"/>
        <v>12546.55</v>
      </c>
    </row>
    <row r="148" spans="1:17" ht="9.75" customHeight="1" x14ac:dyDescent="0.25">
      <c r="A148" s="169" t="s">
        <v>673</v>
      </c>
      <c r="B148" s="169"/>
      <c r="C148" s="103">
        <v>51</v>
      </c>
      <c r="D148" s="103">
        <v>1</v>
      </c>
      <c r="E148" s="65" t="s">
        <v>372</v>
      </c>
      <c r="F148" s="72"/>
      <c r="G148" s="65"/>
      <c r="H148" s="65"/>
      <c r="I148" s="65"/>
      <c r="J148" s="65"/>
      <c r="K148" s="110">
        <f t="shared" ref="K148:Q148" si="66">K149</f>
        <v>311125</v>
      </c>
      <c r="L148" s="110">
        <f t="shared" si="66"/>
        <v>11125</v>
      </c>
      <c r="M148" s="110">
        <f t="shared" si="66"/>
        <v>300000</v>
      </c>
      <c r="N148" s="110">
        <f t="shared" si="66"/>
        <v>0</v>
      </c>
      <c r="O148" s="110" t="e">
        <f t="shared" si="66"/>
        <v>#REF!</v>
      </c>
      <c r="P148" s="110" t="e">
        <f t="shared" si="66"/>
        <v>#REF!</v>
      </c>
      <c r="Q148" s="110">
        <f t="shared" si="66"/>
        <v>12546.55</v>
      </c>
    </row>
    <row r="149" spans="1:17" ht="9.75" customHeight="1" x14ac:dyDescent="0.25">
      <c r="A149" s="169" t="s">
        <v>343</v>
      </c>
      <c r="B149" s="169"/>
      <c r="C149" s="103">
        <v>51</v>
      </c>
      <c r="D149" s="103">
        <v>1</v>
      </c>
      <c r="E149" s="65" t="s">
        <v>372</v>
      </c>
      <c r="F149" s="72">
        <v>851</v>
      </c>
      <c r="G149" s="65"/>
      <c r="H149" s="65"/>
      <c r="I149" s="65"/>
      <c r="J149" s="65"/>
      <c r="K149" s="110">
        <f t="shared" ref="K149:Q149" si="67">K150+K153</f>
        <v>311125</v>
      </c>
      <c r="L149" s="110">
        <f t="shared" si="67"/>
        <v>11125</v>
      </c>
      <c r="M149" s="110">
        <f t="shared" si="67"/>
        <v>300000</v>
      </c>
      <c r="N149" s="110">
        <f t="shared" si="67"/>
        <v>0</v>
      </c>
      <c r="O149" s="110" t="e">
        <f t="shared" si="67"/>
        <v>#REF!</v>
      </c>
      <c r="P149" s="110" t="e">
        <f t="shared" si="67"/>
        <v>#REF!</v>
      </c>
      <c r="Q149" s="110">
        <f t="shared" si="67"/>
        <v>12546.55</v>
      </c>
    </row>
    <row r="150" spans="1:17" ht="9.75" customHeight="1" x14ac:dyDescent="0.25">
      <c r="A150" s="168" t="s">
        <v>412</v>
      </c>
      <c r="B150" s="168"/>
      <c r="C150" s="48">
        <v>51</v>
      </c>
      <c r="D150" s="48">
        <v>1</v>
      </c>
      <c r="E150" s="49" t="s">
        <v>372</v>
      </c>
      <c r="F150" s="48">
        <v>851</v>
      </c>
      <c r="G150" s="49" t="s">
        <v>349</v>
      </c>
      <c r="H150" s="49" t="s">
        <v>369</v>
      </c>
      <c r="I150" s="49" t="s">
        <v>674</v>
      </c>
      <c r="J150" s="49"/>
      <c r="K150" s="105">
        <f t="shared" ref="K150:Q151" si="68">K151</f>
        <v>11125</v>
      </c>
      <c r="L150" s="105">
        <f t="shared" si="68"/>
        <v>11125</v>
      </c>
      <c r="M150" s="105">
        <f t="shared" si="68"/>
        <v>0</v>
      </c>
      <c r="N150" s="105">
        <f t="shared" si="68"/>
        <v>0</v>
      </c>
      <c r="O150" s="105" t="e">
        <f t="shared" si="68"/>
        <v>#REF!</v>
      </c>
      <c r="P150" s="105" t="e">
        <f t="shared" si="68"/>
        <v>#REF!</v>
      </c>
      <c r="Q150" s="105">
        <f t="shared" si="68"/>
        <v>12546.55</v>
      </c>
    </row>
    <row r="151" spans="1:17" ht="9.75" customHeight="1" x14ac:dyDescent="0.25">
      <c r="A151" s="112"/>
      <c r="B151" s="106" t="s">
        <v>620</v>
      </c>
      <c r="C151" s="48">
        <v>51</v>
      </c>
      <c r="D151" s="48">
        <v>1</v>
      </c>
      <c r="E151" s="49" t="s">
        <v>372</v>
      </c>
      <c r="F151" s="48">
        <v>851</v>
      </c>
      <c r="G151" s="49" t="s">
        <v>349</v>
      </c>
      <c r="H151" s="49" t="s">
        <v>369</v>
      </c>
      <c r="I151" s="49" t="s">
        <v>674</v>
      </c>
      <c r="J151" s="49" t="s">
        <v>359</v>
      </c>
      <c r="K151" s="105">
        <f t="shared" si="68"/>
        <v>11125</v>
      </c>
      <c r="L151" s="105">
        <f t="shared" si="68"/>
        <v>11125</v>
      </c>
      <c r="M151" s="105">
        <f t="shared" si="68"/>
        <v>0</v>
      </c>
      <c r="N151" s="105">
        <f t="shared" si="68"/>
        <v>0</v>
      </c>
      <c r="O151" s="105" t="e">
        <f t="shared" si="68"/>
        <v>#REF!</v>
      </c>
      <c r="P151" s="105" t="e">
        <f t="shared" si="68"/>
        <v>#REF!</v>
      </c>
      <c r="Q151" s="105">
        <f t="shared" si="68"/>
        <v>12546.55</v>
      </c>
    </row>
    <row r="152" spans="1:17" ht="9.75" customHeight="1" x14ac:dyDescent="0.25">
      <c r="A152" s="112"/>
      <c r="B152" s="109" t="s">
        <v>346</v>
      </c>
      <c r="C152" s="48">
        <v>51</v>
      </c>
      <c r="D152" s="48">
        <v>1</v>
      </c>
      <c r="E152" s="49" t="s">
        <v>372</v>
      </c>
      <c r="F152" s="48">
        <v>851</v>
      </c>
      <c r="G152" s="49" t="s">
        <v>349</v>
      </c>
      <c r="H152" s="49" t="s">
        <v>369</v>
      </c>
      <c r="I152" s="49" t="s">
        <v>674</v>
      </c>
      <c r="J152" s="49" t="s">
        <v>360</v>
      </c>
      <c r="K152" s="105">
        <f>'[2]6.Вед.2017'!K98</f>
        <v>11125</v>
      </c>
      <c r="L152" s="105">
        <f>'[2]6.Вед.2017'!L98</f>
        <v>11125</v>
      </c>
      <c r="M152" s="105">
        <f>'[2]6.Вед.2017'!M98</f>
        <v>0</v>
      </c>
      <c r="N152" s="105">
        <f>'[2]6.Вед.2017'!N98</f>
        <v>0</v>
      </c>
      <c r="O152" s="105" t="e">
        <f>'[2]6.Вед.2017'!O98</f>
        <v>#REF!</v>
      </c>
      <c r="P152" s="105" t="e">
        <f>'[2]6.Вед.2017'!#REF!</f>
        <v>#REF!</v>
      </c>
      <c r="Q152" s="105">
        <f>'[2]6.Вед.2017'!P98</f>
        <v>12546.55</v>
      </c>
    </row>
    <row r="153" spans="1:17" ht="9.75" customHeight="1" x14ac:dyDescent="0.25">
      <c r="A153" s="168" t="s">
        <v>416</v>
      </c>
      <c r="B153" s="168"/>
      <c r="C153" s="48">
        <v>51</v>
      </c>
      <c r="D153" s="48">
        <v>1</v>
      </c>
      <c r="E153" s="49" t="s">
        <v>372</v>
      </c>
      <c r="F153" s="48">
        <v>851</v>
      </c>
      <c r="G153" s="49"/>
      <c r="H153" s="49"/>
      <c r="I153" s="49" t="s">
        <v>675</v>
      </c>
      <c r="J153" s="49"/>
      <c r="K153" s="105">
        <f t="shared" ref="K153:Q154" si="69">K154</f>
        <v>300000</v>
      </c>
      <c r="L153" s="105">
        <f t="shared" si="69"/>
        <v>0</v>
      </c>
      <c r="M153" s="105">
        <f t="shared" si="69"/>
        <v>300000</v>
      </c>
      <c r="N153" s="105">
        <f t="shared" si="69"/>
        <v>0</v>
      </c>
      <c r="O153" s="105" t="e">
        <f t="shared" si="69"/>
        <v>#REF!</v>
      </c>
      <c r="P153" s="105" t="e">
        <f t="shared" si="69"/>
        <v>#REF!</v>
      </c>
      <c r="Q153" s="105">
        <f t="shared" si="69"/>
        <v>0</v>
      </c>
    </row>
    <row r="154" spans="1:17" ht="9.75" customHeight="1" x14ac:dyDescent="0.25">
      <c r="A154" s="106"/>
      <c r="B154" s="106" t="s">
        <v>361</v>
      </c>
      <c r="C154" s="48">
        <v>51</v>
      </c>
      <c r="D154" s="48">
        <v>1</v>
      </c>
      <c r="E154" s="49" t="s">
        <v>372</v>
      </c>
      <c r="F154" s="48">
        <v>851</v>
      </c>
      <c r="G154" s="49"/>
      <c r="H154" s="49"/>
      <c r="I154" s="49" t="s">
        <v>675</v>
      </c>
      <c r="J154" s="49" t="s">
        <v>362</v>
      </c>
      <c r="K154" s="105">
        <f t="shared" si="69"/>
        <v>300000</v>
      </c>
      <c r="L154" s="105">
        <f t="shared" si="69"/>
        <v>0</v>
      </c>
      <c r="M154" s="105">
        <f t="shared" si="69"/>
        <v>300000</v>
      </c>
      <c r="N154" s="105">
        <f t="shared" si="69"/>
        <v>0</v>
      </c>
      <c r="O154" s="105" t="e">
        <f t="shared" si="69"/>
        <v>#REF!</v>
      </c>
      <c r="P154" s="105" t="e">
        <f t="shared" si="69"/>
        <v>#REF!</v>
      </c>
      <c r="Q154" s="105">
        <f t="shared" si="69"/>
        <v>0</v>
      </c>
    </row>
    <row r="155" spans="1:17" ht="9.75" customHeight="1" x14ac:dyDescent="0.25">
      <c r="A155" s="106"/>
      <c r="B155" s="106" t="s">
        <v>414</v>
      </c>
      <c r="C155" s="48">
        <v>51</v>
      </c>
      <c r="D155" s="48">
        <v>1</v>
      </c>
      <c r="E155" s="49" t="s">
        <v>372</v>
      </c>
      <c r="F155" s="48">
        <v>851</v>
      </c>
      <c r="G155" s="49"/>
      <c r="H155" s="49"/>
      <c r="I155" s="49" t="s">
        <v>675</v>
      </c>
      <c r="J155" s="49" t="s">
        <v>415</v>
      </c>
      <c r="K155" s="105">
        <f>'[2]6.Вед.2017'!K101</f>
        <v>300000</v>
      </c>
      <c r="L155" s="105">
        <f>'[2]6.Вед.2017'!L101</f>
        <v>0</v>
      </c>
      <c r="M155" s="105">
        <f>'[2]6.Вед.2017'!M101</f>
        <v>300000</v>
      </c>
      <c r="N155" s="105">
        <f>'[2]6.Вед.2017'!N101</f>
        <v>0</v>
      </c>
      <c r="O155" s="105" t="e">
        <f>'[2]6.Вед.2017'!O101</f>
        <v>#REF!</v>
      </c>
      <c r="P155" s="105" t="e">
        <f>'[2]6.Вед.2017'!#REF!</f>
        <v>#REF!</v>
      </c>
      <c r="Q155" s="105">
        <f>'[2]6.Вед.2017'!P101</f>
        <v>0</v>
      </c>
    </row>
    <row r="156" spans="1:17" ht="25.5" customHeight="1" x14ac:dyDescent="0.25">
      <c r="A156" s="169" t="s">
        <v>676</v>
      </c>
      <c r="B156" s="169"/>
      <c r="C156" s="72">
        <v>51</v>
      </c>
      <c r="D156" s="72">
        <v>2</v>
      </c>
      <c r="E156" s="82"/>
      <c r="F156" s="72"/>
      <c r="G156" s="65"/>
      <c r="H156" s="82"/>
      <c r="I156" s="82"/>
      <c r="J156" s="65"/>
      <c r="K156" s="110">
        <f t="shared" ref="K156:Q156" si="70">K158</f>
        <v>16620226</v>
      </c>
      <c r="L156" s="110">
        <f t="shared" si="70"/>
        <v>19080</v>
      </c>
      <c r="M156" s="110">
        <f t="shared" si="70"/>
        <v>3089200</v>
      </c>
      <c r="N156" s="110">
        <f t="shared" si="70"/>
        <v>13511946</v>
      </c>
      <c r="O156" s="110" t="e">
        <f t="shared" si="70"/>
        <v>#REF!</v>
      </c>
      <c r="P156" s="110" t="e">
        <f t="shared" si="70"/>
        <v>#REF!</v>
      </c>
      <c r="Q156" s="110">
        <f t="shared" si="70"/>
        <v>15087820</v>
      </c>
    </row>
    <row r="157" spans="1:17" ht="2.25" customHeight="1" x14ac:dyDescent="0.25">
      <c r="A157" s="169" t="s">
        <v>677</v>
      </c>
      <c r="B157" s="169"/>
      <c r="C157" s="72">
        <v>51</v>
      </c>
      <c r="D157" s="72">
        <v>2</v>
      </c>
      <c r="E157" s="82" t="s">
        <v>372</v>
      </c>
      <c r="F157" s="72"/>
      <c r="G157" s="65"/>
      <c r="H157" s="82"/>
      <c r="I157" s="82"/>
      <c r="J157" s="65"/>
      <c r="K157" s="110">
        <f t="shared" ref="K157:Q157" si="71">K158</f>
        <v>16620226</v>
      </c>
      <c r="L157" s="110">
        <f t="shared" si="71"/>
        <v>19080</v>
      </c>
      <c r="M157" s="110">
        <f t="shared" si="71"/>
        <v>3089200</v>
      </c>
      <c r="N157" s="110">
        <f t="shared" si="71"/>
        <v>13511946</v>
      </c>
      <c r="O157" s="110" t="e">
        <f t="shared" si="71"/>
        <v>#REF!</v>
      </c>
      <c r="P157" s="110" t="e">
        <f t="shared" si="71"/>
        <v>#REF!</v>
      </c>
      <c r="Q157" s="110">
        <f t="shared" si="71"/>
        <v>15087820</v>
      </c>
    </row>
    <row r="158" spans="1:17" ht="2.25" customHeight="1" x14ac:dyDescent="0.25">
      <c r="A158" s="169" t="s">
        <v>343</v>
      </c>
      <c r="B158" s="169"/>
      <c r="C158" s="72">
        <v>51</v>
      </c>
      <c r="D158" s="72">
        <v>2</v>
      </c>
      <c r="E158" s="82" t="s">
        <v>372</v>
      </c>
      <c r="F158" s="72">
        <v>851</v>
      </c>
      <c r="G158" s="65"/>
      <c r="H158" s="82"/>
      <c r="I158" s="82"/>
      <c r="J158" s="65"/>
      <c r="K158" s="110">
        <f>K159+K162+K165+K168+K171+K174+K179+K182++K185+K190</f>
        <v>16620226</v>
      </c>
      <c r="L158" s="110">
        <f t="shared" ref="L158:Q158" si="72">L159+L162+L165+L168+L171+L174+L179+L182++L185+L190</f>
        <v>19080</v>
      </c>
      <c r="M158" s="110">
        <f t="shared" si="72"/>
        <v>3089200</v>
      </c>
      <c r="N158" s="110">
        <f t="shared" si="72"/>
        <v>13511946</v>
      </c>
      <c r="O158" s="110" t="e">
        <f t="shared" si="72"/>
        <v>#REF!</v>
      </c>
      <c r="P158" s="110" t="e">
        <f t="shared" si="72"/>
        <v>#REF!</v>
      </c>
      <c r="Q158" s="110">
        <f t="shared" si="72"/>
        <v>15087820</v>
      </c>
    </row>
    <row r="159" spans="1:17" ht="2.25" customHeight="1" x14ac:dyDescent="0.25">
      <c r="A159" s="168" t="s">
        <v>461</v>
      </c>
      <c r="B159" s="168"/>
      <c r="C159" s="48">
        <v>51</v>
      </c>
      <c r="D159" s="48">
        <v>2</v>
      </c>
      <c r="E159" s="49" t="s">
        <v>372</v>
      </c>
      <c r="F159" s="48">
        <v>851</v>
      </c>
      <c r="G159" s="49" t="s">
        <v>419</v>
      </c>
      <c r="H159" s="49" t="s">
        <v>348</v>
      </c>
      <c r="I159" s="49" t="s">
        <v>678</v>
      </c>
      <c r="J159" s="49"/>
      <c r="K159" s="105">
        <f t="shared" ref="K159:Q160" si="73">K160</f>
        <v>0</v>
      </c>
      <c r="L159" s="105">
        <f t="shared" si="73"/>
        <v>0</v>
      </c>
      <c r="M159" s="105">
        <f t="shared" si="73"/>
        <v>0</v>
      </c>
      <c r="N159" s="105">
        <f t="shared" si="73"/>
        <v>0</v>
      </c>
      <c r="O159" s="105">
        <f t="shared" si="73"/>
        <v>0</v>
      </c>
      <c r="P159" s="105" t="e">
        <f t="shared" si="73"/>
        <v>#REF!</v>
      </c>
      <c r="Q159" s="105">
        <f t="shared" si="73"/>
        <v>0</v>
      </c>
    </row>
    <row r="160" spans="1:17" ht="2.25" customHeight="1" x14ac:dyDescent="0.25">
      <c r="A160" s="116"/>
      <c r="B160" s="109" t="s">
        <v>392</v>
      </c>
      <c r="C160" s="48">
        <v>51</v>
      </c>
      <c r="D160" s="48">
        <v>2</v>
      </c>
      <c r="E160" s="49" t="s">
        <v>372</v>
      </c>
      <c r="F160" s="48">
        <v>851</v>
      </c>
      <c r="G160" s="49" t="s">
        <v>419</v>
      </c>
      <c r="H160" s="49" t="s">
        <v>348</v>
      </c>
      <c r="I160" s="49" t="s">
        <v>678</v>
      </c>
      <c r="J160" s="49" t="s">
        <v>463</v>
      </c>
      <c r="K160" s="105">
        <f>K161</f>
        <v>0</v>
      </c>
      <c r="L160" s="105">
        <f t="shared" si="73"/>
        <v>0</v>
      </c>
      <c r="M160" s="105">
        <f t="shared" si="73"/>
        <v>0</v>
      </c>
      <c r="N160" s="105">
        <f t="shared" si="73"/>
        <v>0</v>
      </c>
      <c r="O160" s="105">
        <f>O161</f>
        <v>0</v>
      </c>
      <c r="P160" s="105" t="e">
        <f t="shared" si="73"/>
        <v>#REF!</v>
      </c>
      <c r="Q160" s="105">
        <f t="shared" si="73"/>
        <v>0</v>
      </c>
    </row>
    <row r="161" spans="1:17" ht="2.25" customHeight="1" x14ac:dyDescent="0.25">
      <c r="A161" s="116"/>
      <c r="B161" s="106" t="s">
        <v>464</v>
      </c>
      <c r="C161" s="48">
        <v>51</v>
      </c>
      <c r="D161" s="48">
        <v>2</v>
      </c>
      <c r="E161" s="49" t="s">
        <v>372</v>
      </c>
      <c r="F161" s="48">
        <v>851</v>
      </c>
      <c r="G161" s="49" t="s">
        <v>419</v>
      </c>
      <c r="H161" s="49" t="s">
        <v>348</v>
      </c>
      <c r="I161" s="49" t="s">
        <v>678</v>
      </c>
      <c r="J161" s="49" t="s">
        <v>465</v>
      </c>
      <c r="K161" s="105">
        <f>'[2]6.Вед.2017'!K171</f>
        <v>0</v>
      </c>
      <c r="L161" s="105">
        <f>'[2]6.Вед.2017'!L171</f>
        <v>0</v>
      </c>
      <c r="M161" s="105">
        <f>'[2]6.Вед.2017'!M171</f>
        <v>0</v>
      </c>
      <c r="N161" s="105">
        <f>'[2]6.Вед.2017'!N171</f>
        <v>0</v>
      </c>
      <c r="O161" s="105">
        <f>'[2]6.Вед.2017'!O171</f>
        <v>0</v>
      </c>
      <c r="P161" s="105" t="e">
        <f>'[2]6.Вед.2017'!#REF!</f>
        <v>#REF!</v>
      </c>
      <c r="Q161" s="105">
        <f>'[2]6.Вед.2017'!P171</f>
        <v>0</v>
      </c>
    </row>
    <row r="162" spans="1:17" ht="2.25" customHeight="1" x14ac:dyDescent="0.25">
      <c r="A162" s="168" t="s">
        <v>466</v>
      </c>
      <c r="B162" s="168"/>
      <c r="C162" s="48">
        <v>51</v>
      </c>
      <c r="D162" s="48">
        <v>2</v>
      </c>
      <c r="E162" s="49" t="s">
        <v>372</v>
      </c>
      <c r="F162" s="48">
        <v>851</v>
      </c>
      <c r="G162" s="49" t="s">
        <v>419</v>
      </c>
      <c r="H162" s="49" t="s">
        <v>348</v>
      </c>
      <c r="I162" s="49" t="s">
        <v>679</v>
      </c>
      <c r="J162" s="49"/>
      <c r="K162" s="105">
        <f t="shared" ref="K162:Q163" si="74">K163</f>
        <v>2562500</v>
      </c>
      <c r="L162" s="105">
        <f t="shared" si="74"/>
        <v>0</v>
      </c>
      <c r="M162" s="105">
        <f t="shared" si="74"/>
        <v>2562500</v>
      </c>
      <c r="N162" s="105">
        <f t="shared" si="74"/>
        <v>0</v>
      </c>
      <c r="O162" s="105" t="e">
        <f t="shared" si="74"/>
        <v>#REF!</v>
      </c>
      <c r="P162" s="105" t="e">
        <f t="shared" si="74"/>
        <v>#REF!</v>
      </c>
      <c r="Q162" s="105">
        <f t="shared" si="74"/>
        <v>5247000</v>
      </c>
    </row>
    <row r="163" spans="1:17" ht="2.25" customHeight="1" x14ac:dyDescent="0.25">
      <c r="A163" s="106"/>
      <c r="B163" s="106" t="s">
        <v>392</v>
      </c>
      <c r="C163" s="48">
        <v>51</v>
      </c>
      <c r="D163" s="48">
        <v>2</v>
      </c>
      <c r="E163" s="49" t="s">
        <v>372</v>
      </c>
      <c r="F163" s="48">
        <v>851</v>
      </c>
      <c r="G163" s="49" t="s">
        <v>419</v>
      </c>
      <c r="H163" s="49" t="s">
        <v>348</v>
      </c>
      <c r="I163" s="49" t="s">
        <v>679</v>
      </c>
      <c r="J163" s="71">
        <v>600</v>
      </c>
      <c r="K163" s="105">
        <f>K164</f>
        <v>2562500</v>
      </c>
      <c r="L163" s="105">
        <f t="shared" si="74"/>
        <v>0</v>
      </c>
      <c r="M163" s="105">
        <f t="shared" si="74"/>
        <v>2562500</v>
      </c>
      <c r="N163" s="105">
        <f t="shared" si="74"/>
        <v>0</v>
      </c>
      <c r="O163" s="105" t="e">
        <f>O164</f>
        <v>#REF!</v>
      </c>
      <c r="P163" s="105" t="e">
        <f t="shared" si="74"/>
        <v>#REF!</v>
      </c>
      <c r="Q163" s="105">
        <f t="shared" si="74"/>
        <v>5247000</v>
      </c>
    </row>
    <row r="164" spans="1:17" ht="2.25" customHeight="1" x14ac:dyDescent="0.25">
      <c r="A164" s="106"/>
      <c r="B164" s="106" t="s">
        <v>464</v>
      </c>
      <c r="C164" s="48">
        <v>51</v>
      </c>
      <c r="D164" s="48">
        <v>2</v>
      </c>
      <c r="E164" s="49" t="s">
        <v>372</v>
      </c>
      <c r="F164" s="48">
        <v>851</v>
      </c>
      <c r="G164" s="49" t="s">
        <v>419</v>
      </c>
      <c r="H164" s="49" t="s">
        <v>348</v>
      </c>
      <c r="I164" s="49" t="s">
        <v>679</v>
      </c>
      <c r="J164" s="71">
        <v>610</v>
      </c>
      <c r="K164" s="105">
        <f>'[2]6.Вед.2017'!K174</f>
        <v>2562500</v>
      </c>
      <c r="L164" s="105">
        <f>'[2]6.Вед.2017'!L174</f>
        <v>0</v>
      </c>
      <c r="M164" s="105">
        <f>'[2]6.Вед.2017'!M174</f>
        <v>2562500</v>
      </c>
      <c r="N164" s="105">
        <f>'[2]6.Вед.2017'!N174</f>
        <v>0</v>
      </c>
      <c r="O164" s="105" t="e">
        <f>'[2]6.Вед.2017'!O174</f>
        <v>#REF!</v>
      </c>
      <c r="P164" s="105" t="e">
        <f>'[2]6.Вед.2017'!#REF!</f>
        <v>#REF!</v>
      </c>
      <c r="Q164" s="105">
        <f>'[2]6.Вед.2017'!P174</f>
        <v>5247000</v>
      </c>
    </row>
    <row r="165" spans="1:17" ht="2.25" customHeight="1" x14ac:dyDescent="0.25">
      <c r="A165" s="168" t="s">
        <v>468</v>
      </c>
      <c r="B165" s="168"/>
      <c r="C165" s="48">
        <v>51</v>
      </c>
      <c r="D165" s="48">
        <v>2</v>
      </c>
      <c r="E165" s="49" t="s">
        <v>372</v>
      </c>
      <c r="F165" s="48">
        <v>851</v>
      </c>
      <c r="G165" s="49" t="s">
        <v>419</v>
      </c>
      <c r="H165" s="49" t="s">
        <v>348</v>
      </c>
      <c r="I165" s="49" t="s">
        <v>680</v>
      </c>
      <c r="J165" s="71"/>
      <c r="K165" s="105">
        <f t="shared" ref="K165:Q166" si="75">K166</f>
        <v>152000</v>
      </c>
      <c r="L165" s="105">
        <f t="shared" si="75"/>
        <v>0</v>
      </c>
      <c r="M165" s="105">
        <f t="shared" si="75"/>
        <v>152000</v>
      </c>
      <c r="N165" s="105">
        <f t="shared" si="75"/>
        <v>0</v>
      </c>
      <c r="O165" s="105" t="e">
        <f t="shared" si="75"/>
        <v>#REF!</v>
      </c>
      <c r="P165" s="105" t="e">
        <f t="shared" si="75"/>
        <v>#REF!</v>
      </c>
      <c r="Q165" s="105">
        <f t="shared" si="75"/>
        <v>8664200</v>
      </c>
    </row>
    <row r="166" spans="1:17" ht="2.25" customHeight="1" x14ac:dyDescent="0.25">
      <c r="A166" s="106"/>
      <c r="B166" s="106" t="s">
        <v>392</v>
      </c>
      <c r="C166" s="48">
        <v>51</v>
      </c>
      <c r="D166" s="48">
        <v>2</v>
      </c>
      <c r="E166" s="49" t="s">
        <v>372</v>
      </c>
      <c r="F166" s="48">
        <v>851</v>
      </c>
      <c r="G166" s="49" t="s">
        <v>419</v>
      </c>
      <c r="H166" s="49" t="s">
        <v>348</v>
      </c>
      <c r="I166" s="49" t="s">
        <v>680</v>
      </c>
      <c r="J166" s="71">
        <v>600</v>
      </c>
      <c r="K166" s="105">
        <f>K167</f>
        <v>152000</v>
      </c>
      <c r="L166" s="105">
        <f t="shared" si="75"/>
        <v>0</v>
      </c>
      <c r="M166" s="105">
        <f t="shared" si="75"/>
        <v>152000</v>
      </c>
      <c r="N166" s="105">
        <f t="shared" si="75"/>
        <v>0</v>
      </c>
      <c r="O166" s="105" t="e">
        <f>O167</f>
        <v>#REF!</v>
      </c>
      <c r="P166" s="105" t="e">
        <f t="shared" si="75"/>
        <v>#REF!</v>
      </c>
      <c r="Q166" s="105">
        <f t="shared" si="75"/>
        <v>8664200</v>
      </c>
    </row>
    <row r="167" spans="1:17" ht="2.25" customHeight="1" x14ac:dyDescent="0.25">
      <c r="A167" s="106"/>
      <c r="B167" s="106" t="s">
        <v>464</v>
      </c>
      <c r="C167" s="48">
        <v>51</v>
      </c>
      <c r="D167" s="48">
        <v>2</v>
      </c>
      <c r="E167" s="49" t="s">
        <v>372</v>
      </c>
      <c r="F167" s="48">
        <v>851</v>
      </c>
      <c r="G167" s="49" t="s">
        <v>419</v>
      </c>
      <c r="H167" s="49" t="s">
        <v>348</v>
      </c>
      <c r="I167" s="49" t="s">
        <v>680</v>
      </c>
      <c r="J167" s="71">
        <v>610</v>
      </c>
      <c r="K167" s="105">
        <f>'[2]6.Вед.2017'!K177</f>
        <v>152000</v>
      </c>
      <c r="L167" s="105">
        <f>'[2]6.Вед.2017'!L177</f>
        <v>0</v>
      </c>
      <c r="M167" s="105">
        <f>'[2]6.Вед.2017'!M177</f>
        <v>152000</v>
      </c>
      <c r="N167" s="105">
        <f>'[2]6.Вед.2017'!N177</f>
        <v>0</v>
      </c>
      <c r="O167" s="105" t="e">
        <f>'[2]6.Вед.2017'!O177</f>
        <v>#REF!</v>
      </c>
      <c r="P167" s="105" t="e">
        <f>'[2]6.Вед.2017'!#REF!</f>
        <v>#REF!</v>
      </c>
      <c r="Q167" s="105">
        <f>'[2]6.Вед.2017'!P177</f>
        <v>8664200</v>
      </c>
    </row>
    <row r="168" spans="1:17" ht="2.25" customHeight="1" x14ac:dyDescent="0.25">
      <c r="A168" s="168" t="s">
        <v>470</v>
      </c>
      <c r="B168" s="168"/>
      <c r="C168" s="48">
        <v>51</v>
      </c>
      <c r="D168" s="48">
        <v>2</v>
      </c>
      <c r="E168" s="49" t="s">
        <v>372</v>
      </c>
      <c r="F168" s="48">
        <v>851</v>
      </c>
      <c r="G168" s="49" t="s">
        <v>419</v>
      </c>
      <c r="H168" s="49" t="s">
        <v>348</v>
      </c>
      <c r="I168" s="49" t="s">
        <v>681</v>
      </c>
      <c r="J168" s="71"/>
      <c r="K168" s="105">
        <f t="shared" ref="K168:Q169" si="76">K169</f>
        <v>8556200</v>
      </c>
      <c r="L168" s="105">
        <f t="shared" si="76"/>
        <v>0</v>
      </c>
      <c r="M168" s="105">
        <f t="shared" si="76"/>
        <v>0</v>
      </c>
      <c r="N168" s="105">
        <f t="shared" si="76"/>
        <v>8556200</v>
      </c>
      <c r="O168" s="105" t="e">
        <f t="shared" si="76"/>
        <v>#REF!</v>
      </c>
      <c r="P168" s="105" t="e">
        <f t="shared" si="76"/>
        <v>#REF!</v>
      </c>
      <c r="Q168" s="105">
        <f t="shared" si="76"/>
        <v>0</v>
      </c>
    </row>
    <row r="169" spans="1:17" ht="2.25" customHeight="1" x14ac:dyDescent="0.25">
      <c r="A169" s="106"/>
      <c r="B169" s="106" t="s">
        <v>392</v>
      </c>
      <c r="C169" s="48">
        <v>51</v>
      </c>
      <c r="D169" s="48">
        <v>2</v>
      </c>
      <c r="E169" s="49" t="s">
        <v>372</v>
      </c>
      <c r="F169" s="48">
        <v>851</v>
      </c>
      <c r="G169" s="49" t="s">
        <v>419</v>
      </c>
      <c r="H169" s="49" t="s">
        <v>348</v>
      </c>
      <c r="I169" s="49" t="s">
        <v>681</v>
      </c>
      <c r="J169" s="71">
        <v>600</v>
      </c>
      <c r="K169" s="105">
        <f>K170</f>
        <v>8556200</v>
      </c>
      <c r="L169" s="105">
        <f t="shared" si="76"/>
        <v>0</v>
      </c>
      <c r="M169" s="105">
        <f t="shared" si="76"/>
        <v>0</v>
      </c>
      <c r="N169" s="105">
        <f t="shared" si="76"/>
        <v>8556200</v>
      </c>
      <c r="O169" s="105" t="e">
        <f>O170</f>
        <v>#REF!</v>
      </c>
      <c r="P169" s="105" t="e">
        <f t="shared" si="76"/>
        <v>#REF!</v>
      </c>
      <c r="Q169" s="105">
        <f t="shared" si="76"/>
        <v>0</v>
      </c>
    </row>
    <row r="170" spans="1:17" ht="2.25" customHeight="1" x14ac:dyDescent="0.25">
      <c r="A170" s="106"/>
      <c r="B170" s="106" t="s">
        <v>464</v>
      </c>
      <c r="C170" s="48">
        <v>51</v>
      </c>
      <c r="D170" s="48">
        <v>2</v>
      </c>
      <c r="E170" s="49" t="s">
        <v>372</v>
      </c>
      <c r="F170" s="48">
        <v>851</v>
      </c>
      <c r="G170" s="49" t="s">
        <v>419</v>
      </c>
      <c r="H170" s="49" t="s">
        <v>348</v>
      </c>
      <c r="I170" s="49" t="s">
        <v>681</v>
      </c>
      <c r="J170" s="71">
        <v>610</v>
      </c>
      <c r="K170" s="105">
        <f>'[2]6.Вед.2017'!K180</f>
        <v>8556200</v>
      </c>
      <c r="L170" s="105">
        <f>'[2]6.Вед.2017'!L180</f>
        <v>0</v>
      </c>
      <c r="M170" s="105">
        <f>'[2]6.Вед.2017'!M180</f>
        <v>0</v>
      </c>
      <c r="N170" s="105">
        <f>'[2]6.Вед.2017'!N180</f>
        <v>8556200</v>
      </c>
      <c r="O170" s="105" t="e">
        <f>'[2]6.Вед.2017'!O180</f>
        <v>#REF!</v>
      </c>
      <c r="P170" s="105" t="e">
        <f>'[2]6.Вед.2017'!#REF!</f>
        <v>#REF!</v>
      </c>
      <c r="Q170" s="105">
        <f>'[2]6.Вед.2017'!P180</f>
        <v>0</v>
      </c>
    </row>
    <row r="171" spans="1:17" ht="2.25" customHeight="1" x14ac:dyDescent="0.25">
      <c r="A171" s="168" t="s">
        <v>472</v>
      </c>
      <c r="B171" s="168"/>
      <c r="C171" s="48">
        <v>51</v>
      </c>
      <c r="D171" s="48">
        <v>2</v>
      </c>
      <c r="E171" s="49" t="s">
        <v>372</v>
      </c>
      <c r="F171" s="48">
        <v>851</v>
      </c>
      <c r="G171" s="49" t="s">
        <v>419</v>
      </c>
      <c r="H171" s="49" t="s">
        <v>348</v>
      </c>
      <c r="I171" s="49" t="s">
        <v>682</v>
      </c>
      <c r="J171" s="49"/>
      <c r="K171" s="105">
        <f t="shared" ref="K171:Q172" si="77">K172</f>
        <v>2995400</v>
      </c>
      <c r="L171" s="105">
        <f t="shared" si="77"/>
        <v>0</v>
      </c>
      <c r="M171" s="105">
        <f t="shared" si="77"/>
        <v>0</v>
      </c>
      <c r="N171" s="105">
        <f t="shared" si="77"/>
        <v>2995400</v>
      </c>
      <c r="O171" s="105" t="e">
        <f t="shared" si="77"/>
        <v>#REF!</v>
      </c>
      <c r="P171" s="105" t="e">
        <f t="shared" si="77"/>
        <v>#REF!</v>
      </c>
      <c r="Q171" s="105">
        <f t="shared" si="77"/>
        <v>0</v>
      </c>
    </row>
    <row r="172" spans="1:17" ht="2.25" customHeight="1" x14ac:dyDescent="0.25">
      <c r="A172" s="106"/>
      <c r="B172" s="106" t="s">
        <v>392</v>
      </c>
      <c r="C172" s="48">
        <v>51</v>
      </c>
      <c r="D172" s="48">
        <v>2</v>
      </c>
      <c r="E172" s="49" t="s">
        <v>372</v>
      </c>
      <c r="F172" s="48">
        <v>851</v>
      </c>
      <c r="G172" s="49" t="s">
        <v>419</v>
      </c>
      <c r="H172" s="49" t="s">
        <v>348</v>
      </c>
      <c r="I172" s="49" t="s">
        <v>682</v>
      </c>
      <c r="J172" s="49" t="s">
        <v>463</v>
      </c>
      <c r="K172" s="105">
        <f>K173</f>
        <v>2995400</v>
      </c>
      <c r="L172" s="105">
        <f t="shared" si="77"/>
        <v>0</v>
      </c>
      <c r="M172" s="105">
        <f t="shared" si="77"/>
        <v>0</v>
      </c>
      <c r="N172" s="105">
        <f t="shared" si="77"/>
        <v>2995400</v>
      </c>
      <c r="O172" s="105" t="e">
        <f>O173</f>
        <v>#REF!</v>
      </c>
      <c r="P172" s="105" t="e">
        <f t="shared" si="77"/>
        <v>#REF!</v>
      </c>
      <c r="Q172" s="105">
        <f t="shared" si="77"/>
        <v>0</v>
      </c>
    </row>
    <row r="173" spans="1:17" ht="2.25" customHeight="1" x14ac:dyDescent="0.25">
      <c r="A173" s="106"/>
      <c r="B173" s="106" t="s">
        <v>464</v>
      </c>
      <c r="C173" s="48">
        <v>51</v>
      </c>
      <c r="D173" s="48">
        <v>2</v>
      </c>
      <c r="E173" s="49" t="s">
        <v>372</v>
      </c>
      <c r="F173" s="48">
        <v>851</v>
      </c>
      <c r="G173" s="49" t="s">
        <v>419</v>
      </c>
      <c r="H173" s="49" t="s">
        <v>348</v>
      </c>
      <c r="I173" s="49" t="s">
        <v>682</v>
      </c>
      <c r="J173" s="49" t="s">
        <v>465</v>
      </c>
      <c r="K173" s="105">
        <f>'[2]6.Вед.2017'!K183</f>
        <v>2995400</v>
      </c>
      <c r="L173" s="105">
        <f>'[2]6.Вед.2017'!L183</f>
        <v>0</v>
      </c>
      <c r="M173" s="105">
        <f>'[2]6.Вед.2017'!M183</f>
        <v>0</v>
      </c>
      <c r="N173" s="105">
        <f>'[2]6.Вед.2017'!N183</f>
        <v>2995400</v>
      </c>
      <c r="O173" s="105" t="e">
        <f>'[2]6.Вед.2017'!O183</f>
        <v>#REF!</v>
      </c>
      <c r="P173" s="105" t="e">
        <f>'[2]6.Вед.2017'!#REF!</f>
        <v>#REF!</v>
      </c>
      <c r="Q173" s="105">
        <f>'[2]6.Вед.2017'!P183</f>
        <v>0</v>
      </c>
    </row>
    <row r="174" spans="1:17" ht="2.25" customHeight="1" x14ac:dyDescent="0.25">
      <c r="A174" s="173" t="s">
        <v>474</v>
      </c>
      <c r="B174" s="173"/>
      <c r="C174" s="48">
        <v>51</v>
      </c>
      <c r="D174" s="48">
        <v>2</v>
      </c>
      <c r="E174" s="49" t="s">
        <v>372</v>
      </c>
      <c r="F174" s="48">
        <v>851</v>
      </c>
      <c r="G174" s="49" t="s">
        <v>419</v>
      </c>
      <c r="H174" s="49" t="s">
        <v>348</v>
      </c>
      <c r="I174" s="49" t="s">
        <v>683</v>
      </c>
      <c r="J174" s="49"/>
      <c r="K174" s="105">
        <f>K175+K177</f>
        <v>108120</v>
      </c>
      <c r="L174" s="105">
        <f t="shared" ref="L174:Q174" si="78">L175+L177</f>
        <v>19080</v>
      </c>
      <c r="M174" s="105">
        <f t="shared" si="78"/>
        <v>0</v>
      </c>
      <c r="N174" s="105">
        <f t="shared" si="78"/>
        <v>89040</v>
      </c>
      <c r="O174" s="105" t="e">
        <f t="shared" si="78"/>
        <v>#REF!</v>
      </c>
      <c r="P174" s="105" t="e">
        <f t="shared" si="78"/>
        <v>#REF!</v>
      </c>
      <c r="Q174" s="105">
        <f t="shared" si="78"/>
        <v>108120</v>
      </c>
    </row>
    <row r="175" spans="1:17" ht="2.25" customHeight="1" x14ac:dyDescent="0.25">
      <c r="A175" s="108"/>
      <c r="B175" s="106" t="s">
        <v>620</v>
      </c>
      <c r="C175" s="48">
        <v>51</v>
      </c>
      <c r="D175" s="48">
        <v>2</v>
      </c>
      <c r="E175" s="49" t="s">
        <v>372</v>
      </c>
      <c r="F175" s="48">
        <v>851</v>
      </c>
      <c r="G175" s="49" t="s">
        <v>419</v>
      </c>
      <c r="H175" s="49" t="s">
        <v>348</v>
      </c>
      <c r="I175" s="49" t="s">
        <v>683</v>
      </c>
      <c r="J175" s="49" t="s">
        <v>359</v>
      </c>
      <c r="K175" s="105">
        <f t="shared" ref="K175:Q175" si="79">K176</f>
        <v>108120</v>
      </c>
      <c r="L175" s="105">
        <f t="shared" si="79"/>
        <v>19080</v>
      </c>
      <c r="M175" s="105">
        <f t="shared" si="79"/>
        <v>0</v>
      </c>
      <c r="N175" s="105">
        <f t="shared" si="79"/>
        <v>89040</v>
      </c>
      <c r="O175" s="105" t="e">
        <f t="shared" si="79"/>
        <v>#REF!</v>
      </c>
      <c r="P175" s="105" t="e">
        <f t="shared" si="79"/>
        <v>#REF!</v>
      </c>
      <c r="Q175" s="105">
        <f t="shared" si="79"/>
        <v>108120</v>
      </c>
    </row>
    <row r="176" spans="1:17" ht="2.25" customHeight="1" x14ac:dyDescent="0.25">
      <c r="A176" s="108"/>
      <c r="B176" s="109" t="s">
        <v>346</v>
      </c>
      <c r="C176" s="48">
        <v>51</v>
      </c>
      <c r="D176" s="48">
        <v>2</v>
      </c>
      <c r="E176" s="49" t="s">
        <v>372</v>
      </c>
      <c r="F176" s="48">
        <v>851</v>
      </c>
      <c r="G176" s="49" t="s">
        <v>419</v>
      </c>
      <c r="H176" s="49" t="s">
        <v>348</v>
      </c>
      <c r="I176" s="49" t="s">
        <v>683</v>
      </c>
      <c r="J176" s="49" t="s">
        <v>360</v>
      </c>
      <c r="K176" s="105">
        <f>'[2]6.Вед.2017'!K186</f>
        <v>108120</v>
      </c>
      <c r="L176" s="105">
        <f>'[2]6.Вед.2017'!L186</f>
        <v>19080</v>
      </c>
      <c r="M176" s="105">
        <f>'[2]6.Вед.2017'!M186</f>
        <v>0</v>
      </c>
      <c r="N176" s="105">
        <f>'[2]6.Вед.2017'!N186</f>
        <v>89040</v>
      </c>
      <c r="O176" s="105" t="e">
        <f>'[2]6.Вед.2017'!O186</f>
        <v>#REF!</v>
      </c>
      <c r="P176" s="105" t="e">
        <f>'[2]6.Вед.2017'!#REF!</f>
        <v>#REF!</v>
      </c>
      <c r="Q176" s="105">
        <f>'[2]6.Вед.2017'!P186</f>
        <v>108120</v>
      </c>
    </row>
    <row r="177" spans="1:17" ht="2.25" customHeight="1" x14ac:dyDescent="0.25">
      <c r="A177" s="108"/>
      <c r="B177" s="106" t="s">
        <v>392</v>
      </c>
      <c r="C177" s="48">
        <v>51</v>
      </c>
      <c r="D177" s="48">
        <v>2</v>
      </c>
      <c r="E177" s="49" t="s">
        <v>372</v>
      </c>
      <c r="F177" s="48">
        <v>851</v>
      </c>
      <c r="G177" s="49" t="s">
        <v>419</v>
      </c>
      <c r="H177" s="49" t="s">
        <v>348</v>
      </c>
      <c r="I177" s="49" t="s">
        <v>683</v>
      </c>
      <c r="J177" s="49" t="s">
        <v>463</v>
      </c>
      <c r="K177" s="105">
        <f>K178</f>
        <v>0</v>
      </c>
      <c r="L177" s="105">
        <f t="shared" ref="L177:Q177" si="80">L178</f>
        <v>0</v>
      </c>
      <c r="M177" s="105">
        <f t="shared" si="80"/>
        <v>0</v>
      </c>
      <c r="N177" s="105">
        <f t="shared" si="80"/>
        <v>0</v>
      </c>
      <c r="O177" s="105">
        <f t="shared" si="80"/>
        <v>0</v>
      </c>
      <c r="P177" s="105">
        <f t="shared" si="80"/>
        <v>0</v>
      </c>
      <c r="Q177" s="105">
        <f t="shared" si="80"/>
        <v>0</v>
      </c>
    </row>
    <row r="178" spans="1:17" ht="2.25" customHeight="1" x14ac:dyDescent="0.25">
      <c r="A178" s="108"/>
      <c r="B178" s="106" t="s">
        <v>684</v>
      </c>
      <c r="C178" s="48">
        <v>51</v>
      </c>
      <c r="D178" s="48">
        <v>2</v>
      </c>
      <c r="E178" s="49" t="s">
        <v>372</v>
      </c>
      <c r="F178" s="48">
        <v>851</v>
      </c>
      <c r="G178" s="49" t="s">
        <v>419</v>
      </c>
      <c r="H178" s="49" t="s">
        <v>348</v>
      </c>
      <c r="I178" s="49" t="s">
        <v>683</v>
      </c>
      <c r="J178" s="49" t="s">
        <v>685</v>
      </c>
      <c r="K178" s="105"/>
      <c r="L178" s="105"/>
      <c r="M178" s="105"/>
      <c r="N178" s="105"/>
      <c r="O178" s="105"/>
      <c r="P178" s="105"/>
      <c r="Q178" s="105"/>
    </row>
    <row r="179" spans="1:17" ht="2.25" customHeight="1" x14ac:dyDescent="0.25">
      <c r="A179" s="173" t="s">
        <v>476</v>
      </c>
      <c r="B179" s="173"/>
      <c r="C179" s="48">
        <v>51</v>
      </c>
      <c r="D179" s="48">
        <v>2</v>
      </c>
      <c r="E179" s="49" t="s">
        <v>372</v>
      </c>
      <c r="F179" s="48">
        <v>851</v>
      </c>
      <c r="G179" s="49" t="s">
        <v>419</v>
      </c>
      <c r="H179" s="49" t="s">
        <v>348</v>
      </c>
      <c r="I179" s="49" t="s">
        <v>686</v>
      </c>
      <c r="J179" s="49"/>
      <c r="K179" s="105">
        <f>K180</f>
        <v>100000</v>
      </c>
      <c r="L179" s="105">
        <f t="shared" ref="L179:Q179" si="81">L180</f>
        <v>0</v>
      </c>
      <c r="M179" s="105">
        <f t="shared" si="81"/>
        <v>100000</v>
      </c>
      <c r="N179" s="105">
        <f t="shared" si="81"/>
        <v>0</v>
      </c>
      <c r="O179" s="105" t="e">
        <f t="shared" si="81"/>
        <v>#REF!</v>
      </c>
      <c r="P179" s="105" t="e">
        <f t="shared" si="81"/>
        <v>#REF!</v>
      </c>
      <c r="Q179" s="105">
        <f t="shared" si="81"/>
        <v>100000</v>
      </c>
    </row>
    <row r="180" spans="1:17" ht="2.25" customHeight="1" x14ac:dyDescent="0.25">
      <c r="A180" s="108"/>
      <c r="B180" s="106" t="s">
        <v>358</v>
      </c>
      <c r="C180" s="48">
        <v>51</v>
      </c>
      <c r="D180" s="48">
        <v>2</v>
      </c>
      <c r="E180" s="49" t="s">
        <v>372</v>
      </c>
      <c r="F180" s="48">
        <v>851</v>
      </c>
      <c r="G180" s="49" t="s">
        <v>419</v>
      </c>
      <c r="H180" s="49" t="s">
        <v>348</v>
      </c>
      <c r="I180" s="49" t="s">
        <v>686</v>
      </c>
      <c r="J180" s="49" t="s">
        <v>359</v>
      </c>
      <c r="K180" s="105">
        <f t="shared" ref="K180:Q180" si="82">K181</f>
        <v>100000</v>
      </c>
      <c r="L180" s="105">
        <f t="shared" si="82"/>
        <v>0</v>
      </c>
      <c r="M180" s="105">
        <f t="shared" si="82"/>
        <v>100000</v>
      </c>
      <c r="N180" s="105">
        <f t="shared" si="82"/>
        <v>0</v>
      </c>
      <c r="O180" s="105" t="e">
        <f t="shared" si="82"/>
        <v>#REF!</v>
      </c>
      <c r="P180" s="105" t="e">
        <f t="shared" si="82"/>
        <v>#REF!</v>
      </c>
      <c r="Q180" s="105">
        <f t="shared" si="82"/>
        <v>100000</v>
      </c>
    </row>
    <row r="181" spans="1:17" ht="2.25" customHeight="1" x14ac:dyDescent="0.25">
      <c r="A181" s="108"/>
      <c r="B181" s="109" t="s">
        <v>346</v>
      </c>
      <c r="C181" s="48">
        <v>51</v>
      </c>
      <c r="D181" s="48">
        <v>2</v>
      </c>
      <c r="E181" s="49" t="s">
        <v>372</v>
      </c>
      <c r="F181" s="48">
        <v>851</v>
      </c>
      <c r="G181" s="49" t="s">
        <v>419</v>
      </c>
      <c r="H181" s="49" t="s">
        <v>348</v>
      </c>
      <c r="I181" s="49" t="s">
        <v>686</v>
      </c>
      <c r="J181" s="49" t="s">
        <v>360</v>
      </c>
      <c r="K181" s="105">
        <f>'[2]6.Вед.2017'!P189</f>
        <v>100000</v>
      </c>
      <c r="L181" s="105">
        <f>'[2]6.Вед.2017'!Q189</f>
        <v>0</v>
      </c>
      <c r="M181" s="105">
        <f>'[2]6.Вед.2017'!R189</f>
        <v>100000</v>
      </c>
      <c r="N181" s="105">
        <f>'[2]6.Вед.2017'!S189</f>
        <v>0</v>
      </c>
      <c r="O181" s="105" t="e">
        <f>'[2]6.Вед.2017'!O189</f>
        <v>#REF!</v>
      </c>
      <c r="P181" s="105" t="e">
        <f>'[2]6.Вед.2017'!#REF!</f>
        <v>#REF!</v>
      </c>
      <c r="Q181" s="105">
        <f>'[2]6.Вед.2017'!P189</f>
        <v>100000</v>
      </c>
    </row>
    <row r="182" spans="1:17" ht="2.25" customHeight="1" x14ac:dyDescent="0.25">
      <c r="A182" s="173" t="s">
        <v>478</v>
      </c>
      <c r="B182" s="173"/>
      <c r="C182" s="48">
        <v>51</v>
      </c>
      <c r="D182" s="48">
        <v>2</v>
      </c>
      <c r="E182" s="49" t="s">
        <v>372</v>
      </c>
      <c r="F182" s="48">
        <v>851</v>
      </c>
      <c r="G182" s="49" t="s">
        <v>419</v>
      </c>
      <c r="H182" s="49" t="s">
        <v>348</v>
      </c>
      <c r="I182" s="49" t="s">
        <v>687</v>
      </c>
      <c r="J182" s="49"/>
      <c r="K182" s="105">
        <f>K183</f>
        <v>100000</v>
      </c>
      <c r="L182" s="105">
        <f t="shared" ref="L182:Q182" si="83">L183</f>
        <v>0</v>
      </c>
      <c r="M182" s="105">
        <f t="shared" si="83"/>
        <v>0</v>
      </c>
      <c r="N182" s="105">
        <f t="shared" si="83"/>
        <v>100000</v>
      </c>
      <c r="O182" s="105" t="e">
        <f t="shared" si="83"/>
        <v>#REF!</v>
      </c>
      <c r="P182" s="105" t="e">
        <f t="shared" si="83"/>
        <v>#REF!</v>
      </c>
      <c r="Q182" s="105">
        <f t="shared" si="83"/>
        <v>100000</v>
      </c>
    </row>
    <row r="183" spans="1:17" ht="2.25" customHeight="1" x14ac:dyDescent="0.25">
      <c r="A183" s="119"/>
      <c r="B183" s="106" t="s">
        <v>358</v>
      </c>
      <c r="C183" s="48">
        <v>51</v>
      </c>
      <c r="D183" s="48">
        <v>2</v>
      </c>
      <c r="E183" s="49" t="s">
        <v>372</v>
      </c>
      <c r="F183" s="48">
        <v>851</v>
      </c>
      <c r="G183" s="49" t="s">
        <v>419</v>
      </c>
      <c r="H183" s="49" t="s">
        <v>348</v>
      </c>
      <c r="I183" s="49" t="s">
        <v>687</v>
      </c>
      <c r="J183" s="49" t="s">
        <v>359</v>
      </c>
      <c r="K183" s="105">
        <f t="shared" ref="K183:Q183" si="84">K184</f>
        <v>100000</v>
      </c>
      <c r="L183" s="105">
        <f t="shared" si="84"/>
        <v>0</v>
      </c>
      <c r="M183" s="105">
        <f t="shared" si="84"/>
        <v>0</v>
      </c>
      <c r="N183" s="105">
        <f t="shared" si="84"/>
        <v>100000</v>
      </c>
      <c r="O183" s="105" t="e">
        <f t="shared" si="84"/>
        <v>#REF!</v>
      </c>
      <c r="P183" s="105" t="e">
        <f t="shared" si="84"/>
        <v>#REF!</v>
      </c>
      <c r="Q183" s="105">
        <f t="shared" si="84"/>
        <v>100000</v>
      </c>
    </row>
    <row r="184" spans="1:17" ht="2.25" customHeight="1" x14ac:dyDescent="0.25">
      <c r="A184" s="119"/>
      <c r="B184" s="106" t="s">
        <v>346</v>
      </c>
      <c r="C184" s="48">
        <v>51</v>
      </c>
      <c r="D184" s="48">
        <v>2</v>
      </c>
      <c r="E184" s="49" t="s">
        <v>372</v>
      </c>
      <c r="F184" s="48">
        <v>851</v>
      </c>
      <c r="G184" s="49" t="s">
        <v>419</v>
      </c>
      <c r="H184" s="49" t="s">
        <v>348</v>
      </c>
      <c r="I184" s="49" t="s">
        <v>687</v>
      </c>
      <c r="J184" s="49" t="s">
        <v>360</v>
      </c>
      <c r="K184" s="105">
        <f>'[2]6.Вед.2017'!K192</f>
        <v>100000</v>
      </c>
      <c r="L184" s="105">
        <f>'[2]6.Вед.2017'!L192</f>
        <v>0</v>
      </c>
      <c r="M184" s="105">
        <f>'[2]6.Вед.2017'!M192</f>
        <v>0</v>
      </c>
      <c r="N184" s="105">
        <f>'[2]6.Вед.2017'!N192</f>
        <v>100000</v>
      </c>
      <c r="O184" s="105" t="e">
        <f>'[2]6.Вед.2017'!O192</f>
        <v>#REF!</v>
      </c>
      <c r="P184" s="105" t="e">
        <f>'[2]6.Вед.2017'!#REF!</f>
        <v>#REF!</v>
      </c>
      <c r="Q184" s="105">
        <f>'[2]6.Вед.2017'!P192</f>
        <v>100000</v>
      </c>
    </row>
    <row r="185" spans="1:17" ht="2.25" customHeight="1" x14ac:dyDescent="0.25">
      <c r="A185" s="173" t="s">
        <v>480</v>
      </c>
      <c r="B185" s="173"/>
      <c r="C185" s="48">
        <v>51</v>
      </c>
      <c r="D185" s="48">
        <v>2</v>
      </c>
      <c r="E185" s="49" t="s">
        <v>372</v>
      </c>
      <c r="F185" s="48">
        <v>851</v>
      </c>
      <c r="G185" s="49" t="s">
        <v>419</v>
      </c>
      <c r="H185" s="49" t="s">
        <v>348</v>
      </c>
      <c r="I185" s="49" t="s">
        <v>688</v>
      </c>
      <c r="J185" s="49"/>
      <c r="K185" s="105">
        <f>K186+K188</f>
        <v>1210353</v>
      </c>
      <c r="L185" s="105">
        <f t="shared" ref="L185:Q185" si="85">L186+L188</f>
        <v>0</v>
      </c>
      <c r="M185" s="105">
        <f t="shared" si="85"/>
        <v>274700</v>
      </c>
      <c r="N185" s="105">
        <f t="shared" si="85"/>
        <v>935653</v>
      </c>
      <c r="O185" s="105" t="e">
        <f t="shared" si="85"/>
        <v>#REF!</v>
      </c>
      <c r="P185" s="105" t="e">
        <f t="shared" si="85"/>
        <v>#REF!</v>
      </c>
      <c r="Q185" s="105">
        <f t="shared" si="85"/>
        <v>868500</v>
      </c>
    </row>
    <row r="186" spans="1:17" ht="2.25" customHeight="1" x14ac:dyDescent="0.25">
      <c r="A186" s="119"/>
      <c r="B186" s="106" t="s">
        <v>358</v>
      </c>
      <c r="C186" s="48">
        <v>51</v>
      </c>
      <c r="D186" s="48">
        <v>2</v>
      </c>
      <c r="E186" s="49" t="s">
        <v>372</v>
      </c>
      <c r="F186" s="48">
        <v>851</v>
      </c>
      <c r="G186" s="49" t="s">
        <v>419</v>
      </c>
      <c r="H186" s="49" t="s">
        <v>348</v>
      </c>
      <c r="I186" s="49" t="s">
        <v>688</v>
      </c>
      <c r="J186" s="49" t="s">
        <v>359</v>
      </c>
      <c r="K186" s="105">
        <f>K187</f>
        <v>274700</v>
      </c>
      <c r="L186" s="105">
        <f t="shared" ref="L186:N186" si="86">L187</f>
        <v>0</v>
      </c>
      <c r="M186" s="105">
        <f t="shared" si="86"/>
        <v>274700</v>
      </c>
      <c r="N186" s="105">
        <f t="shared" si="86"/>
        <v>0</v>
      </c>
      <c r="O186" s="105" t="e">
        <f>O187</f>
        <v>#REF!</v>
      </c>
      <c r="P186" s="105" t="e">
        <f t="shared" ref="P186:Q186" si="87">P187</f>
        <v>#REF!</v>
      </c>
      <c r="Q186" s="105">
        <f t="shared" si="87"/>
        <v>276500</v>
      </c>
    </row>
    <row r="187" spans="1:17" ht="2.25" customHeight="1" x14ac:dyDescent="0.25">
      <c r="A187" s="119"/>
      <c r="B187" s="106" t="s">
        <v>346</v>
      </c>
      <c r="C187" s="48">
        <v>51</v>
      </c>
      <c r="D187" s="48">
        <v>2</v>
      </c>
      <c r="E187" s="49" t="s">
        <v>372</v>
      </c>
      <c r="F187" s="48">
        <v>851</v>
      </c>
      <c r="G187" s="49" t="s">
        <v>419</v>
      </c>
      <c r="H187" s="49" t="s">
        <v>348</v>
      </c>
      <c r="I187" s="49" t="s">
        <v>688</v>
      </c>
      <c r="J187" s="49" t="s">
        <v>360</v>
      </c>
      <c r="K187" s="105">
        <f>'[2]6.Вед.2017'!K195</f>
        <v>274700</v>
      </c>
      <c r="L187" s="105">
        <f>'[2]6.Вед.2017'!L195</f>
        <v>0</v>
      </c>
      <c r="M187" s="105">
        <f>'[2]6.Вед.2017'!M195</f>
        <v>274700</v>
      </c>
      <c r="N187" s="105">
        <f>'[2]6.Вед.2017'!N195</f>
        <v>0</v>
      </c>
      <c r="O187" s="105" t="e">
        <f>'[2]6.Вед.2017'!O195</f>
        <v>#REF!</v>
      </c>
      <c r="P187" s="105" t="e">
        <f>'[2]6.Вед.2017'!#REF!</f>
        <v>#REF!</v>
      </c>
      <c r="Q187" s="105">
        <f>'[2]6.Вед.2017'!P195</f>
        <v>276500</v>
      </c>
    </row>
    <row r="188" spans="1:17" ht="2.25" customHeight="1" x14ac:dyDescent="0.25">
      <c r="A188" s="119"/>
      <c r="B188" s="106" t="s">
        <v>392</v>
      </c>
      <c r="C188" s="48">
        <v>51</v>
      </c>
      <c r="D188" s="48">
        <v>2</v>
      </c>
      <c r="E188" s="49" t="s">
        <v>372</v>
      </c>
      <c r="F188" s="48">
        <v>851</v>
      </c>
      <c r="G188" s="49" t="s">
        <v>419</v>
      </c>
      <c r="H188" s="49" t="s">
        <v>348</v>
      </c>
      <c r="I188" s="49" t="s">
        <v>688</v>
      </c>
      <c r="J188" s="49" t="s">
        <v>463</v>
      </c>
      <c r="K188" s="105">
        <f>K189</f>
        <v>935653</v>
      </c>
      <c r="L188" s="105">
        <f t="shared" ref="L188:N188" si="88">L189</f>
        <v>0</v>
      </c>
      <c r="M188" s="105">
        <f t="shared" si="88"/>
        <v>0</v>
      </c>
      <c r="N188" s="105">
        <f t="shared" si="88"/>
        <v>935653</v>
      </c>
      <c r="O188" s="105" t="e">
        <f>O189</f>
        <v>#REF!</v>
      </c>
      <c r="P188" s="105" t="e">
        <f t="shared" ref="P188:Q188" si="89">P189</f>
        <v>#REF!</v>
      </c>
      <c r="Q188" s="105">
        <f t="shared" si="89"/>
        <v>592000</v>
      </c>
    </row>
    <row r="189" spans="1:17" ht="2.25" customHeight="1" x14ac:dyDescent="0.25">
      <c r="A189" s="119"/>
      <c r="B189" s="106" t="s">
        <v>464</v>
      </c>
      <c r="C189" s="48">
        <v>51</v>
      </c>
      <c r="D189" s="48">
        <v>2</v>
      </c>
      <c r="E189" s="49" t="s">
        <v>372</v>
      </c>
      <c r="F189" s="48">
        <v>851</v>
      </c>
      <c r="G189" s="49" t="s">
        <v>419</v>
      </c>
      <c r="H189" s="49" t="s">
        <v>348</v>
      </c>
      <c r="I189" s="49" t="s">
        <v>688</v>
      </c>
      <c r="J189" s="49" t="s">
        <v>465</v>
      </c>
      <c r="K189" s="105">
        <f>'[2]6.Вед.2017'!K197</f>
        <v>935653</v>
      </c>
      <c r="L189" s="105">
        <f>'[2]6.Вед.2017'!L197</f>
        <v>0</v>
      </c>
      <c r="M189" s="105">
        <f>'[2]6.Вед.2017'!M197</f>
        <v>0</v>
      </c>
      <c r="N189" s="105">
        <f>'[2]6.Вед.2017'!N197</f>
        <v>935653</v>
      </c>
      <c r="O189" s="105" t="e">
        <f>'[2]6.Вед.2017'!O197</f>
        <v>#REF!</v>
      </c>
      <c r="P189" s="105" t="e">
        <f>'[2]6.Вед.2017'!#REF!</f>
        <v>#REF!</v>
      </c>
      <c r="Q189" s="105">
        <f>'[2]6.Вед.2017'!P197</f>
        <v>592000</v>
      </c>
    </row>
    <row r="190" spans="1:17" ht="2.25" customHeight="1" x14ac:dyDescent="0.25">
      <c r="A190" s="171" t="s">
        <v>482</v>
      </c>
      <c r="B190" s="172"/>
      <c r="C190" s="48">
        <v>51</v>
      </c>
      <c r="D190" s="48">
        <v>2</v>
      </c>
      <c r="E190" s="49" t="s">
        <v>372</v>
      </c>
      <c r="F190" s="48">
        <v>851</v>
      </c>
      <c r="G190" s="49" t="s">
        <v>419</v>
      </c>
      <c r="H190" s="49" t="s">
        <v>348</v>
      </c>
      <c r="I190" s="49" t="s">
        <v>689</v>
      </c>
      <c r="J190" s="49"/>
      <c r="K190" s="105">
        <f t="shared" ref="K190:Q191" si="90">K191</f>
        <v>835653</v>
      </c>
      <c r="L190" s="105">
        <f t="shared" si="90"/>
        <v>0</v>
      </c>
      <c r="M190" s="105">
        <f t="shared" si="90"/>
        <v>0</v>
      </c>
      <c r="N190" s="105">
        <f t="shared" si="90"/>
        <v>835653</v>
      </c>
      <c r="O190" s="105" t="e">
        <f t="shared" si="90"/>
        <v>#REF!</v>
      </c>
      <c r="P190" s="105">
        <f t="shared" si="90"/>
        <v>0</v>
      </c>
      <c r="Q190" s="105">
        <f t="shared" si="90"/>
        <v>0</v>
      </c>
    </row>
    <row r="191" spans="1:17" ht="2.25" customHeight="1" x14ac:dyDescent="0.25">
      <c r="A191" s="108"/>
      <c r="B191" s="106" t="s">
        <v>392</v>
      </c>
      <c r="C191" s="48">
        <v>51</v>
      </c>
      <c r="D191" s="48">
        <v>2</v>
      </c>
      <c r="E191" s="49" t="s">
        <v>372</v>
      </c>
      <c r="F191" s="48">
        <v>851</v>
      </c>
      <c r="G191" s="49" t="s">
        <v>419</v>
      </c>
      <c r="H191" s="49" t="s">
        <v>348</v>
      </c>
      <c r="I191" s="49" t="s">
        <v>689</v>
      </c>
      <c r="J191" s="49" t="s">
        <v>463</v>
      </c>
      <c r="K191" s="105">
        <f t="shared" si="90"/>
        <v>835653</v>
      </c>
      <c r="L191" s="105">
        <f t="shared" si="90"/>
        <v>0</v>
      </c>
      <c r="M191" s="105">
        <f t="shared" si="90"/>
        <v>0</v>
      </c>
      <c r="N191" s="105">
        <f t="shared" si="90"/>
        <v>835653</v>
      </c>
      <c r="O191" s="105" t="e">
        <f t="shared" si="90"/>
        <v>#REF!</v>
      </c>
      <c r="P191" s="105">
        <f t="shared" si="90"/>
        <v>0</v>
      </c>
      <c r="Q191" s="105">
        <f t="shared" si="90"/>
        <v>0</v>
      </c>
    </row>
    <row r="192" spans="1:17" ht="2.25" customHeight="1" x14ac:dyDescent="0.25">
      <c r="A192" s="108"/>
      <c r="B192" s="106" t="s">
        <v>464</v>
      </c>
      <c r="C192" s="48">
        <v>51</v>
      </c>
      <c r="D192" s="48">
        <v>2</v>
      </c>
      <c r="E192" s="49" t="s">
        <v>372</v>
      </c>
      <c r="F192" s="48">
        <v>851</v>
      </c>
      <c r="G192" s="49" t="s">
        <v>419</v>
      </c>
      <c r="H192" s="49" t="s">
        <v>348</v>
      </c>
      <c r="I192" s="49" t="s">
        <v>689</v>
      </c>
      <c r="J192" s="49" t="s">
        <v>465</v>
      </c>
      <c r="K192" s="105">
        <f>'[2]6.Вед.2017'!K200</f>
        <v>835653</v>
      </c>
      <c r="L192" s="105">
        <f>'[2]6.Вед.2017'!L200</f>
        <v>0</v>
      </c>
      <c r="M192" s="105">
        <f>'[2]6.Вед.2017'!M200</f>
        <v>0</v>
      </c>
      <c r="N192" s="105">
        <f>'[2]6.Вед.2017'!N200</f>
        <v>835653</v>
      </c>
      <c r="O192" s="105" t="e">
        <f>'[2]6.Вед.2017'!O200</f>
        <v>#REF!</v>
      </c>
      <c r="P192" s="105"/>
      <c r="Q192" s="105"/>
    </row>
    <row r="193" spans="1:17" ht="44.25" customHeight="1" x14ac:dyDescent="0.25">
      <c r="A193" s="169" t="s">
        <v>690</v>
      </c>
      <c r="B193" s="169"/>
      <c r="C193" s="72">
        <v>51</v>
      </c>
      <c r="D193" s="72">
        <v>3</v>
      </c>
      <c r="E193" s="49"/>
      <c r="F193" s="72"/>
      <c r="G193" s="65"/>
      <c r="H193" s="82"/>
      <c r="I193" s="82"/>
      <c r="J193" s="65"/>
      <c r="K193" s="110">
        <f t="shared" ref="K193:Q193" si="91">K195</f>
        <v>100000</v>
      </c>
      <c r="L193" s="110">
        <f t="shared" si="91"/>
        <v>100000</v>
      </c>
      <c r="M193" s="110">
        <f t="shared" si="91"/>
        <v>0</v>
      </c>
      <c r="N193" s="110">
        <f t="shared" si="91"/>
        <v>0</v>
      </c>
      <c r="O193" s="110" t="e">
        <f t="shared" si="91"/>
        <v>#REF!</v>
      </c>
      <c r="P193" s="110" t="e">
        <f t="shared" si="91"/>
        <v>#REF!</v>
      </c>
      <c r="Q193" s="110">
        <f t="shared" si="91"/>
        <v>0</v>
      </c>
    </row>
    <row r="194" spans="1:17" ht="3.75" customHeight="1" x14ac:dyDescent="0.25">
      <c r="A194" s="169" t="s">
        <v>691</v>
      </c>
      <c r="B194" s="169"/>
      <c r="C194" s="72">
        <v>51</v>
      </c>
      <c r="D194" s="72">
        <v>3</v>
      </c>
      <c r="E194" s="65" t="s">
        <v>372</v>
      </c>
      <c r="F194" s="72"/>
      <c r="G194" s="65"/>
      <c r="H194" s="82"/>
      <c r="I194" s="82"/>
      <c r="J194" s="65"/>
      <c r="K194" s="110">
        <f t="shared" ref="K194:Q197" si="92">K195</f>
        <v>100000</v>
      </c>
      <c r="L194" s="110">
        <f t="shared" si="92"/>
        <v>100000</v>
      </c>
      <c r="M194" s="110">
        <f t="shared" si="92"/>
        <v>0</v>
      </c>
      <c r="N194" s="110">
        <f t="shared" si="92"/>
        <v>0</v>
      </c>
      <c r="O194" s="110" t="e">
        <f t="shared" si="92"/>
        <v>#REF!</v>
      </c>
      <c r="P194" s="110" t="e">
        <f t="shared" si="92"/>
        <v>#REF!</v>
      </c>
      <c r="Q194" s="110">
        <f t="shared" si="92"/>
        <v>0</v>
      </c>
    </row>
    <row r="195" spans="1:17" ht="3.75" customHeight="1" x14ac:dyDescent="0.25">
      <c r="A195" s="169" t="s">
        <v>343</v>
      </c>
      <c r="B195" s="169"/>
      <c r="C195" s="72">
        <v>51</v>
      </c>
      <c r="D195" s="72">
        <v>3</v>
      </c>
      <c r="E195" s="49" t="s">
        <v>372</v>
      </c>
      <c r="F195" s="72">
        <v>851</v>
      </c>
      <c r="G195" s="65"/>
      <c r="H195" s="82"/>
      <c r="I195" s="82"/>
      <c r="J195" s="65"/>
      <c r="K195" s="110">
        <f t="shared" si="92"/>
        <v>100000</v>
      </c>
      <c r="L195" s="110">
        <f t="shared" si="92"/>
        <v>100000</v>
      </c>
      <c r="M195" s="110">
        <f t="shared" si="92"/>
        <v>0</v>
      </c>
      <c r="N195" s="110">
        <f t="shared" si="92"/>
        <v>0</v>
      </c>
      <c r="O195" s="110" t="e">
        <f t="shared" si="92"/>
        <v>#REF!</v>
      </c>
      <c r="P195" s="110" t="e">
        <f t="shared" si="92"/>
        <v>#REF!</v>
      </c>
      <c r="Q195" s="110">
        <f t="shared" si="92"/>
        <v>0</v>
      </c>
    </row>
    <row r="196" spans="1:17" ht="3.75" customHeight="1" x14ac:dyDescent="0.25">
      <c r="A196" s="168" t="s">
        <v>484</v>
      </c>
      <c r="B196" s="168"/>
      <c r="C196" s="48">
        <v>51</v>
      </c>
      <c r="D196" s="48">
        <v>3</v>
      </c>
      <c r="E196" s="49" t="s">
        <v>372</v>
      </c>
      <c r="F196" s="48">
        <v>851</v>
      </c>
      <c r="G196" s="49" t="s">
        <v>419</v>
      </c>
      <c r="H196" s="49" t="s">
        <v>349</v>
      </c>
      <c r="I196" s="49" t="s">
        <v>692</v>
      </c>
      <c r="J196" s="49"/>
      <c r="K196" s="105">
        <f t="shared" si="92"/>
        <v>100000</v>
      </c>
      <c r="L196" s="105">
        <f t="shared" si="92"/>
        <v>100000</v>
      </c>
      <c r="M196" s="105">
        <f t="shared" si="92"/>
        <v>0</v>
      </c>
      <c r="N196" s="105">
        <f t="shared" si="92"/>
        <v>0</v>
      </c>
      <c r="O196" s="105" t="e">
        <f t="shared" si="92"/>
        <v>#REF!</v>
      </c>
      <c r="P196" s="105" t="e">
        <f t="shared" si="92"/>
        <v>#REF!</v>
      </c>
      <c r="Q196" s="105">
        <f t="shared" si="92"/>
        <v>0</v>
      </c>
    </row>
    <row r="197" spans="1:17" ht="3.75" customHeight="1" x14ac:dyDescent="0.25">
      <c r="A197" s="108"/>
      <c r="B197" s="106" t="s">
        <v>620</v>
      </c>
      <c r="C197" s="48">
        <v>51</v>
      </c>
      <c r="D197" s="48">
        <v>3</v>
      </c>
      <c r="E197" s="49" t="s">
        <v>372</v>
      </c>
      <c r="F197" s="48">
        <v>851</v>
      </c>
      <c r="G197" s="49" t="s">
        <v>419</v>
      </c>
      <c r="H197" s="49" t="s">
        <v>349</v>
      </c>
      <c r="I197" s="49" t="s">
        <v>692</v>
      </c>
      <c r="J197" s="49" t="s">
        <v>359</v>
      </c>
      <c r="K197" s="105">
        <f t="shared" si="92"/>
        <v>100000</v>
      </c>
      <c r="L197" s="105">
        <f t="shared" si="92"/>
        <v>100000</v>
      </c>
      <c r="M197" s="105">
        <f t="shared" si="92"/>
        <v>0</v>
      </c>
      <c r="N197" s="105">
        <f t="shared" si="92"/>
        <v>0</v>
      </c>
      <c r="O197" s="105" t="e">
        <f t="shared" si="92"/>
        <v>#REF!</v>
      </c>
      <c r="P197" s="105" t="e">
        <f t="shared" si="92"/>
        <v>#REF!</v>
      </c>
      <c r="Q197" s="105">
        <f t="shared" si="92"/>
        <v>0</v>
      </c>
    </row>
    <row r="198" spans="1:17" ht="9.75" customHeight="1" x14ac:dyDescent="0.25">
      <c r="A198" s="108"/>
      <c r="B198" s="109" t="s">
        <v>346</v>
      </c>
      <c r="C198" s="48">
        <v>51</v>
      </c>
      <c r="D198" s="48">
        <v>3</v>
      </c>
      <c r="E198" s="49" t="s">
        <v>372</v>
      </c>
      <c r="F198" s="48">
        <v>851</v>
      </c>
      <c r="G198" s="49" t="s">
        <v>419</v>
      </c>
      <c r="H198" s="49" t="s">
        <v>349</v>
      </c>
      <c r="I198" s="49" t="s">
        <v>692</v>
      </c>
      <c r="J198" s="49" t="s">
        <v>360</v>
      </c>
      <c r="K198" s="105">
        <f>'[2]6.Вед.2017'!K204</f>
        <v>100000</v>
      </c>
      <c r="L198" s="105">
        <f>'[2]6.Вед.2017'!L204</f>
        <v>100000</v>
      </c>
      <c r="M198" s="105">
        <f>'[2]6.Вед.2017'!M204</f>
        <v>0</v>
      </c>
      <c r="N198" s="105">
        <f>'[2]6.Вед.2017'!N204</f>
        <v>0</v>
      </c>
      <c r="O198" s="105" t="e">
        <f>'[2]6.Вед.2017'!O204</f>
        <v>#REF!</v>
      </c>
      <c r="P198" s="105" t="e">
        <f>'[2]6.Вед.2017'!#REF!</f>
        <v>#REF!</v>
      </c>
      <c r="Q198" s="105">
        <f>'[2]6.Вед.2017'!P204</f>
        <v>0</v>
      </c>
    </row>
    <row r="199" spans="1:17" ht="56.25" customHeight="1" x14ac:dyDescent="0.25">
      <c r="A199" s="169" t="s">
        <v>693</v>
      </c>
      <c r="B199" s="169"/>
      <c r="C199" s="72">
        <v>51</v>
      </c>
      <c r="D199" s="72">
        <v>4</v>
      </c>
      <c r="E199" s="82"/>
      <c r="F199" s="72"/>
      <c r="G199" s="65"/>
      <c r="H199" s="82"/>
      <c r="I199" s="82"/>
      <c r="J199" s="65"/>
      <c r="K199" s="110">
        <f t="shared" ref="K199:Q199" si="93">K201</f>
        <v>1185568</v>
      </c>
      <c r="L199" s="110">
        <f t="shared" si="93"/>
        <v>79784</v>
      </c>
      <c r="M199" s="110">
        <f t="shared" si="93"/>
        <v>559784</v>
      </c>
      <c r="N199" s="110">
        <f t="shared" si="93"/>
        <v>546000</v>
      </c>
      <c r="O199" s="110" t="e">
        <f t="shared" si="93"/>
        <v>#REF!</v>
      </c>
      <c r="P199" s="110" t="e">
        <f t="shared" si="93"/>
        <v>#REF!</v>
      </c>
      <c r="Q199" s="110">
        <f t="shared" si="93"/>
        <v>1443650</v>
      </c>
    </row>
    <row r="200" spans="1:17" ht="3" customHeight="1" x14ac:dyDescent="0.25">
      <c r="A200" s="169" t="s">
        <v>694</v>
      </c>
      <c r="B200" s="169"/>
      <c r="C200" s="72">
        <v>51</v>
      </c>
      <c r="D200" s="72">
        <v>4</v>
      </c>
      <c r="E200" s="82" t="s">
        <v>372</v>
      </c>
      <c r="F200" s="72"/>
      <c r="G200" s="65"/>
      <c r="H200" s="82"/>
      <c r="I200" s="82"/>
      <c r="J200" s="65"/>
      <c r="K200" s="110">
        <f t="shared" ref="K200:Q200" si="94">K201</f>
        <v>1185568</v>
      </c>
      <c r="L200" s="110">
        <f t="shared" si="94"/>
        <v>79784</v>
      </c>
      <c r="M200" s="110">
        <f t="shared" si="94"/>
        <v>559784</v>
      </c>
      <c r="N200" s="110">
        <f t="shared" si="94"/>
        <v>546000</v>
      </c>
      <c r="O200" s="110" t="e">
        <f t="shared" si="94"/>
        <v>#REF!</v>
      </c>
      <c r="P200" s="110" t="e">
        <f t="shared" si="94"/>
        <v>#REF!</v>
      </c>
      <c r="Q200" s="110">
        <f t="shared" si="94"/>
        <v>1443650</v>
      </c>
    </row>
    <row r="201" spans="1:17" ht="3" customHeight="1" x14ac:dyDescent="0.25">
      <c r="A201" s="169" t="s">
        <v>343</v>
      </c>
      <c r="B201" s="169"/>
      <c r="C201" s="72">
        <v>51</v>
      </c>
      <c r="D201" s="72">
        <v>4</v>
      </c>
      <c r="E201" s="49" t="s">
        <v>372</v>
      </c>
      <c r="F201" s="72">
        <v>851</v>
      </c>
      <c r="G201" s="65"/>
      <c r="H201" s="82"/>
      <c r="I201" s="82"/>
      <c r="J201" s="65"/>
      <c r="K201" s="110">
        <f>K202+K207+K210+K213+K216+K219</f>
        <v>1185568</v>
      </c>
      <c r="L201" s="110">
        <f t="shared" ref="L201:N201" si="95">L202+L207+L210+L213+L216+L219</f>
        <v>79784</v>
      </c>
      <c r="M201" s="110">
        <f t="shared" si="95"/>
        <v>559784</v>
      </c>
      <c r="N201" s="110">
        <f t="shared" si="95"/>
        <v>546000</v>
      </c>
      <c r="O201" s="110" t="e">
        <f>O202+O207+O210+O213+O216+O219</f>
        <v>#REF!</v>
      </c>
      <c r="P201" s="110" t="e">
        <f t="shared" ref="P201:Q201" si="96">P202+P207+P210+P213+P216+P219</f>
        <v>#REF!</v>
      </c>
      <c r="Q201" s="110">
        <f t="shared" si="96"/>
        <v>1443650</v>
      </c>
    </row>
    <row r="202" spans="1:17" ht="3" customHeight="1" x14ac:dyDescent="0.25">
      <c r="A202" s="168" t="s">
        <v>511</v>
      </c>
      <c r="B202" s="168"/>
      <c r="C202" s="48">
        <v>51</v>
      </c>
      <c r="D202" s="48">
        <v>4</v>
      </c>
      <c r="E202" s="49" t="s">
        <v>372</v>
      </c>
      <c r="F202" s="48">
        <v>851</v>
      </c>
      <c r="G202" s="49" t="s">
        <v>372</v>
      </c>
      <c r="H202" s="49" t="s">
        <v>399</v>
      </c>
      <c r="I202" s="49" t="s">
        <v>695</v>
      </c>
      <c r="J202" s="49"/>
      <c r="K202" s="105">
        <f t="shared" ref="K202:Q202" si="97">K203+K205</f>
        <v>224809</v>
      </c>
      <c r="L202" s="105">
        <f t="shared" si="97"/>
        <v>1417</v>
      </c>
      <c r="M202" s="105">
        <f t="shared" si="97"/>
        <v>223392</v>
      </c>
      <c r="N202" s="105">
        <f t="shared" si="97"/>
        <v>0</v>
      </c>
      <c r="O202" s="105" t="e">
        <f t="shared" si="97"/>
        <v>#REF!</v>
      </c>
      <c r="P202" s="105" t="e">
        <f t="shared" si="97"/>
        <v>#REF!</v>
      </c>
      <c r="Q202" s="105">
        <f t="shared" si="97"/>
        <v>331000</v>
      </c>
    </row>
    <row r="203" spans="1:17" ht="3" customHeight="1" x14ac:dyDescent="0.25">
      <c r="A203" s="106"/>
      <c r="B203" s="107" t="s">
        <v>352</v>
      </c>
      <c r="C203" s="48">
        <v>51</v>
      </c>
      <c r="D203" s="48">
        <v>4</v>
      </c>
      <c r="E203" s="49" t="s">
        <v>372</v>
      </c>
      <c r="F203" s="48">
        <v>851</v>
      </c>
      <c r="G203" s="49" t="s">
        <v>372</v>
      </c>
      <c r="H203" s="49" t="s">
        <v>399</v>
      </c>
      <c r="I203" s="49" t="s">
        <v>695</v>
      </c>
      <c r="J203" s="49" t="s">
        <v>354</v>
      </c>
      <c r="K203" s="105">
        <f t="shared" ref="K203:Q203" si="98">K204</f>
        <v>1417</v>
      </c>
      <c r="L203" s="105">
        <f t="shared" si="98"/>
        <v>1417</v>
      </c>
      <c r="M203" s="105">
        <f t="shared" si="98"/>
        <v>0</v>
      </c>
      <c r="N203" s="105">
        <f t="shared" si="98"/>
        <v>0</v>
      </c>
      <c r="O203" s="105">
        <f t="shared" si="98"/>
        <v>0</v>
      </c>
      <c r="P203" s="105" t="e">
        <f t="shared" si="98"/>
        <v>#REF!</v>
      </c>
      <c r="Q203" s="105">
        <f t="shared" si="98"/>
        <v>0</v>
      </c>
    </row>
    <row r="204" spans="1:17" ht="3" customHeight="1" x14ac:dyDescent="0.25">
      <c r="A204" s="106"/>
      <c r="B204" s="106" t="s">
        <v>344</v>
      </c>
      <c r="C204" s="48">
        <v>51</v>
      </c>
      <c r="D204" s="48">
        <v>4</v>
      </c>
      <c r="E204" s="49" t="s">
        <v>372</v>
      </c>
      <c r="F204" s="48">
        <v>851</v>
      </c>
      <c r="G204" s="49" t="s">
        <v>372</v>
      </c>
      <c r="H204" s="49" t="s">
        <v>399</v>
      </c>
      <c r="I204" s="49" t="s">
        <v>695</v>
      </c>
      <c r="J204" s="49" t="s">
        <v>408</v>
      </c>
      <c r="K204" s="105">
        <f>'[2]6.Вед.2017'!K241</f>
        <v>1417</v>
      </c>
      <c r="L204" s="105">
        <f>'[2]6.Вед.2017'!L241</f>
        <v>1417</v>
      </c>
      <c r="M204" s="105">
        <f>'[2]6.Вед.2017'!M241</f>
        <v>0</v>
      </c>
      <c r="N204" s="105">
        <f>'[2]6.Вед.2017'!N241</f>
        <v>0</v>
      </c>
      <c r="O204" s="105">
        <f>'[2]6.Вед.2017'!O241</f>
        <v>0</v>
      </c>
      <c r="P204" s="105" t="e">
        <f>'[2]6.Вед.2017'!#REF!</f>
        <v>#REF!</v>
      </c>
      <c r="Q204" s="105">
        <f>'[2]6.Вед.2017'!P241</f>
        <v>0</v>
      </c>
    </row>
    <row r="205" spans="1:17" ht="3" customHeight="1" x14ac:dyDescent="0.25">
      <c r="A205" s="108"/>
      <c r="B205" s="106" t="s">
        <v>620</v>
      </c>
      <c r="C205" s="48">
        <v>51</v>
      </c>
      <c r="D205" s="48">
        <v>4</v>
      </c>
      <c r="E205" s="49" t="s">
        <v>372</v>
      </c>
      <c r="F205" s="48">
        <v>851</v>
      </c>
      <c r="G205" s="49" t="s">
        <v>372</v>
      </c>
      <c r="H205" s="49" t="s">
        <v>399</v>
      </c>
      <c r="I205" s="49" t="s">
        <v>695</v>
      </c>
      <c r="J205" s="49" t="s">
        <v>359</v>
      </c>
      <c r="K205" s="105">
        <f t="shared" ref="K205:Q205" si="99">K206</f>
        <v>223392</v>
      </c>
      <c r="L205" s="105">
        <f t="shared" si="99"/>
        <v>0</v>
      </c>
      <c r="M205" s="105">
        <f t="shared" si="99"/>
        <v>223392</v>
      </c>
      <c r="N205" s="105">
        <f t="shared" si="99"/>
        <v>0</v>
      </c>
      <c r="O205" s="105" t="e">
        <f t="shared" si="99"/>
        <v>#REF!</v>
      </c>
      <c r="P205" s="105" t="e">
        <f t="shared" si="99"/>
        <v>#REF!</v>
      </c>
      <c r="Q205" s="105">
        <f t="shared" si="99"/>
        <v>331000</v>
      </c>
    </row>
    <row r="206" spans="1:17" ht="3" customHeight="1" x14ac:dyDescent="0.25">
      <c r="A206" s="108"/>
      <c r="B206" s="109" t="s">
        <v>346</v>
      </c>
      <c r="C206" s="48">
        <v>51</v>
      </c>
      <c r="D206" s="48">
        <v>4</v>
      </c>
      <c r="E206" s="49" t="s">
        <v>372</v>
      </c>
      <c r="F206" s="48">
        <v>851</v>
      </c>
      <c r="G206" s="49" t="s">
        <v>372</v>
      </c>
      <c r="H206" s="49" t="s">
        <v>399</v>
      </c>
      <c r="I206" s="49" t="s">
        <v>695</v>
      </c>
      <c r="J206" s="49" t="s">
        <v>360</v>
      </c>
      <c r="K206" s="105">
        <f>'[2]6.Вед.2017'!K243</f>
        <v>223392</v>
      </c>
      <c r="L206" s="105">
        <f>'[2]6.Вед.2017'!L243</f>
        <v>0</v>
      </c>
      <c r="M206" s="105">
        <f>'[2]6.Вед.2017'!M243</f>
        <v>223392</v>
      </c>
      <c r="N206" s="105">
        <f>'[2]6.Вед.2017'!N243</f>
        <v>0</v>
      </c>
      <c r="O206" s="105" t="e">
        <f>'[2]6.Вед.2017'!O243</f>
        <v>#REF!</v>
      </c>
      <c r="P206" s="105" t="e">
        <f>'[2]6.Вед.2017'!#REF!</f>
        <v>#REF!</v>
      </c>
      <c r="Q206" s="105">
        <f>'[2]6.Вед.2017'!P243</f>
        <v>331000</v>
      </c>
    </row>
    <row r="207" spans="1:17" ht="3" customHeight="1" x14ac:dyDescent="0.25">
      <c r="A207" s="168" t="s">
        <v>513</v>
      </c>
      <c r="B207" s="168"/>
      <c r="C207" s="74">
        <v>51</v>
      </c>
      <c r="D207" s="48">
        <v>4</v>
      </c>
      <c r="E207" s="49" t="s">
        <v>372</v>
      </c>
      <c r="F207" s="48">
        <v>851</v>
      </c>
      <c r="G207" s="49" t="s">
        <v>372</v>
      </c>
      <c r="H207" s="49" t="s">
        <v>399</v>
      </c>
      <c r="I207" s="49" t="s">
        <v>696</v>
      </c>
      <c r="J207" s="49"/>
      <c r="K207" s="105">
        <f t="shared" ref="K207:Q220" si="100">K208</f>
        <v>112392</v>
      </c>
      <c r="L207" s="105">
        <f t="shared" si="100"/>
        <v>0</v>
      </c>
      <c r="M207" s="105">
        <f t="shared" si="100"/>
        <v>112392</v>
      </c>
      <c r="N207" s="105">
        <f t="shared" si="100"/>
        <v>0</v>
      </c>
      <c r="O207" s="105" t="e">
        <f t="shared" si="100"/>
        <v>#REF!</v>
      </c>
      <c r="P207" s="105" t="e">
        <f t="shared" si="100"/>
        <v>#REF!</v>
      </c>
      <c r="Q207" s="105">
        <f t="shared" si="100"/>
        <v>215650</v>
      </c>
    </row>
    <row r="208" spans="1:17" ht="3" customHeight="1" x14ac:dyDescent="0.25">
      <c r="A208" s="108"/>
      <c r="B208" s="106" t="s">
        <v>620</v>
      </c>
      <c r="C208" s="74">
        <v>51</v>
      </c>
      <c r="D208" s="48">
        <v>4</v>
      </c>
      <c r="E208" s="49" t="s">
        <v>372</v>
      </c>
      <c r="F208" s="48">
        <v>851</v>
      </c>
      <c r="G208" s="49" t="s">
        <v>372</v>
      </c>
      <c r="H208" s="49" t="s">
        <v>399</v>
      </c>
      <c r="I208" s="49" t="s">
        <v>696</v>
      </c>
      <c r="J208" s="49" t="s">
        <v>359</v>
      </c>
      <c r="K208" s="105">
        <f t="shared" si="100"/>
        <v>112392</v>
      </c>
      <c r="L208" s="105">
        <f t="shared" si="100"/>
        <v>0</v>
      </c>
      <c r="M208" s="105">
        <f t="shared" si="100"/>
        <v>112392</v>
      </c>
      <c r="N208" s="105">
        <f t="shared" si="100"/>
        <v>0</v>
      </c>
      <c r="O208" s="105" t="e">
        <f t="shared" si="100"/>
        <v>#REF!</v>
      </c>
      <c r="P208" s="105" t="e">
        <f t="shared" si="100"/>
        <v>#REF!</v>
      </c>
      <c r="Q208" s="105">
        <f t="shared" si="100"/>
        <v>215650</v>
      </c>
    </row>
    <row r="209" spans="1:17" ht="3" customHeight="1" x14ac:dyDescent="0.25">
      <c r="A209" s="108"/>
      <c r="B209" s="109" t="s">
        <v>346</v>
      </c>
      <c r="C209" s="74">
        <v>51</v>
      </c>
      <c r="D209" s="48">
        <v>4</v>
      </c>
      <c r="E209" s="49" t="s">
        <v>372</v>
      </c>
      <c r="F209" s="48">
        <v>851</v>
      </c>
      <c r="G209" s="49" t="s">
        <v>372</v>
      </c>
      <c r="H209" s="49" t="s">
        <v>399</v>
      </c>
      <c r="I209" s="49" t="s">
        <v>696</v>
      </c>
      <c r="J209" s="49" t="s">
        <v>360</v>
      </c>
      <c r="K209" s="105">
        <f>'[2]6.Вед.2017'!K246</f>
        <v>112392</v>
      </c>
      <c r="L209" s="105">
        <f>'[2]6.Вед.2017'!L246</f>
        <v>0</v>
      </c>
      <c r="M209" s="105">
        <f>'[2]6.Вед.2017'!M246</f>
        <v>112392</v>
      </c>
      <c r="N209" s="105">
        <f>'[2]6.Вед.2017'!N246</f>
        <v>0</v>
      </c>
      <c r="O209" s="105" t="e">
        <f>'[2]6.Вед.2017'!O246</f>
        <v>#REF!</v>
      </c>
      <c r="P209" s="105" t="e">
        <f>'[2]6.Вед.2017'!#REF!</f>
        <v>#REF!</v>
      </c>
      <c r="Q209" s="105">
        <f>'[2]6.Вед.2017'!P246</f>
        <v>215650</v>
      </c>
    </row>
    <row r="210" spans="1:17" ht="3" customHeight="1" x14ac:dyDescent="0.25">
      <c r="A210" s="168" t="s">
        <v>515</v>
      </c>
      <c r="B210" s="168"/>
      <c r="C210" s="74">
        <v>51</v>
      </c>
      <c r="D210" s="48">
        <v>4</v>
      </c>
      <c r="E210" s="49" t="s">
        <v>372</v>
      </c>
      <c r="F210" s="48">
        <v>851</v>
      </c>
      <c r="G210" s="49" t="s">
        <v>372</v>
      </c>
      <c r="H210" s="49" t="s">
        <v>399</v>
      </c>
      <c r="I210" s="49" t="s">
        <v>697</v>
      </c>
      <c r="J210" s="49"/>
      <c r="K210" s="105">
        <f t="shared" si="100"/>
        <v>273000</v>
      </c>
      <c r="L210" s="105">
        <f t="shared" si="100"/>
        <v>0</v>
      </c>
      <c r="M210" s="105">
        <f t="shared" si="100"/>
        <v>0</v>
      </c>
      <c r="N210" s="105">
        <f t="shared" si="100"/>
        <v>273000</v>
      </c>
      <c r="O210" s="105" t="e">
        <f t="shared" si="100"/>
        <v>#REF!</v>
      </c>
      <c r="P210" s="105" t="e">
        <f t="shared" si="100"/>
        <v>#REF!</v>
      </c>
      <c r="Q210" s="105">
        <f t="shared" si="100"/>
        <v>273000</v>
      </c>
    </row>
    <row r="211" spans="1:17" ht="3" customHeight="1" x14ac:dyDescent="0.25">
      <c r="A211" s="108"/>
      <c r="B211" s="106" t="s">
        <v>358</v>
      </c>
      <c r="C211" s="74">
        <v>51</v>
      </c>
      <c r="D211" s="48">
        <v>4</v>
      </c>
      <c r="E211" s="49" t="s">
        <v>372</v>
      </c>
      <c r="F211" s="48">
        <v>851</v>
      </c>
      <c r="G211" s="49" t="s">
        <v>372</v>
      </c>
      <c r="H211" s="49" t="s">
        <v>399</v>
      </c>
      <c r="I211" s="49" t="s">
        <v>697</v>
      </c>
      <c r="J211" s="49" t="s">
        <v>359</v>
      </c>
      <c r="K211" s="105">
        <f t="shared" si="100"/>
        <v>273000</v>
      </c>
      <c r="L211" s="105">
        <f t="shared" si="100"/>
        <v>0</v>
      </c>
      <c r="M211" s="105">
        <f t="shared" si="100"/>
        <v>0</v>
      </c>
      <c r="N211" s="105">
        <f t="shared" si="100"/>
        <v>273000</v>
      </c>
      <c r="O211" s="105" t="e">
        <f t="shared" si="100"/>
        <v>#REF!</v>
      </c>
      <c r="P211" s="105" t="e">
        <f t="shared" si="100"/>
        <v>#REF!</v>
      </c>
      <c r="Q211" s="105">
        <f t="shared" si="100"/>
        <v>273000</v>
      </c>
    </row>
    <row r="212" spans="1:17" ht="3" customHeight="1" x14ac:dyDescent="0.25">
      <c r="A212" s="108"/>
      <c r="B212" s="106" t="s">
        <v>346</v>
      </c>
      <c r="C212" s="74">
        <v>51</v>
      </c>
      <c r="D212" s="48">
        <v>4</v>
      </c>
      <c r="E212" s="49" t="s">
        <v>372</v>
      </c>
      <c r="F212" s="48">
        <v>851</v>
      </c>
      <c r="G212" s="49" t="s">
        <v>372</v>
      </c>
      <c r="H212" s="49" t="s">
        <v>399</v>
      </c>
      <c r="I212" s="49" t="s">
        <v>697</v>
      </c>
      <c r="J212" s="49" t="s">
        <v>360</v>
      </c>
      <c r="K212" s="105">
        <f>'[2]6.Вед.2017'!K249</f>
        <v>273000</v>
      </c>
      <c r="L212" s="105">
        <f>'[2]6.Вед.2017'!L249</f>
        <v>0</v>
      </c>
      <c r="M212" s="105">
        <f>'[2]6.Вед.2017'!M249</f>
        <v>0</v>
      </c>
      <c r="N212" s="105">
        <f>'[2]6.Вед.2017'!N249</f>
        <v>273000</v>
      </c>
      <c r="O212" s="105" t="e">
        <f>'[2]6.Вед.2017'!O249</f>
        <v>#REF!</v>
      </c>
      <c r="P212" s="105" t="e">
        <f>'[2]6.Вед.2017'!#REF!</f>
        <v>#REF!</v>
      </c>
      <c r="Q212" s="105">
        <f>'[2]6.Вед.2017'!P249</f>
        <v>273000</v>
      </c>
    </row>
    <row r="213" spans="1:17" ht="3" customHeight="1" x14ac:dyDescent="0.25">
      <c r="A213" s="171" t="s">
        <v>517</v>
      </c>
      <c r="B213" s="172"/>
      <c r="C213" s="74">
        <v>51</v>
      </c>
      <c r="D213" s="48">
        <v>4</v>
      </c>
      <c r="E213" s="49" t="s">
        <v>372</v>
      </c>
      <c r="F213" s="48">
        <v>851</v>
      </c>
      <c r="G213" s="49" t="s">
        <v>372</v>
      </c>
      <c r="H213" s="49" t="s">
        <v>399</v>
      </c>
      <c r="I213" s="49" t="s">
        <v>698</v>
      </c>
      <c r="J213" s="49"/>
      <c r="K213" s="120">
        <f t="shared" si="100"/>
        <v>0</v>
      </c>
      <c r="L213" s="120">
        <f t="shared" si="100"/>
        <v>0</v>
      </c>
      <c r="M213" s="120">
        <f t="shared" si="100"/>
        <v>0</v>
      </c>
      <c r="N213" s="120">
        <f t="shared" si="100"/>
        <v>0</v>
      </c>
      <c r="O213" s="120">
        <f t="shared" si="100"/>
        <v>0</v>
      </c>
      <c r="P213" s="120">
        <f t="shared" si="100"/>
        <v>0</v>
      </c>
      <c r="Q213" s="120">
        <f t="shared" si="100"/>
        <v>0</v>
      </c>
    </row>
    <row r="214" spans="1:17" ht="3" customHeight="1" x14ac:dyDescent="0.25">
      <c r="A214" s="108"/>
      <c r="B214" s="106" t="s">
        <v>620</v>
      </c>
      <c r="C214" s="74">
        <v>51</v>
      </c>
      <c r="D214" s="48">
        <v>4</v>
      </c>
      <c r="E214" s="49" t="s">
        <v>372</v>
      </c>
      <c r="F214" s="48">
        <v>851</v>
      </c>
      <c r="G214" s="49" t="s">
        <v>372</v>
      </c>
      <c r="H214" s="49" t="s">
        <v>399</v>
      </c>
      <c r="I214" s="49" t="s">
        <v>698</v>
      </c>
      <c r="J214" s="49" t="s">
        <v>359</v>
      </c>
      <c r="K214" s="120">
        <f t="shared" si="100"/>
        <v>0</v>
      </c>
      <c r="L214" s="120">
        <f t="shared" si="100"/>
        <v>0</v>
      </c>
      <c r="M214" s="120">
        <f t="shared" si="100"/>
        <v>0</v>
      </c>
      <c r="N214" s="120">
        <f t="shared" si="100"/>
        <v>0</v>
      </c>
      <c r="O214" s="120">
        <f t="shared" si="100"/>
        <v>0</v>
      </c>
      <c r="P214" s="120">
        <f t="shared" si="100"/>
        <v>0</v>
      </c>
      <c r="Q214" s="120">
        <f t="shared" si="100"/>
        <v>0</v>
      </c>
    </row>
    <row r="215" spans="1:17" ht="3" customHeight="1" x14ac:dyDescent="0.25">
      <c r="A215" s="108"/>
      <c r="B215" s="106" t="s">
        <v>346</v>
      </c>
      <c r="C215" s="74">
        <v>51</v>
      </c>
      <c r="D215" s="48">
        <v>4</v>
      </c>
      <c r="E215" s="49" t="s">
        <v>372</v>
      </c>
      <c r="F215" s="48">
        <v>851</v>
      </c>
      <c r="G215" s="49" t="s">
        <v>372</v>
      </c>
      <c r="H215" s="49" t="s">
        <v>399</v>
      </c>
      <c r="I215" s="49" t="s">
        <v>698</v>
      </c>
      <c r="J215" s="49" t="s">
        <v>360</v>
      </c>
      <c r="K215" s="120">
        <f>'[2]6.Вед.2017'!K252</f>
        <v>0</v>
      </c>
      <c r="L215" s="120">
        <f>'[2]6.Вед.2017'!L252</f>
        <v>0</v>
      </c>
      <c r="M215" s="120">
        <f>'[2]6.Вед.2017'!M252</f>
        <v>0</v>
      </c>
      <c r="N215" s="120">
        <f>'[2]6.Вед.2017'!N252</f>
        <v>0</v>
      </c>
      <c r="O215" s="120"/>
      <c r="P215" s="120"/>
      <c r="Q215" s="120"/>
    </row>
    <row r="216" spans="1:17" ht="3" customHeight="1" x14ac:dyDescent="0.25">
      <c r="A216" s="168" t="s">
        <v>519</v>
      </c>
      <c r="B216" s="168"/>
      <c r="C216" s="74">
        <v>51</v>
      </c>
      <c r="D216" s="48">
        <v>4</v>
      </c>
      <c r="E216" s="49" t="s">
        <v>372</v>
      </c>
      <c r="F216" s="48">
        <v>851</v>
      </c>
      <c r="G216" s="49" t="s">
        <v>372</v>
      </c>
      <c r="H216" s="49" t="s">
        <v>399</v>
      </c>
      <c r="I216" s="49" t="s">
        <v>699</v>
      </c>
      <c r="J216" s="49"/>
      <c r="K216" s="120">
        <f t="shared" si="100"/>
        <v>38475</v>
      </c>
      <c r="L216" s="120">
        <f t="shared" si="100"/>
        <v>38475</v>
      </c>
      <c r="M216" s="120">
        <f t="shared" si="100"/>
        <v>0</v>
      </c>
      <c r="N216" s="120">
        <f t="shared" si="100"/>
        <v>0</v>
      </c>
      <c r="O216" s="120" t="e">
        <f t="shared" si="100"/>
        <v>#REF!</v>
      </c>
      <c r="P216" s="120">
        <f t="shared" si="100"/>
        <v>0</v>
      </c>
      <c r="Q216" s="120">
        <f t="shared" si="100"/>
        <v>0</v>
      </c>
    </row>
    <row r="217" spans="1:17" ht="3" customHeight="1" x14ac:dyDescent="0.25">
      <c r="A217" s="108"/>
      <c r="B217" s="106" t="s">
        <v>620</v>
      </c>
      <c r="C217" s="74">
        <v>51</v>
      </c>
      <c r="D217" s="48">
        <v>4</v>
      </c>
      <c r="E217" s="49" t="s">
        <v>372</v>
      </c>
      <c r="F217" s="48">
        <v>851</v>
      </c>
      <c r="G217" s="49" t="s">
        <v>372</v>
      </c>
      <c r="H217" s="49" t="s">
        <v>399</v>
      </c>
      <c r="I217" s="49" t="s">
        <v>699</v>
      </c>
      <c r="J217" s="49" t="s">
        <v>359</v>
      </c>
      <c r="K217" s="120">
        <f t="shared" si="100"/>
        <v>38475</v>
      </c>
      <c r="L217" s="120">
        <f t="shared" si="100"/>
        <v>38475</v>
      </c>
      <c r="M217" s="120">
        <f t="shared" si="100"/>
        <v>0</v>
      </c>
      <c r="N217" s="120">
        <f t="shared" si="100"/>
        <v>0</v>
      </c>
      <c r="O217" s="120" t="e">
        <f t="shared" si="100"/>
        <v>#REF!</v>
      </c>
      <c r="P217" s="120">
        <f t="shared" si="100"/>
        <v>0</v>
      </c>
      <c r="Q217" s="120">
        <f t="shared" si="100"/>
        <v>0</v>
      </c>
    </row>
    <row r="218" spans="1:17" ht="3" customHeight="1" x14ac:dyDescent="0.25">
      <c r="A218" s="108"/>
      <c r="B218" s="106" t="s">
        <v>346</v>
      </c>
      <c r="C218" s="74">
        <v>51</v>
      </c>
      <c r="D218" s="48">
        <v>4</v>
      </c>
      <c r="E218" s="49" t="s">
        <v>372</v>
      </c>
      <c r="F218" s="48">
        <v>851</v>
      </c>
      <c r="G218" s="49" t="s">
        <v>372</v>
      </c>
      <c r="H218" s="49" t="s">
        <v>399</v>
      </c>
      <c r="I218" s="49" t="s">
        <v>699</v>
      </c>
      <c r="J218" s="49" t="s">
        <v>360</v>
      </c>
      <c r="K218" s="120">
        <f>'[2]6.Вед.2017'!K255</f>
        <v>38475</v>
      </c>
      <c r="L218" s="120">
        <f>'[2]6.Вед.2017'!L255</f>
        <v>38475</v>
      </c>
      <c r="M218" s="120">
        <f>'[2]6.Вед.2017'!M255</f>
        <v>0</v>
      </c>
      <c r="N218" s="120">
        <f>'[2]6.Вед.2017'!N255</f>
        <v>0</v>
      </c>
      <c r="O218" s="120" t="e">
        <f>'[2]6.Вед.2017'!O255</f>
        <v>#REF!</v>
      </c>
      <c r="P218" s="120"/>
      <c r="Q218" s="120"/>
    </row>
    <row r="219" spans="1:17" ht="3" customHeight="1" x14ac:dyDescent="0.25">
      <c r="A219" s="171" t="s">
        <v>509</v>
      </c>
      <c r="B219" s="172"/>
      <c r="C219" s="74">
        <v>51</v>
      </c>
      <c r="D219" s="48">
        <v>4</v>
      </c>
      <c r="E219" s="49" t="s">
        <v>372</v>
      </c>
      <c r="F219" s="48">
        <v>851</v>
      </c>
      <c r="G219" s="49" t="s">
        <v>372</v>
      </c>
      <c r="H219" s="49" t="s">
        <v>399</v>
      </c>
      <c r="I219" s="49" t="s">
        <v>700</v>
      </c>
      <c r="J219" s="49"/>
      <c r="K219" s="105">
        <f t="shared" si="100"/>
        <v>536892</v>
      </c>
      <c r="L219" s="105">
        <f t="shared" si="100"/>
        <v>39892</v>
      </c>
      <c r="M219" s="105">
        <f t="shared" si="100"/>
        <v>224000</v>
      </c>
      <c r="N219" s="105">
        <f t="shared" si="100"/>
        <v>273000</v>
      </c>
      <c r="O219" s="105" t="e">
        <f t="shared" si="100"/>
        <v>#REF!</v>
      </c>
      <c r="P219" s="105" t="e">
        <f t="shared" si="100"/>
        <v>#REF!</v>
      </c>
      <c r="Q219" s="105">
        <f t="shared" si="100"/>
        <v>624000</v>
      </c>
    </row>
    <row r="220" spans="1:17" ht="3" customHeight="1" x14ac:dyDescent="0.25">
      <c r="A220" s="121"/>
      <c r="B220" s="106" t="s">
        <v>620</v>
      </c>
      <c r="C220" s="74">
        <v>51</v>
      </c>
      <c r="D220" s="48">
        <v>4</v>
      </c>
      <c r="E220" s="49" t="s">
        <v>372</v>
      </c>
      <c r="F220" s="48">
        <v>851</v>
      </c>
      <c r="G220" s="49" t="s">
        <v>372</v>
      </c>
      <c r="H220" s="49" t="s">
        <v>399</v>
      </c>
      <c r="I220" s="49" t="s">
        <v>700</v>
      </c>
      <c r="J220" s="49" t="s">
        <v>359</v>
      </c>
      <c r="K220" s="105">
        <f t="shared" si="100"/>
        <v>536892</v>
      </c>
      <c r="L220" s="105">
        <f t="shared" si="100"/>
        <v>39892</v>
      </c>
      <c r="M220" s="105">
        <f t="shared" si="100"/>
        <v>224000</v>
      </c>
      <c r="N220" s="105">
        <f t="shared" si="100"/>
        <v>273000</v>
      </c>
      <c r="O220" s="105" t="e">
        <f t="shared" si="100"/>
        <v>#REF!</v>
      </c>
      <c r="P220" s="105" t="e">
        <f t="shared" si="100"/>
        <v>#REF!</v>
      </c>
      <c r="Q220" s="105">
        <f t="shared" si="100"/>
        <v>624000</v>
      </c>
    </row>
    <row r="221" spans="1:17" ht="3" customHeight="1" x14ac:dyDescent="0.25">
      <c r="A221" s="106"/>
      <c r="B221" s="106" t="s">
        <v>346</v>
      </c>
      <c r="C221" s="74">
        <v>51</v>
      </c>
      <c r="D221" s="48">
        <v>4</v>
      </c>
      <c r="E221" s="49" t="s">
        <v>372</v>
      </c>
      <c r="F221" s="48">
        <v>851</v>
      </c>
      <c r="G221" s="49" t="s">
        <v>372</v>
      </c>
      <c r="H221" s="49" t="s">
        <v>399</v>
      </c>
      <c r="I221" s="49" t="s">
        <v>700</v>
      </c>
      <c r="J221" s="49" t="s">
        <v>360</v>
      </c>
      <c r="K221" s="105">
        <f>'[2]6.Вед.2017'!K237</f>
        <v>536892</v>
      </c>
      <c r="L221" s="105">
        <f>'[2]6.Вед.2017'!L237</f>
        <v>39892</v>
      </c>
      <c r="M221" s="105">
        <f>'[2]6.Вед.2017'!M237</f>
        <v>224000</v>
      </c>
      <c r="N221" s="105">
        <f>'[2]6.Вед.2017'!N237</f>
        <v>273000</v>
      </c>
      <c r="O221" s="105" t="e">
        <f>'[2]6.Вед.2017'!O237</f>
        <v>#REF!</v>
      </c>
      <c r="P221" s="105" t="e">
        <f>'[2]6.Вед.2017'!#REF!</f>
        <v>#REF!</v>
      </c>
      <c r="Q221" s="105">
        <f>'[2]6.Вед.2017'!P237</f>
        <v>624000</v>
      </c>
    </row>
    <row r="222" spans="1:17" ht="51.75" customHeight="1" x14ac:dyDescent="0.25">
      <c r="A222" s="169" t="s">
        <v>701</v>
      </c>
      <c r="B222" s="169"/>
      <c r="C222" s="72">
        <v>51</v>
      </c>
      <c r="D222" s="72">
        <v>5</v>
      </c>
      <c r="E222" s="49"/>
      <c r="F222" s="72"/>
      <c r="G222" s="65"/>
      <c r="H222" s="82"/>
      <c r="I222" s="82"/>
      <c r="J222" s="65"/>
      <c r="K222" s="110">
        <f t="shared" ref="K222:Q222" si="101">K223+K233</f>
        <v>33252022.5</v>
      </c>
      <c r="L222" s="110">
        <f t="shared" si="101"/>
        <v>29108722.5</v>
      </c>
      <c r="M222" s="110">
        <f t="shared" si="101"/>
        <v>4143300</v>
      </c>
      <c r="N222" s="110">
        <f t="shared" si="101"/>
        <v>0</v>
      </c>
      <c r="O222" s="110" t="e">
        <f t="shared" si="101"/>
        <v>#REF!</v>
      </c>
      <c r="P222" s="110" t="e">
        <f t="shared" si="101"/>
        <v>#REF!</v>
      </c>
      <c r="Q222" s="110">
        <f t="shared" si="101"/>
        <v>16758438</v>
      </c>
    </row>
    <row r="223" spans="1:17" ht="3.75" customHeight="1" x14ac:dyDescent="0.25">
      <c r="A223" s="169" t="s">
        <v>702</v>
      </c>
      <c r="B223" s="169"/>
      <c r="C223" s="72">
        <v>51</v>
      </c>
      <c r="D223" s="72">
        <v>5</v>
      </c>
      <c r="E223" s="65" t="s">
        <v>372</v>
      </c>
      <c r="F223" s="72"/>
      <c r="G223" s="65"/>
      <c r="H223" s="82"/>
      <c r="I223" s="82"/>
      <c r="J223" s="65"/>
      <c r="K223" s="110">
        <f t="shared" ref="K223:Q223" si="102">K224</f>
        <v>24280272.5</v>
      </c>
      <c r="L223" s="110">
        <f t="shared" si="102"/>
        <v>20206972.5</v>
      </c>
      <c r="M223" s="110">
        <f t="shared" si="102"/>
        <v>4073300</v>
      </c>
      <c r="N223" s="110">
        <f t="shared" si="102"/>
        <v>0</v>
      </c>
      <c r="O223" s="110" t="e">
        <f t="shared" si="102"/>
        <v>#REF!</v>
      </c>
      <c r="P223" s="110" t="e">
        <f t="shared" si="102"/>
        <v>#REF!</v>
      </c>
      <c r="Q223" s="110">
        <f t="shared" si="102"/>
        <v>16758438</v>
      </c>
    </row>
    <row r="224" spans="1:17" ht="3.75" customHeight="1" x14ac:dyDescent="0.25">
      <c r="A224" s="169" t="s">
        <v>343</v>
      </c>
      <c r="B224" s="169"/>
      <c r="C224" s="72">
        <v>51</v>
      </c>
      <c r="D224" s="72">
        <v>5</v>
      </c>
      <c r="E224" s="49" t="s">
        <v>372</v>
      </c>
      <c r="F224" s="72">
        <v>851</v>
      </c>
      <c r="G224" s="65"/>
      <c r="H224" s="82"/>
      <c r="I224" s="82"/>
      <c r="J224" s="65"/>
      <c r="K224" s="110">
        <f t="shared" ref="K224:Q224" si="103">K225+K228</f>
        <v>24280272.5</v>
      </c>
      <c r="L224" s="110">
        <f t="shared" si="103"/>
        <v>20206972.5</v>
      </c>
      <c r="M224" s="110">
        <f t="shared" si="103"/>
        <v>4073300</v>
      </c>
      <c r="N224" s="110">
        <f t="shared" si="103"/>
        <v>0</v>
      </c>
      <c r="O224" s="110" t="e">
        <f t="shared" si="103"/>
        <v>#REF!</v>
      </c>
      <c r="P224" s="110" t="e">
        <f t="shared" si="103"/>
        <v>#REF!</v>
      </c>
      <c r="Q224" s="110">
        <f t="shared" si="103"/>
        <v>16758438</v>
      </c>
    </row>
    <row r="225" spans="1:17" ht="3.75" customHeight="1" x14ac:dyDescent="0.25">
      <c r="A225" s="168" t="s">
        <v>488</v>
      </c>
      <c r="B225" s="168"/>
      <c r="C225" s="48">
        <v>51</v>
      </c>
      <c r="D225" s="48">
        <v>5</v>
      </c>
      <c r="E225" s="49" t="s">
        <v>372</v>
      </c>
      <c r="F225" s="48">
        <v>851</v>
      </c>
      <c r="G225" s="49" t="s">
        <v>487</v>
      </c>
      <c r="H225" s="49" t="s">
        <v>348</v>
      </c>
      <c r="I225" s="49" t="s">
        <v>703</v>
      </c>
      <c r="J225" s="49"/>
      <c r="K225" s="105">
        <f t="shared" ref="K225:Q226" si="104">K226</f>
        <v>19584397.5</v>
      </c>
      <c r="L225" s="105">
        <f t="shared" si="104"/>
        <v>15756097.5</v>
      </c>
      <c r="M225" s="105">
        <f t="shared" si="104"/>
        <v>3828300</v>
      </c>
      <c r="N225" s="105">
        <f t="shared" si="104"/>
        <v>0</v>
      </c>
      <c r="O225" s="105" t="e">
        <f t="shared" si="104"/>
        <v>#REF!</v>
      </c>
      <c r="P225" s="105" t="e">
        <f t="shared" si="104"/>
        <v>#REF!</v>
      </c>
      <c r="Q225" s="105">
        <f t="shared" si="104"/>
        <v>10248265</v>
      </c>
    </row>
    <row r="226" spans="1:17" ht="3.75" customHeight="1" x14ac:dyDescent="0.25">
      <c r="A226" s="122"/>
      <c r="B226" s="107" t="s">
        <v>490</v>
      </c>
      <c r="C226" s="48">
        <v>51</v>
      </c>
      <c r="D226" s="48">
        <v>5</v>
      </c>
      <c r="E226" s="49" t="s">
        <v>372</v>
      </c>
      <c r="F226" s="48">
        <v>851</v>
      </c>
      <c r="G226" s="49" t="s">
        <v>487</v>
      </c>
      <c r="H226" s="49" t="s">
        <v>348</v>
      </c>
      <c r="I226" s="49" t="s">
        <v>703</v>
      </c>
      <c r="J226" s="49" t="s">
        <v>491</v>
      </c>
      <c r="K226" s="105">
        <f>K227</f>
        <v>19584397.5</v>
      </c>
      <c r="L226" s="105">
        <f t="shared" si="104"/>
        <v>15756097.5</v>
      </c>
      <c r="M226" s="105">
        <f t="shared" si="104"/>
        <v>3828300</v>
      </c>
      <c r="N226" s="105">
        <f t="shared" si="104"/>
        <v>0</v>
      </c>
      <c r="O226" s="105" t="e">
        <f>O227</f>
        <v>#REF!</v>
      </c>
      <c r="P226" s="105" t="e">
        <f t="shared" si="104"/>
        <v>#REF!</v>
      </c>
      <c r="Q226" s="105">
        <f t="shared" si="104"/>
        <v>10248265</v>
      </c>
    </row>
    <row r="227" spans="1:17" ht="3.75" customHeight="1" x14ac:dyDescent="0.25">
      <c r="A227" s="122"/>
      <c r="B227" s="107" t="s">
        <v>492</v>
      </c>
      <c r="C227" s="48">
        <v>51</v>
      </c>
      <c r="D227" s="48">
        <v>5</v>
      </c>
      <c r="E227" s="49" t="s">
        <v>372</v>
      </c>
      <c r="F227" s="48">
        <v>851</v>
      </c>
      <c r="G227" s="49" t="s">
        <v>487</v>
      </c>
      <c r="H227" s="49" t="s">
        <v>348</v>
      </c>
      <c r="I227" s="49" t="s">
        <v>703</v>
      </c>
      <c r="J227" s="49" t="s">
        <v>493</v>
      </c>
      <c r="K227" s="105">
        <f>'[2]6.Вед.2017'!K209</f>
        <v>19584397.5</v>
      </c>
      <c r="L227" s="105">
        <f>'[2]6.Вед.2017'!L209</f>
        <v>15756097.5</v>
      </c>
      <c r="M227" s="105">
        <f>'[2]6.Вед.2017'!M209</f>
        <v>3828300</v>
      </c>
      <c r="N227" s="105">
        <f>'[2]6.Вед.2017'!N209</f>
        <v>0</v>
      </c>
      <c r="O227" s="105" t="e">
        <f>'[2]6.Вед.2017'!O209</f>
        <v>#REF!</v>
      </c>
      <c r="P227" s="105" t="e">
        <f>'[2]6.Вед.2017'!#REF!</f>
        <v>#REF!</v>
      </c>
      <c r="Q227" s="105">
        <f>'[2]6.Вед.2017'!P209</f>
        <v>10248265</v>
      </c>
    </row>
    <row r="228" spans="1:17" ht="3.75" customHeight="1" x14ac:dyDescent="0.25">
      <c r="A228" s="168" t="s">
        <v>503</v>
      </c>
      <c r="B228" s="168"/>
      <c r="C228" s="48">
        <v>51</v>
      </c>
      <c r="D228" s="48">
        <v>5</v>
      </c>
      <c r="E228" s="49" t="s">
        <v>372</v>
      </c>
      <c r="F228" s="48">
        <v>851</v>
      </c>
      <c r="G228" s="49" t="s">
        <v>487</v>
      </c>
      <c r="H228" s="49" t="s">
        <v>502</v>
      </c>
      <c r="I228" s="49" t="s">
        <v>704</v>
      </c>
      <c r="J228" s="49"/>
      <c r="K228" s="105">
        <f t="shared" ref="K228:Q228" si="105">K229+K231</f>
        <v>4695875</v>
      </c>
      <c r="L228" s="105">
        <f t="shared" si="105"/>
        <v>4450875</v>
      </c>
      <c r="M228" s="105">
        <f t="shared" si="105"/>
        <v>245000</v>
      </c>
      <c r="N228" s="105">
        <f t="shared" si="105"/>
        <v>0</v>
      </c>
      <c r="O228" s="105" t="e">
        <f t="shared" si="105"/>
        <v>#REF!</v>
      </c>
      <c r="P228" s="105" t="e">
        <f t="shared" si="105"/>
        <v>#REF!</v>
      </c>
      <c r="Q228" s="105">
        <f t="shared" si="105"/>
        <v>6510173</v>
      </c>
    </row>
    <row r="229" spans="1:17" ht="3.75" customHeight="1" x14ac:dyDescent="0.25">
      <c r="A229" s="108"/>
      <c r="B229" s="106" t="s">
        <v>620</v>
      </c>
      <c r="C229" s="48">
        <v>51</v>
      </c>
      <c r="D229" s="48">
        <v>5</v>
      </c>
      <c r="E229" s="49" t="s">
        <v>372</v>
      </c>
      <c r="F229" s="48">
        <v>851</v>
      </c>
      <c r="G229" s="73" t="s">
        <v>487</v>
      </c>
      <c r="H229" s="49" t="s">
        <v>502</v>
      </c>
      <c r="I229" s="49" t="s">
        <v>704</v>
      </c>
      <c r="J229" s="49" t="s">
        <v>359</v>
      </c>
      <c r="K229" s="105">
        <f t="shared" ref="K229:Q229" si="106">K230</f>
        <v>4450875</v>
      </c>
      <c r="L229" s="105">
        <f t="shared" si="106"/>
        <v>4450875</v>
      </c>
      <c r="M229" s="105">
        <f t="shared" si="106"/>
        <v>0</v>
      </c>
      <c r="N229" s="105">
        <f t="shared" si="106"/>
        <v>0</v>
      </c>
      <c r="O229" s="105" t="e">
        <f t="shared" si="106"/>
        <v>#REF!</v>
      </c>
      <c r="P229" s="105" t="e">
        <f t="shared" si="106"/>
        <v>#REF!</v>
      </c>
      <c r="Q229" s="105">
        <f t="shared" si="106"/>
        <v>6256173</v>
      </c>
    </row>
    <row r="230" spans="1:17" ht="3.75" customHeight="1" x14ac:dyDescent="0.25">
      <c r="A230" s="108"/>
      <c r="B230" s="109" t="s">
        <v>346</v>
      </c>
      <c r="C230" s="48">
        <v>51</v>
      </c>
      <c r="D230" s="48">
        <v>5</v>
      </c>
      <c r="E230" s="49" t="s">
        <v>372</v>
      </c>
      <c r="F230" s="48">
        <v>851</v>
      </c>
      <c r="G230" s="73" t="s">
        <v>487</v>
      </c>
      <c r="H230" s="49" t="s">
        <v>502</v>
      </c>
      <c r="I230" s="49" t="s">
        <v>704</v>
      </c>
      <c r="J230" s="49" t="s">
        <v>360</v>
      </c>
      <c r="K230" s="105">
        <f>'[2]6.Вед.2017'!K230</f>
        <v>4450875</v>
      </c>
      <c r="L230" s="105">
        <f>'[2]6.Вед.2017'!L230</f>
        <v>4450875</v>
      </c>
      <c r="M230" s="105">
        <f>'[2]6.Вед.2017'!M230</f>
        <v>0</v>
      </c>
      <c r="N230" s="105">
        <f>'[2]6.Вед.2017'!N230</f>
        <v>0</v>
      </c>
      <c r="O230" s="105" t="e">
        <f>'[2]6.Вед.2017'!O230</f>
        <v>#REF!</v>
      </c>
      <c r="P230" s="105" t="e">
        <f>'[2]6.Вед.2017'!#REF!</f>
        <v>#REF!</v>
      </c>
      <c r="Q230" s="105">
        <f>'[2]6.Вед.2017'!P230</f>
        <v>6256173</v>
      </c>
    </row>
    <row r="231" spans="1:17" ht="3.75" customHeight="1" x14ac:dyDescent="0.25">
      <c r="A231" s="122"/>
      <c r="B231" s="107" t="s">
        <v>490</v>
      </c>
      <c r="C231" s="48">
        <v>51</v>
      </c>
      <c r="D231" s="48">
        <v>5</v>
      </c>
      <c r="E231" s="49" t="s">
        <v>372</v>
      </c>
      <c r="F231" s="48">
        <v>851</v>
      </c>
      <c r="G231" s="49" t="s">
        <v>487</v>
      </c>
      <c r="H231" s="49" t="s">
        <v>502</v>
      </c>
      <c r="I231" s="49" t="s">
        <v>704</v>
      </c>
      <c r="J231" s="49" t="s">
        <v>491</v>
      </c>
      <c r="K231" s="105">
        <f>K232</f>
        <v>245000</v>
      </c>
      <c r="L231" s="105">
        <f t="shared" ref="L231:N231" si="107">L232</f>
        <v>0</v>
      </c>
      <c r="M231" s="105">
        <f t="shared" si="107"/>
        <v>245000</v>
      </c>
      <c r="N231" s="105">
        <f t="shared" si="107"/>
        <v>0</v>
      </c>
      <c r="O231" s="105" t="e">
        <f>O232</f>
        <v>#REF!</v>
      </c>
      <c r="P231" s="105" t="e">
        <f t="shared" ref="P231:Q231" si="108">P232</f>
        <v>#REF!</v>
      </c>
      <c r="Q231" s="105">
        <f t="shared" si="108"/>
        <v>254000</v>
      </c>
    </row>
    <row r="232" spans="1:17" ht="3.75" customHeight="1" x14ac:dyDescent="0.25">
      <c r="A232" s="122"/>
      <c r="B232" s="107" t="s">
        <v>505</v>
      </c>
      <c r="C232" s="48">
        <v>51</v>
      </c>
      <c r="D232" s="48">
        <v>5</v>
      </c>
      <c r="E232" s="49" t="s">
        <v>372</v>
      </c>
      <c r="F232" s="48">
        <v>851</v>
      </c>
      <c r="G232" s="49" t="s">
        <v>487</v>
      </c>
      <c r="H232" s="49" t="s">
        <v>502</v>
      </c>
      <c r="I232" s="49" t="s">
        <v>704</v>
      </c>
      <c r="J232" s="49" t="s">
        <v>506</v>
      </c>
      <c r="K232" s="105">
        <f>'[2]6.Вед.2017'!K232</f>
        <v>245000</v>
      </c>
      <c r="L232" s="105">
        <f>'[2]6.Вед.2017'!L232</f>
        <v>0</v>
      </c>
      <c r="M232" s="105">
        <f>'[2]6.Вед.2017'!M232</f>
        <v>245000</v>
      </c>
      <c r="N232" s="105">
        <f>'[2]6.Вед.2017'!N232</f>
        <v>0</v>
      </c>
      <c r="O232" s="105" t="e">
        <f>'[2]6.Вед.2017'!O232</f>
        <v>#REF!</v>
      </c>
      <c r="P232" s="105" t="e">
        <f>'[2]6.Вед.2017'!#REF!</f>
        <v>#REF!</v>
      </c>
      <c r="Q232" s="105">
        <f>'[2]6.Вед.2017'!P232</f>
        <v>254000</v>
      </c>
    </row>
    <row r="233" spans="1:17" ht="3.75" customHeight="1" x14ac:dyDescent="0.25">
      <c r="A233" s="169" t="s">
        <v>705</v>
      </c>
      <c r="B233" s="169"/>
      <c r="C233" s="72">
        <v>51</v>
      </c>
      <c r="D233" s="72">
        <v>5</v>
      </c>
      <c r="E233" s="65" t="s">
        <v>431</v>
      </c>
      <c r="F233" s="72"/>
      <c r="G233" s="65"/>
      <c r="H233" s="65"/>
      <c r="I233" s="65"/>
      <c r="J233" s="65"/>
      <c r="K233" s="110">
        <f t="shared" ref="K233:Q233" si="109">K234</f>
        <v>8971750</v>
      </c>
      <c r="L233" s="110">
        <f t="shared" si="109"/>
        <v>8901750</v>
      </c>
      <c r="M233" s="110">
        <f t="shared" si="109"/>
        <v>70000</v>
      </c>
      <c r="N233" s="110">
        <f t="shared" si="109"/>
        <v>0</v>
      </c>
      <c r="O233" s="110" t="e">
        <f t="shared" si="109"/>
        <v>#REF!</v>
      </c>
      <c r="P233" s="110" t="e">
        <f t="shared" si="109"/>
        <v>#REF!</v>
      </c>
      <c r="Q233" s="110">
        <f t="shared" si="109"/>
        <v>0</v>
      </c>
    </row>
    <row r="234" spans="1:17" ht="3.75" customHeight="1" x14ac:dyDescent="0.25">
      <c r="A234" s="169" t="s">
        <v>343</v>
      </c>
      <c r="B234" s="169"/>
      <c r="C234" s="72">
        <v>51</v>
      </c>
      <c r="D234" s="72">
        <v>5</v>
      </c>
      <c r="E234" s="49" t="s">
        <v>431</v>
      </c>
      <c r="F234" s="72">
        <v>851</v>
      </c>
      <c r="G234" s="65"/>
      <c r="H234" s="82"/>
      <c r="I234" s="82"/>
      <c r="J234" s="65"/>
      <c r="K234" s="110">
        <f t="shared" ref="K234:Q234" si="110">K235+K238</f>
        <v>8971750</v>
      </c>
      <c r="L234" s="110">
        <f t="shared" si="110"/>
        <v>8901750</v>
      </c>
      <c r="M234" s="110">
        <f t="shared" si="110"/>
        <v>70000</v>
      </c>
      <c r="N234" s="110">
        <f t="shared" si="110"/>
        <v>0</v>
      </c>
      <c r="O234" s="110" t="e">
        <f t="shared" si="110"/>
        <v>#REF!</v>
      </c>
      <c r="P234" s="110" t="e">
        <f t="shared" si="110"/>
        <v>#REF!</v>
      </c>
      <c r="Q234" s="110">
        <f t="shared" si="110"/>
        <v>0</v>
      </c>
    </row>
    <row r="235" spans="1:17" ht="3.75" customHeight="1" x14ac:dyDescent="0.25">
      <c r="A235" s="168" t="s">
        <v>706</v>
      </c>
      <c r="B235" s="168"/>
      <c r="C235" s="48">
        <v>51</v>
      </c>
      <c r="D235" s="48">
        <v>5</v>
      </c>
      <c r="E235" s="49" t="s">
        <v>431</v>
      </c>
      <c r="F235" s="48">
        <v>851</v>
      </c>
      <c r="G235" s="73" t="s">
        <v>487</v>
      </c>
      <c r="H235" s="73" t="s">
        <v>349</v>
      </c>
      <c r="I235" s="73" t="s">
        <v>707</v>
      </c>
      <c r="J235" s="73"/>
      <c r="K235" s="114">
        <f>K236</f>
        <v>70000</v>
      </c>
      <c r="L235" s="114">
        <f t="shared" ref="L235:Q236" si="111">L236</f>
        <v>0</v>
      </c>
      <c r="M235" s="114">
        <f t="shared" si="111"/>
        <v>70000</v>
      </c>
      <c r="N235" s="114">
        <f t="shared" si="111"/>
        <v>0</v>
      </c>
      <c r="O235" s="114" t="e">
        <f t="shared" si="111"/>
        <v>#REF!</v>
      </c>
      <c r="P235" s="114" t="e">
        <f t="shared" si="111"/>
        <v>#REF!</v>
      </c>
      <c r="Q235" s="114">
        <f t="shared" si="111"/>
        <v>0</v>
      </c>
    </row>
    <row r="236" spans="1:17" ht="3.75" customHeight="1" x14ac:dyDescent="0.25">
      <c r="A236" s="106"/>
      <c r="B236" s="106" t="s">
        <v>427</v>
      </c>
      <c r="C236" s="48">
        <v>51</v>
      </c>
      <c r="D236" s="48">
        <v>5</v>
      </c>
      <c r="E236" s="73" t="s">
        <v>431</v>
      </c>
      <c r="F236" s="48">
        <v>851</v>
      </c>
      <c r="G236" s="73" t="s">
        <v>487</v>
      </c>
      <c r="H236" s="73" t="s">
        <v>349</v>
      </c>
      <c r="I236" s="73" t="s">
        <v>707</v>
      </c>
      <c r="J236" s="73" t="s">
        <v>428</v>
      </c>
      <c r="K236" s="114">
        <f>K237</f>
        <v>70000</v>
      </c>
      <c r="L236" s="114">
        <f t="shared" si="111"/>
        <v>0</v>
      </c>
      <c r="M236" s="114">
        <f t="shared" si="111"/>
        <v>70000</v>
      </c>
      <c r="N236" s="114">
        <f t="shared" si="111"/>
        <v>0</v>
      </c>
      <c r="O236" s="114" t="e">
        <f>O237</f>
        <v>#REF!</v>
      </c>
      <c r="P236" s="114" t="e">
        <f t="shared" si="111"/>
        <v>#REF!</v>
      </c>
      <c r="Q236" s="114">
        <f t="shared" si="111"/>
        <v>0</v>
      </c>
    </row>
    <row r="237" spans="1:17" ht="3.75" customHeight="1" x14ac:dyDescent="0.25">
      <c r="A237" s="106"/>
      <c r="B237" s="106" t="s">
        <v>429</v>
      </c>
      <c r="C237" s="48">
        <v>51</v>
      </c>
      <c r="D237" s="48">
        <v>5</v>
      </c>
      <c r="E237" s="73" t="s">
        <v>431</v>
      </c>
      <c r="F237" s="48">
        <v>851</v>
      </c>
      <c r="G237" s="73" t="s">
        <v>487</v>
      </c>
      <c r="H237" s="73" t="s">
        <v>349</v>
      </c>
      <c r="I237" s="73" t="s">
        <v>707</v>
      </c>
      <c r="J237" s="73" t="s">
        <v>430</v>
      </c>
      <c r="K237" s="114">
        <f>'[2]6.Вед.2017'!K223</f>
        <v>70000</v>
      </c>
      <c r="L237" s="114">
        <f>'[2]6.Вед.2017'!L223</f>
        <v>0</v>
      </c>
      <c r="M237" s="114">
        <f>'[2]6.Вед.2017'!M223</f>
        <v>70000</v>
      </c>
      <c r="N237" s="114">
        <f>'[2]6.Вед.2017'!N223</f>
        <v>0</v>
      </c>
      <c r="O237" s="114" t="e">
        <f>'[2]6.Вед.2017'!O223</f>
        <v>#REF!</v>
      </c>
      <c r="P237" s="114" t="e">
        <f>'[2]6.Вед.2017'!#REF!</f>
        <v>#REF!</v>
      </c>
      <c r="Q237" s="114">
        <f>'[2]6.Вед.2017'!P223</f>
        <v>0</v>
      </c>
    </row>
    <row r="238" spans="1:17" ht="3.75" customHeight="1" x14ac:dyDescent="0.25">
      <c r="A238" s="168" t="s">
        <v>500</v>
      </c>
      <c r="B238" s="168"/>
      <c r="C238" s="48">
        <v>51</v>
      </c>
      <c r="D238" s="48">
        <v>5</v>
      </c>
      <c r="E238" s="49" t="s">
        <v>431</v>
      </c>
      <c r="F238" s="48">
        <v>851</v>
      </c>
      <c r="G238" s="73" t="s">
        <v>487</v>
      </c>
      <c r="H238" s="73" t="s">
        <v>349</v>
      </c>
      <c r="I238" s="73" t="s">
        <v>708</v>
      </c>
      <c r="J238" s="73"/>
      <c r="K238" s="105">
        <f>K239</f>
        <v>8901750</v>
      </c>
      <c r="L238" s="105">
        <f t="shared" ref="L238:Q239" si="112">L239</f>
        <v>8901750</v>
      </c>
      <c r="M238" s="105">
        <f t="shared" si="112"/>
        <v>0</v>
      </c>
      <c r="N238" s="105">
        <f t="shared" si="112"/>
        <v>0</v>
      </c>
      <c r="O238" s="105" t="e">
        <f t="shared" si="112"/>
        <v>#REF!</v>
      </c>
      <c r="P238" s="105" t="e">
        <f t="shared" si="112"/>
        <v>#REF!</v>
      </c>
      <c r="Q238" s="105">
        <f t="shared" si="112"/>
        <v>0</v>
      </c>
    </row>
    <row r="239" spans="1:17" ht="3.75" customHeight="1" x14ac:dyDescent="0.25">
      <c r="A239" s="106"/>
      <c r="B239" s="106" t="s">
        <v>427</v>
      </c>
      <c r="C239" s="48">
        <v>51</v>
      </c>
      <c r="D239" s="48">
        <v>5</v>
      </c>
      <c r="E239" s="73" t="s">
        <v>431</v>
      </c>
      <c r="F239" s="48">
        <v>851</v>
      </c>
      <c r="G239" s="73" t="s">
        <v>487</v>
      </c>
      <c r="H239" s="73" t="s">
        <v>349</v>
      </c>
      <c r="I239" s="73" t="s">
        <v>708</v>
      </c>
      <c r="J239" s="73" t="s">
        <v>428</v>
      </c>
      <c r="K239" s="114">
        <f>K240</f>
        <v>8901750</v>
      </c>
      <c r="L239" s="114">
        <f t="shared" si="112"/>
        <v>8901750</v>
      </c>
      <c r="M239" s="114">
        <f t="shared" si="112"/>
        <v>0</v>
      </c>
      <c r="N239" s="114">
        <f t="shared" si="112"/>
        <v>0</v>
      </c>
      <c r="O239" s="114" t="e">
        <f>O240</f>
        <v>#REF!</v>
      </c>
      <c r="P239" s="114" t="e">
        <f t="shared" si="112"/>
        <v>#REF!</v>
      </c>
      <c r="Q239" s="114">
        <f t="shared" si="112"/>
        <v>0</v>
      </c>
    </row>
    <row r="240" spans="1:17" ht="3.75" customHeight="1" x14ac:dyDescent="0.25">
      <c r="A240" s="106"/>
      <c r="B240" s="106" t="s">
        <v>429</v>
      </c>
      <c r="C240" s="48">
        <v>51</v>
      </c>
      <c r="D240" s="48">
        <v>5</v>
      </c>
      <c r="E240" s="73" t="s">
        <v>431</v>
      </c>
      <c r="F240" s="48">
        <v>851</v>
      </c>
      <c r="G240" s="73" t="s">
        <v>487</v>
      </c>
      <c r="H240" s="73" t="s">
        <v>349</v>
      </c>
      <c r="I240" s="73" t="s">
        <v>708</v>
      </c>
      <c r="J240" s="73" t="s">
        <v>430</v>
      </c>
      <c r="K240" s="114">
        <f>'[2]6.Вед.2017'!K226</f>
        <v>8901750</v>
      </c>
      <c r="L240" s="114">
        <f>'[2]6.Вед.2017'!L226</f>
        <v>8901750</v>
      </c>
      <c r="M240" s="114">
        <f>'[2]6.Вед.2017'!M226</f>
        <v>0</v>
      </c>
      <c r="N240" s="114">
        <f>'[2]6.Вед.2017'!N226</f>
        <v>0</v>
      </c>
      <c r="O240" s="114" t="e">
        <f>'[2]6.Вед.2017'!O226</f>
        <v>#REF!</v>
      </c>
      <c r="P240" s="114" t="e">
        <f>'[2]6.Вед.2017'!#REF!</f>
        <v>#REF!</v>
      </c>
      <c r="Q240" s="114">
        <f>'[2]6.Вед.2017'!P226</f>
        <v>0</v>
      </c>
    </row>
    <row r="241" spans="1:17" ht="57" customHeight="1" x14ac:dyDescent="0.25">
      <c r="A241" s="169" t="s">
        <v>709</v>
      </c>
      <c r="B241" s="169"/>
      <c r="C241" s="72">
        <v>51</v>
      </c>
      <c r="D241" s="72">
        <v>6</v>
      </c>
      <c r="E241" s="82"/>
      <c r="F241" s="72"/>
      <c r="G241" s="65"/>
      <c r="H241" s="82"/>
      <c r="I241" s="82"/>
      <c r="J241" s="65"/>
      <c r="K241" s="110">
        <f t="shared" ref="K241:Q241" si="113">K243</f>
        <v>5331772.5</v>
      </c>
      <c r="L241" s="110">
        <f t="shared" si="113"/>
        <v>2403472.5</v>
      </c>
      <c r="M241" s="110">
        <f t="shared" si="113"/>
        <v>2928300</v>
      </c>
      <c r="N241" s="110">
        <f t="shared" si="113"/>
        <v>0</v>
      </c>
      <c r="O241" s="110" t="e">
        <f t="shared" si="113"/>
        <v>#REF!</v>
      </c>
      <c r="P241" s="110" t="e">
        <f t="shared" si="113"/>
        <v>#REF!</v>
      </c>
      <c r="Q241" s="110">
        <f t="shared" si="113"/>
        <v>3055600</v>
      </c>
    </row>
    <row r="242" spans="1:17" ht="9.75" customHeight="1" x14ac:dyDescent="0.25">
      <c r="A242" s="169" t="s">
        <v>710</v>
      </c>
      <c r="B242" s="169"/>
      <c r="C242" s="72">
        <v>51</v>
      </c>
      <c r="D242" s="72">
        <v>6</v>
      </c>
      <c r="E242" s="82" t="s">
        <v>372</v>
      </c>
      <c r="F242" s="72"/>
      <c r="G242" s="65"/>
      <c r="H242" s="82"/>
      <c r="I242" s="82"/>
      <c r="J242" s="65"/>
      <c r="K242" s="110">
        <f t="shared" ref="K242:Q242" si="114">K243</f>
        <v>5331772.5</v>
      </c>
      <c r="L242" s="110">
        <f t="shared" si="114"/>
        <v>2403472.5</v>
      </c>
      <c r="M242" s="110">
        <f t="shared" si="114"/>
        <v>2928300</v>
      </c>
      <c r="N242" s="110">
        <f t="shared" si="114"/>
        <v>0</v>
      </c>
      <c r="O242" s="110" t="e">
        <f t="shared" si="114"/>
        <v>#REF!</v>
      </c>
      <c r="P242" s="110" t="e">
        <f t="shared" si="114"/>
        <v>#REF!</v>
      </c>
      <c r="Q242" s="110">
        <f t="shared" si="114"/>
        <v>3055600</v>
      </c>
    </row>
    <row r="243" spans="1:17" ht="9.75" customHeight="1" x14ac:dyDescent="0.25">
      <c r="A243" s="169" t="s">
        <v>343</v>
      </c>
      <c r="B243" s="169"/>
      <c r="C243" s="72">
        <v>51</v>
      </c>
      <c r="D243" s="72">
        <v>6</v>
      </c>
      <c r="E243" s="82" t="s">
        <v>372</v>
      </c>
      <c r="F243" s="72">
        <v>851</v>
      </c>
      <c r="G243" s="65"/>
      <c r="H243" s="82"/>
      <c r="I243" s="82"/>
      <c r="J243" s="65"/>
      <c r="K243" s="110">
        <f t="shared" ref="K243:Q243" si="115">K244+K247</f>
        <v>5331772.5</v>
      </c>
      <c r="L243" s="110">
        <f t="shared" si="115"/>
        <v>2403472.5</v>
      </c>
      <c r="M243" s="110">
        <f t="shared" si="115"/>
        <v>2928300</v>
      </c>
      <c r="N243" s="110">
        <f t="shared" si="115"/>
        <v>0</v>
      </c>
      <c r="O243" s="110" t="e">
        <f t="shared" si="115"/>
        <v>#REF!</v>
      </c>
      <c r="P243" s="110" t="e">
        <f t="shared" si="115"/>
        <v>#REF!</v>
      </c>
      <c r="Q243" s="110">
        <f t="shared" si="115"/>
        <v>3055600</v>
      </c>
    </row>
    <row r="244" spans="1:17" ht="9.75" customHeight="1" x14ac:dyDescent="0.25">
      <c r="A244" s="170" t="s">
        <v>494</v>
      </c>
      <c r="B244" s="170"/>
      <c r="C244" s="48">
        <v>51</v>
      </c>
      <c r="D244" s="48">
        <v>6</v>
      </c>
      <c r="E244" s="73" t="s">
        <v>372</v>
      </c>
      <c r="F244" s="48">
        <v>851</v>
      </c>
      <c r="G244" s="49" t="s">
        <v>487</v>
      </c>
      <c r="H244" s="49" t="s">
        <v>400</v>
      </c>
      <c r="I244" s="73" t="s">
        <v>711</v>
      </c>
      <c r="J244" s="49"/>
      <c r="K244" s="105">
        <f t="shared" ref="K244:Q248" si="116">K245</f>
        <v>2928300</v>
      </c>
      <c r="L244" s="105">
        <f t="shared" si="116"/>
        <v>0</v>
      </c>
      <c r="M244" s="105">
        <f t="shared" si="116"/>
        <v>2928300</v>
      </c>
      <c r="N244" s="105">
        <f t="shared" si="116"/>
        <v>0</v>
      </c>
      <c r="O244" s="105" t="e">
        <f t="shared" si="116"/>
        <v>#REF!</v>
      </c>
      <c r="P244" s="105" t="e">
        <f t="shared" si="116"/>
        <v>#REF!</v>
      </c>
      <c r="Q244" s="105">
        <f t="shared" si="116"/>
        <v>3055600</v>
      </c>
    </row>
    <row r="245" spans="1:17" ht="9.75" customHeight="1" x14ac:dyDescent="0.25">
      <c r="A245" s="122"/>
      <c r="B245" s="107" t="s">
        <v>490</v>
      </c>
      <c r="C245" s="48">
        <v>51</v>
      </c>
      <c r="D245" s="48">
        <v>6</v>
      </c>
      <c r="E245" s="73" t="s">
        <v>372</v>
      </c>
      <c r="F245" s="48">
        <v>851</v>
      </c>
      <c r="G245" s="49" t="s">
        <v>487</v>
      </c>
      <c r="H245" s="49" t="s">
        <v>400</v>
      </c>
      <c r="I245" s="73" t="s">
        <v>711</v>
      </c>
      <c r="J245" s="49" t="s">
        <v>491</v>
      </c>
      <c r="K245" s="105">
        <f t="shared" si="116"/>
        <v>2928300</v>
      </c>
      <c r="L245" s="105">
        <f t="shared" si="116"/>
        <v>0</v>
      </c>
      <c r="M245" s="105">
        <f t="shared" si="116"/>
        <v>2928300</v>
      </c>
      <c r="N245" s="105">
        <f t="shared" si="116"/>
        <v>0</v>
      </c>
      <c r="O245" s="105" t="e">
        <f t="shared" si="116"/>
        <v>#REF!</v>
      </c>
      <c r="P245" s="105" t="e">
        <f t="shared" si="116"/>
        <v>#REF!</v>
      </c>
      <c r="Q245" s="105">
        <f t="shared" si="116"/>
        <v>3055600</v>
      </c>
    </row>
    <row r="246" spans="1:17" ht="9.75" customHeight="1" x14ac:dyDescent="0.25">
      <c r="A246" s="122"/>
      <c r="B246" s="107" t="s">
        <v>492</v>
      </c>
      <c r="C246" s="48">
        <v>51</v>
      </c>
      <c r="D246" s="48">
        <v>6</v>
      </c>
      <c r="E246" s="73" t="s">
        <v>372</v>
      </c>
      <c r="F246" s="48">
        <v>851</v>
      </c>
      <c r="G246" s="49" t="s">
        <v>487</v>
      </c>
      <c r="H246" s="49" t="s">
        <v>400</v>
      </c>
      <c r="I246" s="73" t="s">
        <v>711</v>
      </c>
      <c r="J246" s="49" t="s">
        <v>493</v>
      </c>
      <c r="K246" s="105">
        <f>'[2]6.Вед.2017'!K213</f>
        <v>2928300</v>
      </c>
      <c r="L246" s="105">
        <f>'[2]6.Вед.2017'!L213</f>
        <v>0</v>
      </c>
      <c r="M246" s="105">
        <f>'[2]6.Вед.2017'!M213</f>
        <v>2928300</v>
      </c>
      <c r="N246" s="105">
        <f>'[2]6.Вед.2017'!N213</f>
        <v>0</v>
      </c>
      <c r="O246" s="105" t="e">
        <f>'[2]6.Вед.2017'!O213</f>
        <v>#REF!</v>
      </c>
      <c r="P246" s="105" t="e">
        <f>'[2]6.Вед.2017'!#REF!</f>
        <v>#REF!</v>
      </c>
      <c r="Q246" s="105">
        <f>'[2]6.Вед.2017'!P213</f>
        <v>3055600</v>
      </c>
    </row>
    <row r="247" spans="1:17" ht="9.75" customHeight="1" x14ac:dyDescent="0.25">
      <c r="A247" s="170" t="s">
        <v>496</v>
      </c>
      <c r="B247" s="170"/>
      <c r="C247" s="48">
        <v>51</v>
      </c>
      <c r="D247" s="48">
        <v>6</v>
      </c>
      <c r="E247" s="49" t="s">
        <v>372</v>
      </c>
      <c r="F247" s="74">
        <v>851</v>
      </c>
      <c r="G247" s="49" t="s">
        <v>487</v>
      </c>
      <c r="H247" s="49" t="s">
        <v>400</v>
      </c>
      <c r="I247" s="49" t="s">
        <v>712</v>
      </c>
      <c r="J247" s="49"/>
      <c r="K247" s="105">
        <f t="shared" si="116"/>
        <v>2403472.5</v>
      </c>
      <c r="L247" s="105">
        <f t="shared" si="116"/>
        <v>2403472.5</v>
      </c>
      <c r="M247" s="105">
        <f t="shared" si="116"/>
        <v>0</v>
      </c>
      <c r="N247" s="105">
        <f t="shared" si="116"/>
        <v>0</v>
      </c>
      <c r="O247" s="105" t="e">
        <f t="shared" si="116"/>
        <v>#REF!</v>
      </c>
      <c r="P247" s="105" t="e">
        <f t="shared" si="116"/>
        <v>#REF!</v>
      </c>
      <c r="Q247" s="105">
        <f t="shared" si="116"/>
        <v>0</v>
      </c>
    </row>
    <row r="248" spans="1:17" ht="9.75" customHeight="1" x14ac:dyDescent="0.25">
      <c r="A248" s="122"/>
      <c r="B248" s="107" t="s">
        <v>490</v>
      </c>
      <c r="C248" s="48">
        <v>51</v>
      </c>
      <c r="D248" s="48">
        <v>6</v>
      </c>
      <c r="E248" s="49" t="s">
        <v>372</v>
      </c>
      <c r="F248" s="74">
        <v>851</v>
      </c>
      <c r="G248" s="49" t="s">
        <v>487</v>
      </c>
      <c r="H248" s="49" t="s">
        <v>400</v>
      </c>
      <c r="I248" s="49" t="s">
        <v>712</v>
      </c>
      <c r="J248" s="49" t="s">
        <v>491</v>
      </c>
      <c r="K248" s="105">
        <f>K249</f>
        <v>2403472.5</v>
      </c>
      <c r="L248" s="105">
        <f t="shared" si="116"/>
        <v>2403472.5</v>
      </c>
      <c r="M248" s="105">
        <f t="shared" si="116"/>
        <v>0</v>
      </c>
      <c r="N248" s="105">
        <f t="shared" si="116"/>
        <v>0</v>
      </c>
      <c r="O248" s="105" t="e">
        <f>O249</f>
        <v>#REF!</v>
      </c>
      <c r="P248" s="105" t="e">
        <f t="shared" si="116"/>
        <v>#REF!</v>
      </c>
      <c r="Q248" s="105">
        <f t="shared" si="116"/>
        <v>0</v>
      </c>
    </row>
    <row r="249" spans="1:17" ht="9.75" customHeight="1" x14ac:dyDescent="0.25">
      <c r="A249" s="122"/>
      <c r="B249" s="107" t="s">
        <v>492</v>
      </c>
      <c r="C249" s="48">
        <v>51</v>
      </c>
      <c r="D249" s="48">
        <v>6</v>
      </c>
      <c r="E249" s="49" t="s">
        <v>372</v>
      </c>
      <c r="F249" s="74">
        <v>851</v>
      </c>
      <c r="G249" s="49" t="s">
        <v>487</v>
      </c>
      <c r="H249" s="49" t="s">
        <v>400</v>
      </c>
      <c r="I249" s="49" t="s">
        <v>712</v>
      </c>
      <c r="J249" s="49" t="s">
        <v>493</v>
      </c>
      <c r="K249" s="105">
        <f>'[2]6.Вед.2017'!K216</f>
        <v>2403472.5</v>
      </c>
      <c r="L249" s="105">
        <f>'[2]6.Вед.2017'!L216</f>
        <v>2403472.5</v>
      </c>
      <c r="M249" s="105">
        <f>'[2]6.Вед.2017'!M216</f>
        <v>0</v>
      </c>
      <c r="N249" s="105">
        <f>'[2]6.Вед.2017'!N216</f>
        <v>0</v>
      </c>
      <c r="O249" s="105" t="e">
        <f>'[2]6.Вед.2017'!O216</f>
        <v>#REF!</v>
      </c>
      <c r="P249" s="105" t="e">
        <f>'[2]6.Вед.2017'!#REF!</f>
        <v>#REF!</v>
      </c>
      <c r="Q249" s="105">
        <f>'[2]6.Вед.2017'!P216</f>
        <v>0</v>
      </c>
    </row>
  </sheetData>
  <mergeCells count="102">
    <mergeCell ref="A1:B1"/>
    <mergeCell ref="A2:B2"/>
    <mergeCell ref="A3:B3"/>
    <mergeCell ref="A4:B4"/>
    <mergeCell ref="A5:B5"/>
    <mergeCell ref="A8:B8"/>
    <mergeCell ref="A40:B40"/>
    <mergeCell ref="A43:B43"/>
    <mergeCell ref="A46:B46"/>
    <mergeCell ref="A47:B47"/>
    <mergeCell ref="A48:B48"/>
    <mergeCell ref="A55:B55"/>
    <mergeCell ref="A16:B16"/>
    <mergeCell ref="A19:B19"/>
    <mergeCell ref="A24:B24"/>
    <mergeCell ref="A27:B27"/>
    <mergeCell ref="A32:B32"/>
    <mergeCell ref="A37:B37"/>
    <mergeCell ref="A72:B72"/>
    <mergeCell ref="A75:B75"/>
    <mergeCell ref="A78:B78"/>
    <mergeCell ref="A79:B79"/>
    <mergeCell ref="A80:B80"/>
    <mergeCell ref="A87:B87"/>
    <mergeCell ref="A56:B56"/>
    <mergeCell ref="A57:B57"/>
    <mergeCell ref="A60:B60"/>
    <mergeCell ref="A63:B63"/>
    <mergeCell ref="A66:B66"/>
    <mergeCell ref="A69:B69"/>
    <mergeCell ref="A102:B102"/>
    <mergeCell ref="A105:B105"/>
    <mergeCell ref="A106:B106"/>
    <mergeCell ref="A107:B107"/>
    <mergeCell ref="A110:B110"/>
    <mergeCell ref="A113:B113"/>
    <mergeCell ref="A90:B90"/>
    <mergeCell ref="A93:B93"/>
    <mergeCell ref="A94:B94"/>
    <mergeCell ref="A95:B95"/>
    <mergeCell ref="A100:B100"/>
    <mergeCell ref="A101:B101"/>
    <mergeCell ref="A130:B130"/>
    <mergeCell ref="A131:B131"/>
    <mergeCell ref="A132:B132"/>
    <mergeCell ref="A133:B133"/>
    <mergeCell ref="A136:B136"/>
    <mergeCell ref="A139:B139"/>
    <mergeCell ref="A116:B116"/>
    <mergeCell ref="A119:B119"/>
    <mergeCell ref="A122:B122"/>
    <mergeCell ref="A125:B125"/>
    <mergeCell ref="A126:B126"/>
    <mergeCell ref="A127:B127"/>
    <mergeCell ref="A150:B150"/>
    <mergeCell ref="A153:B153"/>
    <mergeCell ref="A156:B156"/>
    <mergeCell ref="A157:B157"/>
    <mergeCell ref="A158:B158"/>
    <mergeCell ref="A159:B159"/>
    <mergeCell ref="A142:B142"/>
    <mergeCell ref="A143:B143"/>
    <mergeCell ref="A144:B144"/>
    <mergeCell ref="A147:B147"/>
    <mergeCell ref="A148:B148"/>
    <mergeCell ref="A149:B149"/>
    <mergeCell ref="A182:B182"/>
    <mergeCell ref="A185:B185"/>
    <mergeCell ref="A190:B190"/>
    <mergeCell ref="A193:B193"/>
    <mergeCell ref="A194:B194"/>
    <mergeCell ref="A195:B195"/>
    <mergeCell ref="A162:B162"/>
    <mergeCell ref="A165:B165"/>
    <mergeCell ref="A168:B168"/>
    <mergeCell ref="A171:B171"/>
    <mergeCell ref="A174:B174"/>
    <mergeCell ref="A179:B179"/>
    <mergeCell ref="A210:B210"/>
    <mergeCell ref="A213:B213"/>
    <mergeCell ref="A216:B216"/>
    <mergeCell ref="A219:B219"/>
    <mergeCell ref="A222:B222"/>
    <mergeCell ref="A223:B223"/>
    <mergeCell ref="A196:B196"/>
    <mergeCell ref="A199:B199"/>
    <mergeCell ref="A200:B200"/>
    <mergeCell ref="A201:B201"/>
    <mergeCell ref="A202:B202"/>
    <mergeCell ref="A207:B207"/>
    <mergeCell ref="A238:B238"/>
    <mergeCell ref="A241:B241"/>
    <mergeCell ref="A242:B242"/>
    <mergeCell ref="A243:B243"/>
    <mergeCell ref="A244:B244"/>
    <mergeCell ref="A247:B247"/>
    <mergeCell ref="A224:B224"/>
    <mergeCell ref="A225:B225"/>
    <mergeCell ref="A228:B228"/>
    <mergeCell ref="A233:B233"/>
    <mergeCell ref="A234:B234"/>
    <mergeCell ref="A235:B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Ожид 2016</vt:lpstr>
      <vt:lpstr>Лист1</vt:lpstr>
      <vt:lpstr>Лист2</vt:lpstr>
      <vt:lpstr>Лист1!Заголовки_для_печати</vt:lpstr>
      <vt:lpstr>'Ожид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2016-11-29T11:07:43Z</dcterms:modified>
</cp:coreProperties>
</file>