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firstSheet="18"/>
  </bookViews>
  <sheets>
    <sheet name="1.Дох.13" sheetId="4" r:id="rId1"/>
    <sheet name="2.Дох.14-15" sheetId="6" r:id="rId2"/>
    <sheet name="3.Норм." sheetId="5" r:id="rId3"/>
    <sheet name="4.Адм.дох." sheetId="7" r:id="rId4"/>
    <sheet name="5.Адм.ист." sheetId="9" r:id="rId5"/>
    <sheet name="Адм.ОГВ" sheetId="8" state="hidden" r:id="rId6"/>
    <sheet name="6.Функц.13" sheetId="1" r:id="rId7"/>
    <sheet name="7.Функц.14-15" sheetId="12" r:id="rId8"/>
    <sheet name="8.Вед.13" sheetId="2" r:id="rId9"/>
    <sheet name="9.Вед.14-15" sheetId="3" r:id="rId10"/>
    <sheet name="10.Аналит.13" sheetId="10" r:id="rId11"/>
    <sheet name="11.Аналит.14-15" sheetId="11" r:id="rId12"/>
    <sheet name="12.1Выр.13" sheetId="16" r:id="rId13"/>
    <sheet name="12.2.Сбал.13" sheetId="13" r:id="rId14"/>
    <sheet name="12.3.Комун.13" sheetId="14" r:id="rId15"/>
    <sheet name="12.4.В.уч." sheetId="15" r:id="rId16"/>
    <sheet name="12.5.Дороги 13" sheetId="22" r:id="rId17"/>
    <sheet name="12.6.Проток.13" sheetId="27" r:id="rId18"/>
    <sheet name="13.1 Выр.14-15" sheetId="17" r:id="rId19"/>
    <sheet name="13.2.Сбал.14-15" sheetId="18" r:id="rId20"/>
    <sheet name="13.3.Коммун.14-15" sheetId="19" r:id="rId21"/>
    <sheet name="13.4.В.уч.14-15" sheetId="20" r:id="rId22"/>
    <sheet name="13.5.Дороги 14-15" sheetId="21" r:id="rId23"/>
  </sheets>
  <externalReferences>
    <externalReference r:id="rId24"/>
  </externalReferences>
  <definedNames>
    <definedName name="_xlnm.Print_Titles" localSheetId="0">'1.Дох.13'!$5:$5</definedName>
    <definedName name="_xlnm.Print_Titles" localSheetId="10">'10.Аналит.13'!$5:$5</definedName>
    <definedName name="_xlnm.Print_Titles" localSheetId="11">'11.Аналит.14-15'!$5:$5</definedName>
    <definedName name="_xlnm.Print_Titles" localSheetId="1">'2.Дох.14-15'!$5:$5</definedName>
    <definedName name="_xlnm.Print_Titles" localSheetId="6">'6.Функц.13'!$5:$5</definedName>
    <definedName name="_xlnm.Print_Titles" localSheetId="7">'7.Функц.14-15'!$5:$5</definedName>
    <definedName name="_xlnm.Print_Titles" localSheetId="8">'8.Вед.13'!$5:$5</definedName>
    <definedName name="_xlnm.Print_Titles" localSheetId="9">'9.Вед.14-15'!$5:$5</definedName>
  </definedNames>
  <calcPr calcId="145621"/>
</workbook>
</file>

<file path=xl/calcChain.xml><?xml version="1.0" encoding="utf-8"?>
<calcChain xmlns="http://schemas.openxmlformats.org/spreadsheetml/2006/main">
  <c r="C10" i="27" l="1"/>
  <c r="M166" i="10" l="1"/>
  <c r="K12" i="10"/>
  <c r="K11" i="10" s="1"/>
  <c r="K10" i="10" s="1"/>
  <c r="K13" i="10"/>
  <c r="L13" i="10"/>
  <c r="K15" i="10"/>
  <c r="L15" i="10"/>
  <c r="K17" i="10"/>
  <c r="L17" i="10"/>
  <c r="K20" i="10"/>
  <c r="K21" i="10"/>
  <c r="L21" i="10"/>
  <c r="L20" i="10" s="1"/>
  <c r="K25" i="10"/>
  <c r="K26" i="10"/>
  <c r="L26" i="10"/>
  <c r="L25" i="10" s="1"/>
  <c r="K28" i="10"/>
  <c r="K29" i="10"/>
  <c r="L29" i="10"/>
  <c r="L28" i="10" s="1"/>
  <c r="K33" i="10"/>
  <c r="K34" i="10"/>
  <c r="L34" i="10"/>
  <c r="L33" i="10" s="1"/>
  <c r="L32" i="10" s="1"/>
  <c r="L31" i="10" s="1"/>
  <c r="K36" i="10"/>
  <c r="K37" i="10"/>
  <c r="L37" i="10"/>
  <c r="L36" i="10" s="1"/>
  <c r="K42" i="10"/>
  <c r="L42" i="10"/>
  <c r="L41" i="10" s="1"/>
  <c r="L40" i="10" s="1"/>
  <c r="L39" i="10" s="1"/>
  <c r="K44" i="10"/>
  <c r="K41" i="10" s="1"/>
  <c r="K40" i="10" s="1"/>
  <c r="K39" i="10" s="1"/>
  <c r="L44" i="10"/>
  <c r="L46" i="10"/>
  <c r="K47" i="10"/>
  <c r="K46" i="10" s="1"/>
  <c r="L47" i="10"/>
  <c r="L49" i="10"/>
  <c r="K50" i="10"/>
  <c r="K49" i="10" s="1"/>
  <c r="L50" i="10"/>
  <c r="L54" i="10"/>
  <c r="K55" i="10"/>
  <c r="K54" i="10" s="1"/>
  <c r="K53" i="10" s="1"/>
  <c r="K52" i="10" s="1"/>
  <c r="K56" i="10"/>
  <c r="L56" i="10"/>
  <c r="L55" i="10" s="1"/>
  <c r="K58" i="10"/>
  <c r="L58" i="10"/>
  <c r="L62" i="10"/>
  <c r="L61" i="10" s="1"/>
  <c r="L60" i="10" s="1"/>
  <c r="K63" i="10"/>
  <c r="K62" i="10" s="1"/>
  <c r="K61" i="10" s="1"/>
  <c r="K60" i="10" s="1"/>
  <c r="L63" i="10"/>
  <c r="K66" i="10"/>
  <c r="L67" i="10"/>
  <c r="L66" i="10" s="1"/>
  <c r="L65" i="10" s="1"/>
  <c r="K68" i="10"/>
  <c r="K67" i="10" s="1"/>
  <c r="L68" i="10"/>
  <c r="K71" i="10"/>
  <c r="L71" i="10"/>
  <c r="K75" i="10"/>
  <c r="K74" i="10" s="1"/>
  <c r="K73" i="10" s="1"/>
  <c r="K77" i="10"/>
  <c r="K76" i="10" s="1"/>
  <c r="L77" i="10"/>
  <c r="K79" i="10"/>
  <c r="L79" i="10"/>
  <c r="L76" i="10" s="1"/>
  <c r="L75" i="10" s="1"/>
  <c r="L74" i="10" s="1"/>
  <c r="L73" i="10" s="1"/>
  <c r="K83" i="10"/>
  <c r="K82" i="10" s="1"/>
  <c r="K84" i="10"/>
  <c r="L84" i="10"/>
  <c r="L83" i="10" s="1"/>
  <c r="L82" i="10" s="1"/>
  <c r="L81" i="10" s="1"/>
  <c r="L87" i="10"/>
  <c r="L86" i="10" s="1"/>
  <c r="K88" i="10"/>
  <c r="K87" i="10" s="1"/>
  <c r="K86" i="10" s="1"/>
  <c r="L88" i="10"/>
  <c r="L94" i="10"/>
  <c r="K95" i="10"/>
  <c r="K94" i="10" s="1"/>
  <c r="K93" i="10" s="1"/>
  <c r="K92" i="10" s="1"/>
  <c r="L95" i="10"/>
  <c r="L97" i="10"/>
  <c r="K98" i="10"/>
  <c r="K97" i="10" s="1"/>
  <c r="L98" i="10"/>
  <c r="K103" i="10"/>
  <c r="K102" i="10" s="1"/>
  <c r="K101" i="10" s="1"/>
  <c r="K100" i="10" s="1"/>
  <c r="L103" i="10"/>
  <c r="K105" i="10"/>
  <c r="L105" i="10"/>
  <c r="L102" i="10" s="1"/>
  <c r="L101" i="10" s="1"/>
  <c r="L100" i="10" s="1"/>
  <c r="K107" i="10"/>
  <c r="K108" i="10"/>
  <c r="L108" i="10"/>
  <c r="L107" i="10" s="1"/>
  <c r="L111" i="10"/>
  <c r="L110" i="10" s="1"/>
  <c r="K112" i="10"/>
  <c r="K111" i="10" s="1"/>
  <c r="K110" i="10" s="1"/>
  <c r="L112" i="10"/>
  <c r="K113" i="10"/>
  <c r="L113" i="10"/>
  <c r="K115" i="10"/>
  <c r="K117" i="10"/>
  <c r="K116" i="10" s="1"/>
  <c r="K118" i="10"/>
  <c r="L118" i="10"/>
  <c r="L117" i="10" s="1"/>
  <c r="L116" i="10" s="1"/>
  <c r="L115" i="10" s="1"/>
  <c r="K120" i="10"/>
  <c r="K121" i="10"/>
  <c r="L121" i="10"/>
  <c r="L120" i="10" s="1"/>
  <c r="K123" i="10"/>
  <c r="K124" i="10"/>
  <c r="L124" i="10"/>
  <c r="L123" i="10" s="1"/>
  <c r="K126" i="10"/>
  <c r="L127" i="10"/>
  <c r="L126" i="10" s="1"/>
  <c r="K128" i="10"/>
  <c r="K127" i="10" s="1"/>
  <c r="L128" i="10"/>
  <c r="L134" i="10"/>
  <c r="L133" i="10" s="1"/>
  <c r="L132" i="10" s="1"/>
  <c r="L131" i="10" s="1"/>
  <c r="L130" i="10" s="1"/>
  <c r="K135" i="10"/>
  <c r="K134" i="10" s="1"/>
  <c r="K133" i="10" s="1"/>
  <c r="K132" i="10" s="1"/>
  <c r="K131" i="10" s="1"/>
  <c r="L135" i="10"/>
  <c r="K138" i="10"/>
  <c r="K137" i="10" s="1"/>
  <c r="K139" i="10"/>
  <c r="L139" i="10"/>
  <c r="L138" i="10" s="1"/>
  <c r="L137" i="10" s="1"/>
  <c r="L142" i="10"/>
  <c r="K143" i="10"/>
  <c r="K142" i="10" s="1"/>
  <c r="K144" i="10"/>
  <c r="L144" i="10"/>
  <c r="L143" i="10" s="1"/>
  <c r="L141" i="10" s="1"/>
  <c r="K146" i="10"/>
  <c r="K148" i="10"/>
  <c r="K147" i="10" s="1"/>
  <c r="L148" i="10"/>
  <c r="K150" i="10"/>
  <c r="L150" i="10"/>
  <c r="L147" i="10" s="1"/>
  <c r="L146" i="10" s="1"/>
  <c r="K154" i="10"/>
  <c r="K153" i="10" s="1"/>
  <c r="K152" i="10" s="1"/>
  <c r="K155" i="10"/>
  <c r="L155" i="10"/>
  <c r="L154" i="10" s="1"/>
  <c r="L153" i="10" s="1"/>
  <c r="L152" i="10" s="1"/>
  <c r="K156" i="10"/>
  <c r="L156" i="10"/>
  <c r="L164" i="10"/>
  <c r="K165" i="10"/>
  <c r="K164" i="10" s="1"/>
  <c r="K163" i="10" s="1"/>
  <c r="K162" i="10" s="1"/>
  <c r="L165" i="10"/>
  <c r="K167" i="10"/>
  <c r="L167" i="10"/>
  <c r="K168" i="10"/>
  <c r="L168" i="10"/>
  <c r="L172" i="10"/>
  <c r="K173" i="10"/>
  <c r="K172" i="10" s="1"/>
  <c r="L173" i="10"/>
  <c r="L175" i="10"/>
  <c r="K176" i="10"/>
  <c r="K175" i="10" s="1"/>
  <c r="K171" i="10" s="1"/>
  <c r="K170" i="10" s="1"/>
  <c r="L176" i="10"/>
  <c r="K181" i="10"/>
  <c r="K182" i="10"/>
  <c r="L182" i="10"/>
  <c r="L181" i="10" s="1"/>
  <c r="K184" i="10"/>
  <c r="L185" i="10"/>
  <c r="L184" i="10" s="1"/>
  <c r="L180" i="10" s="1"/>
  <c r="L179" i="10" s="1"/>
  <c r="K186" i="10"/>
  <c r="K185" i="10" s="1"/>
  <c r="K188" i="10"/>
  <c r="K187" i="10" s="1"/>
  <c r="L188" i="10"/>
  <c r="L187" i="10" s="1"/>
  <c r="K189" i="10"/>
  <c r="L190" i="10"/>
  <c r="K191" i="10"/>
  <c r="K190" i="10" s="1"/>
  <c r="L191" i="10"/>
  <c r="K192" i="10"/>
  <c r="K193" i="10"/>
  <c r="L193" i="10"/>
  <c r="K194" i="10"/>
  <c r="L194" i="10"/>
  <c r="K196" i="10"/>
  <c r="L196" i="10"/>
  <c r="K197" i="10"/>
  <c r="L197" i="10"/>
  <c r="K199" i="10"/>
  <c r="L199" i="10"/>
  <c r="K200" i="10"/>
  <c r="L200" i="10"/>
  <c r="L202" i="10"/>
  <c r="L203" i="10"/>
  <c r="K204" i="10"/>
  <c r="K203" i="10" s="1"/>
  <c r="K202" i="10" s="1"/>
  <c r="K207" i="10"/>
  <c r="L208" i="10"/>
  <c r="L207" i="10" s="1"/>
  <c r="L206" i="10" s="1"/>
  <c r="L205" i="10" s="1"/>
  <c r="K209" i="10"/>
  <c r="K208" i="10" s="1"/>
  <c r="K211" i="10"/>
  <c r="K210" i="10" s="1"/>
  <c r="L211" i="10"/>
  <c r="L210" i="10" s="1"/>
  <c r="K212" i="10"/>
  <c r="L213" i="10"/>
  <c r="K214" i="10"/>
  <c r="L214" i="10"/>
  <c r="K215" i="10"/>
  <c r="K213" i="10" s="1"/>
  <c r="K218" i="10"/>
  <c r="K217" i="10" s="1"/>
  <c r="K216" i="10" s="1"/>
  <c r="L218" i="10"/>
  <c r="L217" i="10" s="1"/>
  <c r="L216" i="10" s="1"/>
  <c r="K223" i="10"/>
  <c r="K222" i="10" s="1"/>
  <c r="K221" i="10" s="1"/>
  <c r="K220" i="10" s="1"/>
  <c r="L223" i="10"/>
  <c r="L222" i="10" s="1"/>
  <c r="L221" i="10" s="1"/>
  <c r="L220" i="10" s="1"/>
  <c r="K226" i="10"/>
  <c r="K225" i="10" s="1"/>
  <c r="L226" i="10"/>
  <c r="L225" i="10" s="1"/>
  <c r="K229" i="10"/>
  <c r="K228" i="10" s="1"/>
  <c r="L229" i="10"/>
  <c r="L228" i="10" s="1"/>
  <c r="K232" i="10"/>
  <c r="K231" i="10" s="1"/>
  <c r="L232" i="10"/>
  <c r="L231" i="10" s="1"/>
  <c r="K233" i="10"/>
  <c r="L233" i="10"/>
  <c r="L237" i="10"/>
  <c r="L236" i="10" s="1"/>
  <c r="K239" i="10"/>
  <c r="K238" i="10" s="1"/>
  <c r="K237" i="10" s="1"/>
  <c r="K236" i="10" s="1"/>
  <c r="L239" i="10"/>
  <c r="L238" i="10" s="1"/>
  <c r="L242" i="10"/>
  <c r="L241" i="10" s="1"/>
  <c r="K244" i="10"/>
  <c r="K243" i="10" s="1"/>
  <c r="K242" i="10" s="1"/>
  <c r="K241" i="10" s="1"/>
  <c r="L244" i="10"/>
  <c r="L243" i="10" s="1"/>
  <c r="K249" i="10"/>
  <c r="K248" i="10" s="1"/>
  <c r="L249" i="10"/>
  <c r="L248" i="10" s="1"/>
  <c r="K252" i="10"/>
  <c r="L252" i="10"/>
  <c r="L251" i="10" s="1"/>
  <c r="L247" i="10" s="1"/>
  <c r="L246" i="10" s="1"/>
  <c r="K254" i="10"/>
  <c r="L254" i="10"/>
  <c r="K256" i="10"/>
  <c r="L256" i="10"/>
  <c r="K260" i="10"/>
  <c r="K259" i="10" s="1"/>
  <c r="K262" i="10"/>
  <c r="K261" i="10" s="1"/>
  <c r="L262" i="10"/>
  <c r="L261" i="10" s="1"/>
  <c r="L260" i="10" s="1"/>
  <c r="L259" i="10" s="1"/>
  <c r="K265" i="10"/>
  <c r="K264" i="10" s="1"/>
  <c r="L265" i="10"/>
  <c r="L264" i="10" s="1"/>
  <c r="K268" i="10"/>
  <c r="K267" i="10" s="1"/>
  <c r="L268" i="10"/>
  <c r="L267" i="10" s="1"/>
  <c r="K271" i="10"/>
  <c r="K273" i="10"/>
  <c r="K272" i="10" s="1"/>
  <c r="L273" i="10"/>
  <c r="L272" i="10" s="1"/>
  <c r="L271" i="10" s="1"/>
  <c r="K274" i="10"/>
  <c r="L274" i="10"/>
  <c r="K276" i="10"/>
  <c r="L276" i="10"/>
  <c r="K277" i="10"/>
  <c r="L277" i="10"/>
  <c r="K281" i="10"/>
  <c r="K280" i="10" s="1"/>
  <c r="K283" i="10"/>
  <c r="K282" i="10" s="1"/>
  <c r="L283" i="10"/>
  <c r="L282" i="10" s="1"/>
  <c r="L281" i="10" s="1"/>
  <c r="L280" i="10" s="1"/>
  <c r="K286" i="10"/>
  <c r="L286" i="10"/>
  <c r="K287" i="10"/>
  <c r="L287" i="10"/>
  <c r="K290" i="10"/>
  <c r="L290" i="10"/>
  <c r="K292" i="10"/>
  <c r="K289" i="10" s="1"/>
  <c r="L292" i="10"/>
  <c r="L289" i="10" s="1"/>
  <c r="K298" i="10"/>
  <c r="L298" i="10"/>
  <c r="K300" i="10"/>
  <c r="K297" i="10" s="1"/>
  <c r="K296" i="10" s="1"/>
  <c r="K295" i="10" s="1"/>
  <c r="K294" i="10" s="1"/>
  <c r="L300" i="10"/>
  <c r="L297" i="10" s="1"/>
  <c r="L296" i="10" s="1"/>
  <c r="L295" i="10" s="1"/>
  <c r="L294" i="10" s="1"/>
  <c r="K303" i="10"/>
  <c r="K302" i="10" s="1"/>
  <c r="L303" i="10"/>
  <c r="L302" i="10" s="1"/>
  <c r="K305" i="10"/>
  <c r="L305" i="10"/>
  <c r="K313" i="10"/>
  <c r="L313" i="10"/>
  <c r="K315" i="10"/>
  <c r="L315" i="10"/>
  <c r="K317" i="10"/>
  <c r="L317" i="10"/>
  <c r="L321" i="10"/>
  <c r="L320" i="10" s="1"/>
  <c r="K323" i="10"/>
  <c r="K322" i="10" s="1"/>
  <c r="K321" i="10" s="1"/>
  <c r="K320" i="10" s="1"/>
  <c r="L323" i="10"/>
  <c r="L322" i="10" s="1"/>
  <c r="K324" i="10"/>
  <c r="L324" i="10"/>
  <c r="K331" i="10"/>
  <c r="K330" i="10" s="1"/>
  <c r="K329" i="10" s="1"/>
  <c r="K328" i="10" s="1"/>
  <c r="K327" i="10" s="1"/>
  <c r="K326" i="10" s="1"/>
  <c r="L331" i="10"/>
  <c r="L330" i="10" s="1"/>
  <c r="L329" i="10" s="1"/>
  <c r="L328" i="10" s="1"/>
  <c r="L327" i="10" s="1"/>
  <c r="L326" i="10" s="1"/>
  <c r="L335" i="10"/>
  <c r="L334" i="10" s="1"/>
  <c r="L333" i="10" s="1"/>
  <c r="K337" i="10"/>
  <c r="K336" i="10" s="1"/>
  <c r="K335" i="10" s="1"/>
  <c r="K334" i="10" s="1"/>
  <c r="K333" i="10" s="1"/>
  <c r="L337" i="10"/>
  <c r="L336" i="10" s="1"/>
  <c r="K338" i="10"/>
  <c r="L338" i="10"/>
  <c r="K344" i="10"/>
  <c r="L344" i="10"/>
  <c r="K345" i="10"/>
  <c r="L345" i="10"/>
  <c r="K348" i="10"/>
  <c r="K347" i="10" s="1"/>
  <c r="K343" i="10" s="1"/>
  <c r="L348" i="10"/>
  <c r="L347" i="10" s="1"/>
  <c r="L343" i="10" s="1"/>
  <c r="K351" i="10"/>
  <c r="K350" i="10" s="1"/>
  <c r="L351" i="10"/>
  <c r="L350" i="10" s="1"/>
  <c r="K352" i="10"/>
  <c r="L352" i="10"/>
  <c r="K358" i="10"/>
  <c r="K357" i="10" s="1"/>
  <c r="K356" i="10" s="1"/>
  <c r="K355" i="10" s="1"/>
  <c r="L358" i="10"/>
  <c r="L357" i="10" s="1"/>
  <c r="L356" i="10" s="1"/>
  <c r="L355" i="10" s="1"/>
  <c r="K359" i="10"/>
  <c r="L359" i="10"/>
  <c r="K365" i="10"/>
  <c r="K364" i="10" s="1"/>
  <c r="K363" i="10" s="1"/>
  <c r="K362" i="10" s="1"/>
  <c r="K361" i="10" s="1"/>
  <c r="L365" i="10"/>
  <c r="L364" i="10" s="1"/>
  <c r="L363" i="10" s="1"/>
  <c r="L362" i="10" s="1"/>
  <c r="L361" i="10" s="1"/>
  <c r="K370" i="10"/>
  <c r="K369" i="10" s="1"/>
  <c r="K368" i="10" s="1"/>
  <c r="L370" i="10"/>
  <c r="L369" i="10" s="1"/>
  <c r="L368" i="10" s="1"/>
  <c r="K371" i="10"/>
  <c r="L371" i="10"/>
  <c r="K375" i="10"/>
  <c r="K374" i="10" s="1"/>
  <c r="K373" i="10" s="1"/>
  <c r="L375" i="10"/>
  <c r="L374" i="10" s="1"/>
  <c r="L373" i="10" s="1"/>
  <c r="K376" i="10"/>
  <c r="L376" i="10"/>
  <c r="K382" i="10"/>
  <c r="L382" i="10"/>
  <c r="K384" i="10"/>
  <c r="K381" i="10" s="1"/>
  <c r="K380" i="10" s="1"/>
  <c r="L384" i="10"/>
  <c r="L381" i="10" s="1"/>
  <c r="L380" i="10" s="1"/>
  <c r="K386" i="10"/>
  <c r="L386" i="10"/>
  <c r="K390" i="10"/>
  <c r="K389" i="10" s="1"/>
  <c r="K388" i="10" s="1"/>
  <c r="L390" i="10"/>
  <c r="L389" i="10" s="1"/>
  <c r="L388" i="10" s="1"/>
  <c r="K391" i="10"/>
  <c r="L391" i="10"/>
  <c r="K395" i="10"/>
  <c r="K394" i="10" s="1"/>
  <c r="K393" i="10" s="1"/>
  <c r="L395" i="10"/>
  <c r="L394" i="10" s="1"/>
  <c r="L393" i="10" s="1"/>
  <c r="K396" i="10"/>
  <c r="L396" i="10"/>
  <c r="K379" i="10" l="1"/>
  <c r="K378" i="10" s="1"/>
  <c r="K377" i="10" s="1"/>
  <c r="K367" i="10" s="1"/>
  <c r="K354" i="10"/>
  <c r="L279" i="10"/>
  <c r="L235" i="10"/>
  <c r="L367" i="10"/>
  <c r="L342" i="10"/>
  <c r="L341" i="10" s="1"/>
  <c r="L340" i="10" s="1"/>
  <c r="L270" i="10"/>
  <c r="K81" i="10"/>
  <c r="K342" i="10"/>
  <c r="K341" i="10" s="1"/>
  <c r="K340" i="10" s="1"/>
  <c r="L178" i="10"/>
  <c r="K161" i="10"/>
  <c r="K91" i="10"/>
  <c r="K90" i="10" s="1"/>
  <c r="L379" i="10"/>
  <c r="L378" i="10" s="1"/>
  <c r="L377" i="10" s="1"/>
  <c r="L354" i="10"/>
  <c r="K251" i="10"/>
  <c r="K247" i="10" s="1"/>
  <c r="K246" i="10" s="1"/>
  <c r="K235" i="10" s="1"/>
  <c r="K65" i="10"/>
  <c r="L53" i="10"/>
  <c r="L52" i="10" s="1"/>
  <c r="L312" i="10"/>
  <c r="L311" i="10" s="1"/>
  <c r="L310" i="10" s="1"/>
  <c r="L309" i="10" s="1"/>
  <c r="L308" i="10" s="1"/>
  <c r="L307" i="10" s="1"/>
  <c r="L285" i="10"/>
  <c r="L171" i="10"/>
  <c r="L170" i="10" s="1"/>
  <c r="L163" i="10"/>
  <c r="L162" i="10" s="1"/>
  <c r="K141" i="10"/>
  <c r="K130" i="10" s="1"/>
  <c r="L93" i="10"/>
  <c r="L92" i="10" s="1"/>
  <c r="L91" i="10" s="1"/>
  <c r="L90" i="10" s="1"/>
  <c r="K32" i="10"/>
  <c r="K31" i="10" s="1"/>
  <c r="K9" i="10" s="1"/>
  <c r="L12" i="10"/>
  <c r="L11" i="10" s="1"/>
  <c r="L10" i="10" s="1"/>
  <c r="L9" i="10" s="1"/>
  <c r="K312" i="10"/>
  <c r="K311" i="10" s="1"/>
  <c r="K310" i="10" s="1"/>
  <c r="K309" i="10" s="1"/>
  <c r="K308" i="10" s="1"/>
  <c r="K307" i="10" s="1"/>
  <c r="K285" i="10"/>
  <c r="K279" i="10" s="1"/>
  <c r="K270" i="10" s="1"/>
  <c r="K180" i="10"/>
  <c r="K179" i="10" s="1"/>
  <c r="K206" i="10"/>
  <c r="K205" i="10" s="1"/>
  <c r="K7" i="10" l="1"/>
  <c r="K8" i="10"/>
  <c r="K160" i="10"/>
  <c r="K159" i="10" s="1"/>
  <c r="K158" i="10" s="1"/>
  <c r="K178" i="10"/>
  <c r="L8" i="10"/>
  <c r="L7" i="10"/>
  <c r="L161" i="10"/>
  <c r="L160" i="10" s="1"/>
  <c r="L159" i="10" s="1"/>
  <c r="L158" i="10" s="1"/>
  <c r="L403" i="10" l="1"/>
  <c r="K403" i="10"/>
  <c r="L375" i="1" l="1"/>
  <c r="K375" i="1"/>
  <c r="K374" i="1" s="1"/>
  <c r="L374" i="1"/>
  <c r="L370" i="1"/>
  <c r="K370" i="1"/>
  <c r="K369" i="1" s="1"/>
  <c r="K368" i="1" s="1"/>
  <c r="K367" i="1" s="1"/>
  <c r="K366" i="1" s="1"/>
  <c r="L369" i="1"/>
  <c r="L368" i="1" s="1"/>
  <c r="L367" i="1" s="1"/>
  <c r="L366" i="1" s="1"/>
  <c r="L364" i="1"/>
  <c r="L363" i="1" s="1"/>
  <c r="L362" i="1" s="1"/>
  <c r="L361" i="1" s="1"/>
  <c r="L360" i="1" s="1"/>
  <c r="L359" i="1" s="1"/>
  <c r="K364" i="1"/>
  <c r="K363" i="1"/>
  <c r="K362" i="1" s="1"/>
  <c r="K361" i="1" s="1"/>
  <c r="K360" i="1" s="1"/>
  <c r="K359" i="1" s="1"/>
  <c r="L357" i="1"/>
  <c r="L356" i="1" s="1"/>
  <c r="L355" i="1" s="1"/>
  <c r="L354" i="1" s="1"/>
  <c r="L353" i="1" s="1"/>
  <c r="K357" i="1"/>
  <c r="K356" i="1"/>
  <c r="K355" i="1" s="1"/>
  <c r="K354" i="1" s="1"/>
  <c r="K353" i="1" s="1"/>
  <c r="L351" i="1"/>
  <c r="K351" i="1"/>
  <c r="L349" i="1"/>
  <c r="L348" i="1" s="1"/>
  <c r="K349" i="1"/>
  <c r="K348" i="1"/>
  <c r="L346" i="1"/>
  <c r="K346" i="1"/>
  <c r="L344" i="1"/>
  <c r="K344" i="1"/>
  <c r="K343" i="1" s="1"/>
  <c r="L343" i="1"/>
  <c r="L341" i="1"/>
  <c r="K341" i="1"/>
  <c r="L339" i="1"/>
  <c r="L338" i="1" s="1"/>
  <c r="L337" i="1" s="1"/>
  <c r="L336" i="1" s="1"/>
  <c r="K339" i="1"/>
  <c r="K338" i="1"/>
  <c r="K337" i="1" s="1"/>
  <c r="K336" i="1" s="1"/>
  <c r="K335" i="1" s="1"/>
  <c r="L333" i="1"/>
  <c r="K333" i="1"/>
  <c r="L331" i="1"/>
  <c r="L330" i="1" s="1"/>
  <c r="K331" i="1"/>
  <c r="K330" i="1"/>
  <c r="L328" i="1"/>
  <c r="L327" i="1" s="1"/>
  <c r="K328" i="1"/>
  <c r="K327" i="1"/>
  <c r="K326" i="1" s="1"/>
  <c r="L324" i="1"/>
  <c r="K324" i="1"/>
  <c r="K323" i="1" s="1"/>
  <c r="L323" i="1"/>
  <c r="L321" i="1"/>
  <c r="K321" i="1"/>
  <c r="K320" i="1" s="1"/>
  <c r="K319" i="1" s="1"/>
  <c r="L320" i="1"/>
  <c r="L319" i="1" s="1"/>
  <c r="L318" i="1" s="1"/>
  <c r="L312" i="1"/>
  <c r="L311" i="1" s="1"/>
  <c r="K312" i="1"/>
  <c r="K311" i="1"/>
  <c r="L309" i="1"/>
  <c r="L308" i="1" s="1"/>
  <c r="L307" i="1" s="1"/>
  <c r="K309" i="1"/>
  <c r="K308" i="1"/>
  <c r="K307" i="1" s="1"/>
  <c r="K306" i="1" s="1"/>
  <c r="L304" i="1"/>
  <c r="L303" i="1" s="1"/>
  <c r="L302" i="1" s="1"/>
  <c r="L301" i="1" s="1"/>
  <c r="L300" i="1" s="1"/>
  <c r="K304" i="1"/>
  <c r="K303" i="1"/>
  <c r="K302" i="1" s="1"/>
  <c r="K301" i="1" s="1"/>
  <c r="K300" i="1" s="1"/>
  <c r="L297" i="1"/>
  <c r="L296" i="1" s="1"/>
  <c r="K297" i="1"/>
  <c r="K296" i="1"/>
  <c r="L294" i="1"/>
  <c r="L293" i="1" s="1"/>
  <c r="L292" i="1" s="1"/>
  <c r="K294" i="1"/>
  <c r="K293" i="1"/>
  <c r="K292" i="1" s="1"/>
  <c r="L290" i="1"/>
  <c r="K290" i="1"/>
  <c r="K289" i="1" s="1"/>
  <c r="K285" i="1" s="1"/>
  <c r="K284" i="1" s="1"/>
  <c r="K283" i="1" s="1"/>
  <c r="L289" i="1"/>
  <c r="L285" i="1" s="1"/>
  <c r="L281" i="1"/>
  <c r="L280" i="1" s="1"/>
  <c r="K281" i="1"/>
  <c r="K280" i="1"/>
  <c r="L278" i="1"/>
  <c r="L277" i="1" s="1"/>
  <c r="K278" i="1"/>
  <c r="K277" i="1"/>
  <c r="L275" i="1"/>
  <c r="L274" i="1" s="1"/>
  <c r="L273" i="1" s="1"/>
  <c r="L272" i="1" s="1"/>
  <c r="K275" i="1"/>
  <c r="K274" i="1"/>
  <c r="K273" i="1" s="1"/>
  <c r="K272" i="1" s="1"/>
  <c r="L270" i="1"/>
  <c r="K270" i="1"/>
  <c r="L269" i="1"/>
  <c r="K269" i="1"/>
  <c r="K268" i="1" s="1"/>
  <c r="K267" i="1" s="1"/>
  <c r="L268" i="1"/>
  <c r="L267" i="1" s="1"/>
  <c r="L265" i="1"/>
  <c r="L264" i="1" s="1"/>
  <c r="K265" i="1"/>
  <c r="K264" i="1"/>
  <c r="L262" i="1"/>
  <c r="K262" i="1"/>
  <c r="L260" i="1"/>
  <c r="K260" i="1"/>
  <c r="K259" i="1" s="1"/>
  <c r="K258" i="1" s="1"/>
  <c r="K257" i="1" s="1"/>
  <c r="L259" i="1"/>
  <c r="L255" i="1"/>
  <c r="K255" i="1"/>
  <c r="K254" i="1" s="1"/>
  <c r="L254" i="1"/>
  <c r="L252" i="1"/>
  <c r="K252" i="1"/>
  <c r="K251" i="1" s="1"/>
  <c r="K250" i="1" s="1"/>
  <c r="K249" i="1" s="1"/>
  <c r="K248" i="1" s="1"/>
  <c r="K247" i="1" s="1"/>
  <c r="L251" i="1"/>
  <c r="L250" i="1" s="1"/>
  <c r="L249" i="1" s="1"/>
  <c r="L245" i="1"/>
  <c r="K245" i="1"/>
  <c r="K244" i="1" s="1"/>
  <c r="L244" i="1"/>
  <c r="L242" i="1"/>
  <c r="K242" i="1"/>
  <c r="K241" i="1" s="1"/>
  <c r="L241" i="1"/>
  <c r="L239" i="1"/>
  <c r="K239" i="1"/>
  <c r="K238" i="1" s="1"/>
  <c r="K237" i="1" s="1"/>
  <c r="K236" i="1" s="1"/>
  <c r="L238" i="1"/>
  <c r="L237" i="1" s="1"/>
  <c r="L236" i="1" s="1"/>
  <c r="L233" i="1"/>
  <c r="L228" i="1" s="1"/>
  <c r="K233" i="1"/>
  <c r="L231" i="1"/>
  <c r="K231" i="1"/>
  <c r="L229" i="1"/>
  <c r="K229" i="1"/>
  <c r="K228" i="1" s="1"/>
  <c r="L226" i="1"/>
  <c r="K226" i="1"/>
  <c r="K221" i="1" s="1"/>
  <c r="L224" i="1"/>
  <c r="K224" i="1"/>
  <c r="L222" i="1"/>
  <c r="K222" i="1"/>
  <c r="L221" i="1"/>
  <c r="L217" i="1"/>
  <c r="K217" i="1"/>
  <c r="K216" i="1" s="1"/>
  <c r="K215" i="1" s="1"/>
  <c r="K214" i="1" s="1"/>
  <c r="L216" i="1"/>
  <c r="L215" i="1" s="1"/>
  <c r="L214" i="1" s="1"/>
  <c r="L212" i="1"/>
  <c r="K212" i="1"/>
  <c r="K211" i="1" s="1"/>
  <c r="K210" i="1" s="1"/>
  <c r="K209" i="1" s="1"/>
  <c r="L211" i="1"/>
  <c r="L210" i="1" s="1"/>
  <c r="L209" i="1" s="1"/>
  <c r="L206" i="1"/>
  <c r="L205" i="1" s="1"/>
  <c r="L204" i="1" s="1"/>
  <c r="K206" i="1"/>
  <c r="K205" i="1"/>
  <c r="K204" i="1" s="1"/>
  <c r="L202" i="1"/>
  <c r="K202" i="1"/>
  <c r="K201" i="1" s="1"/>
  <c r="L201" i="1"/>
  <c r="L199" i="1"/>
  <c r="K199" i="1"/>
  <c r="K198" i="1" s="1"/>
  <c r="L198" i="1"/>
  <c r="L196" i="1"/>
  <c r="K196" i="1"/>
  <c r="K195" i="1" s="1"/>
  <c r="L195" i="1"/>
  <c r="L193" i="1"/>
  <c r="K193" i="1"/>
  <c r="K192" i="1" s="1"/>
  <c r="L192" i="1"/>
  <c r="L191" i="1" s="1"/>
  <c r="L190" i="1" s="1"/>
  <c r="L188" i="1"/>
  <c r="K188" i="1"/>
  <c r="K187" i="1" s="1"/>
  <c r="K186" i="1" s="1"/>
  <c r="L187" i="1"/>
  <c r="L186" i="1" s="1"/>
  <c r="K185" i="1"/>
  <c r="K184" i="1" s="1"/>
  <c r="L184" i="1"/>
  <c r="L183" i="1"/>
  <c r="K183" i="1"/>
  <c r="K182" i="1"/>
  <c r="L181" i="1"/>
  <c r="K181" i="1"/>
  <c r="K180" i="1" s="1"/>
  <c r="L180" i="1"/>
  <c r="K179" i="1"/>
  <c r="L178" i="1"/>
  <c r="L177" i="1" s="1"/>
  <c r="L176" i="1" s="1"/>
  <c r="L175" i="1" s="1"/>
  <c r="K178" i="1"/>
  <c r="K177" i="1" s="1"/>
  <c r="K176" i="1" s="1"/>
  <c r="K175" i="1" s="1"/>
  <c r="K174" i="1"/>
  <c r="K173" i="1" s="1"/>
  <c r="K172" i="1" s="1"/>
  <c r="L173" i="1"/>
  <c r="L172" i="1" s="1"/>
  <c r="L170" i="1"/>
  <c r="L169" i="1" s="1"/>
  <c r="K170" i="1"/>
  <c r="K169" i="1"/>
  <c r="L167" i="1"/>
  <c r="L166" i="1" s="1"/>
  <c r="K167" i="1"/>
  <c r="K166" i="1"/>
  <c r="L164" i="1"/>
  <c r="L163" i="1" s="1"/>
  <c r="K164" i="1"/>
  <c r="K163" i="1"/>
  <c r="K162" i="1"/>
  <c r="K161" i="1" s="1"/>
  <c r="K160" i="1" s="1"/>
  <c r="L161" i="1"/>
  <c r="L160" i="1"/>
  <c r="K159" i="1"/>
  <c r="L158" i="1"/>
  <c r="K158" i="1"/>
  <c r="K157" i="1" s="1"/>
  <c r="L157" i="1"/>
  <c r="K156" i="1"/>
  <c r="L155" i="1"/>
  <c r="L154" i="1" s="1"/>
  <c r="K155" i="1"/>
  <c r="K154" i="1" s="1"/>
  <c r="L152" i="1"/>
  <c r="L151" i="1" s="1"/>
  <c r="L150" i="1" s="1"/>
  <c r="L149" i="1" s="1"/>
  <c r="L148" i="1" s="1"/>
  <c r="K152" i="1"/>
  <c r="K151" i="1" s="1"/>
  <c r="L146" i="1"/>
  <c r="K146" i="1"/>
  <c r="L145" i="1"/>
  <c r="K145" i="1"/>
  <c r="L143" i="1"/>
  <c r="K143" i="1"/>
  <c r="L142" i="1"/>
  <c r="L138" i="1" s="1"/>
  <c r="L137" i="1" s="1"/>
  <c r="K142" i="1"/>
  <c r="K138" i="1" s="1"/>
  <c r="K137" i="1" s="1"/>
  <c r="L140" i="1"/>
  <c r="K140" i="1"/>
  <c r="L139" i="1"/>
  <c r="K139" i="1"/>
  <c r="L135" i="1"/>
  <c r="K135" i="1"/>
  <c r="L134" i="1"/>
  <c r="K134" i="1"/>
  <c r="L132" i="1"/>
  <c r="K132" i="1"/>
  <c r="L131" i="1"/>
  <c r="L130" i="1" s="1"/>
  <c r="L129" i="1" s="1"/>
  <c r="L128" i="1" s="1"/>
  <c r="K131" i="1"/>
  <c r="K130" i="1" s="1"/>
  <c r="K129" i="1" s="1"/>
  <c r="K128" i="1" s="1"/>
  <c r="L125" i="1"/>
  <c r="K125" i="1"/>
  <c r="L123" i="1"/>
  <c r="L122" i="1" s="1"/>
  <c r="L121" i="1" s="1"/>
  <c r="L120" i="1" s="1"/>
  <c r="L119" i="1" s="1"/>
  <c r="K123" i="1"/>
  <c r="K122" i="1" s="1"/>
  <c r="K121" i="1" s="1"/>
  <c r="K120" i="1" s="1"/>
  <c r="K119" i="1" s="1"/>
  <c r="L117" i="1"/>
  <c r="K117" i="1"/>
  <c r="L116" i="1"/>
  <c r="L115" i="1" s="1"/>
  <c r="L114" i="1" s="1"/>
  <c r="L113" i="1" s="1"/>
  <c r="K116" i="1"/>
  <c r="K115" i="1" s="1"/>
  <c r="K114" i="1"/>
  <c r="K113" i="1" s="1"/>
  <c r="K111" i="1"/>
  <c r="L111" i="1" s="1"/>
  <c r="L108" i="1"/>
  <c r="K108" i="1"/>
  <c r="L107" i="1"/>
  <c r="L106" i="1" s="1"/>
  <c r="K107" i="1"/>
  <c r="K106" i="1" s="1"/>
  <c r="K105" i="1" s="1"/>
  <c r="L105" i="1"/>
  <c r="L103" i="1"/>
  <c r="K103" i="1"/>
  <c r="L102" i="1"/>
  <c r="L101" i="1" s="1"/>
  <c r="L100" i="1" s="1"/>
  <c r="K102" i="1"/>
  <c r="K101" i="1" s="1"/>
  <c r="K100" i="1"/>
  <c r="L98" i="1"/>
  <c r="K98" i="1"/>
  <c r="L96" i="1"/>
  <c r="L95" i="1" s="1"/>
  <c r="K96" i="1"/>
  <c r="K95" i="1" s="1"/>
  <c r="K94" i="1" s="1"/>
  <c r="K93" i="1" s="1"/>
  <c r="K92" i="1" s="1"/>
  <c r="L94" i="1"/>
  <c r="L90" i="1"/>
  <c r="K90" i="1"/>
  <c r="L89" i="1"/>
  <c r="L88" i="1" s="1"/>
  <c r="K89" i="1"/>
  <c r="K88" i="1" s="1"/>
  <c r="K87" i="1" s="1"/>
  <c r="K86" i="1" s="1"/>
  <c r="K85" i="1" s="1"/>
  <c r="L87" i="1"/>
  <c r="L86" i="1" s="1"/>
  <c r="L85" i="1" s="1"/>
  <c r="L83" i="1"/>
  <c r="K83" i="1"/>
  <c r="L82" i="1"/>
  <c r="K82" i="1"/>
  <c r="L80" i="1"/>
  <c r="K80" i="1"/>
  <c r="L79" i="1"/>
  <c r="K79" i="1"/>
  <c r="L77" i="1"/>
  <c r="K77" i="1"/>
  <c r="L76" i="1"/>
  <c r="K76" i="1"/>
  <c r="L74" i="1"/>
  <c r="K74" i="1"/>
  <c r="L72" i="1"/>
  <c r="L71" i="1" s="1"/>
  <c r="K72" i="1"/>
  <c r="K71" i="1" s="1"/>
  <c r="K70" i="1" s="1"/>
  <c r="K69" i="1" s="1"/>
  <c r="L70" i="1"/>
  <c r="L69" i="1" s="1"/>
  <c r="L67" i="1"/>
  <c r="L66" i="1" s="1"/>
  <c r="K67" i="1"/>
  <c r="K66" i="1" s="1"/>
  <c r="L64" i="1"/>
  <c r="L63" i="1" s="1"/>
  <c r="L62" i="1" s="1"/>
  <c r="L61" i="1" s="1"/>
  <c r="K64" i="1"/>
  <c r="K63" i="1" s="1"/>
  <c r="K62" i="1"/>
  <c r="L59" i="1"/>
  <c r="L58" i="1" s="1"/>
  <c r="L57" i="1" s="1"/>
  <c r="L56" i="1" s="1"/>
  <c r="K59" i="1"/>
  <c r="K58" i="1" s="1"/>
  <c r="K57" i="1"/>
  <c r="K56" i="1" s="1"/>
  <c r="L49" i="1"/>
  <c r="L48" i="1" s="1"/>
  <c r="K49" i="1"/>
  <c r="K48" i="1" s="1"/>
  <c r="L45" i="1"/>
  <c r="K45" i="1"/>
  <c r="L43" i="1"/>
  <c r="K43" i="1"/>
  <c r="L41" i="1"/>
  <c r="L40" i="1" s="1"/>
  <c r="K41" i="1"/>
  <c r="K40" i="1" s="1"/>
  <c r="K39" i="1" s="1"/>
  <c r="K38" i="1" s="1"/>
  <c r="L39" i="1"/>
  <c r="L38" i="1" s="1"/>
  <c r="L37" i="1"/>
  <c r="K37" i="1"/>
  <c r="L35" i="1"/>
  <c r="K35" i="1"/>
  <c r="L33" i="1"/>
  <c r="L32" i="1" s="1"/>
  <c r="K33" i="1"/>
  <c r="K32" i="1" s="1"/>
  <c r="L28" i="1"/>
  <c r="L27" i="1" s="1"/>
  <c r="K28" i="1"/>
  <c r="K27" i="1" s="1"/>
  <c r="L24" i="1"/>
  <c r="K24" i="1"/>
  <c r="L22" i="1"/>
  <c r="K22" i="1"/>
  <c r="L20" i="1"/>
  <c r="L19" i="1" s="1"/>
  <c r="L18" i="1" s="1"/>
  <c r="L17" i="1" s="1"/>
  <c r="K20" i="1"/>
  <c r="K19" i="1" s="1"/>
  <c r="K18" i="1" s="1"/>
  <c r="K17" i="1" s="1"/>
  <c r="K14" i="1"/>
  <c r="L14" i="1" s="1"/>
  <c r="L9" i="1" s="1"/>
  <c r="L8" i="1" s="1"/>
  <c r="L7" i="1" s="1"/>
  <c r="L12" i="1"/>
  <c r="K12" i="1"/>
  <c r="L10" i="1"/>
  <c r="K10" i="1"/>
  <c r="K9" i="1" s="1"/>
  <c r="K8" i="1" s="1"/>
  <c r="K7" i="1" s="1"/>
  <c r="J356" i="12"/>
  <c r="I356" i="12"/>
  <c r="J290" i="12"/>
  <c r="I290" i="12"/>
  <c r="E106" i="4"/>
  <c r="E105" i="4" s="1"/>
  <c r="D106" i="4"/>
  <c r="D105" i="4" s="1"/>
  <c r="E103" i="4"/>
  <c r="E102" i="4" s="1"/>
  <c r="E74" i="4" s="1"/>
  <c r="D103" i="4"/>
  <c r="D102" i="4" s="1"/>
  <c r="E100" i="4"/>
  <c r="D100" i="4"/>
  <c r="E98" i="4"/>
  <c r="D98" i="4"/>
  <c r="E96" i="4"/>
  <c r="D96" i="4"/>
  <c r="E82" i="4"/>
  <c r="D82" i="4"/>
  <c r="D81" i="4" s="1"/>
  <c r="E81" i="4"/>
  <c r="E79" i="4"/>
  <c r="D79" i="4"/>
  <c r="E77" i="4"/>
  <c r="D77" i="4"/>
  <c r="E75" i="4"/>
  <c r="D75" i="4"/>
  <c r="E72" i="4"/>
  <c r="D72" i="4"/>
  <c r="E70" i="4"/>
  <c r="E69" i="4" s="1"/>
  <c r="D70" i="4"/>
  <c r="D69" i="4"/>
  <c r="E65" i="4"/>
  <c r="D65" i="4"/>
  <c r="E62" i="4"/>
  <c r="D62" i="4"/>
  <c r="E60" i="4"/>
  <c r="D60" i="4"/>
  <c r="E57" i="4"/>
  <c r="D57" i="4"/>
  <c r="D56" i="4" s="1"/>
  <c r="E56" i="4"/>
  <c r="E54" i="4"/>
  <c r="D54" i="4"/>
  <c r="D53" i="4" s="1"/>
  <c r="D52" i="4" s="1"/>
  <c r="E53" i="4"/>
  <c r="E52" i="4" s="1"/>
  <c r="E50" i="4"/>
  <c r="E49" i="4" s="1"/>
  <c r="D50" i="4"/>
  <c r="D49" i="4"/>
  <c r="E44" i="4"/>
  <c r="E43" i="4" s="1"/>
  <c r="D44" i="4"/>
  <c r="D43" i="4" s="1"/>
  <c r="E41" i="4"/>
  <c r="E40" i="4" s="1"/>
  <c r="D41" i="4"/>
  <c r="D40" i="4" s="1"/>
  <c r="E38" i="4"/>
  <c r="D38" i="4"/>
  <c r="E36" i="4"/>
  <c r="D36" i="4"/>
  <c r="E35" i="4"/>
  <c r="E34" i="4" s="1"/>
  <c r="D35" i="4"/>
  <c r="D34" i="4" s="1"/>
  <c r="E32" i="4"/>
  <c r="E31" i="4" s="1"/>
  <c r="D32" i="4"/>
  <c r="D31" i="4" s="1"/>
  <c r="E28" i="4"/>
  <c r="D28" i="4"/>
  <c r="E25" i="4"/>
  <c r="D25" i="4"/>
  <c r="E22" i="4"/>
  <c r="D22" i="4"/>
  <c r="E19" i="4"/>
  <c r="D19" i="4"/>
  <c r="E16" i="4"/>
  <c r="E15" i="4" s="1"/>
  <c r="E14" i="4" s="1"/>
  <c r="D16" i="4"/>
  <c r="D15" i="4" s="1"/>
  <c r="D14" i="4" s="1"/>
  <c r="E9" i="4"/>
  <c r="D9" i="4"/>
  <c r="D8" i="4" s="1"/>
  <c r="E8" i="4"/>
  <c r="J393" i="10"/>
  <c r="J401" i="10"/>
  <c r="J400" i="10"/>
  <c r="J399" i="10"/>
  <c r="J398" i="10" s="1"/>
  <c r="J156" i="10"/>
  <c r="J155" i="10" s="1"/>
  <c r="J154" i="10" s="1"/>
  <c r="J118" i="10"/>
  <c r="J117" i="10" s="1"/>
  <c r="J116" i="10" s="1"/>
  <c r="J115" i="10" s="1"/>
  <c r="J63" i="10"/>
  <c r="J62" i="10"/>
  <c r="J61" i="10" s="1"/>
  <c r="J60" i="10" s="1"/>
  <c r="J29" i="10"/>
  <c r="J28" i="10" s="1"/>
  <c r="J26" i="10"/>
  <c r="J25" i="10" s="1"/>
  <c r="J345" i="10"/>
  <c r="J344" i="10"/>
  <c r="C15" i="21"/>
  <c r="J94" i="2"/>
  <c r="L159" i="2"/>
  <c r="K159" i="2"/>
  <c r="J159" i="2"/>
  <c r="J158" i="2" s="1"/>
  <c r="J157" i="2" s="1"/>
  <c r="L158" i="2"/>
  <c r="K158" i="2"/>
  <c r="K157" i="2" s="1"/>
  <c r="L157" i="2"/>
  <c r="L27" i="2"/>
  <c r="L26" i="2" s="1"/>
  <c r="K27" i="2"/>
  <c r="K26" i="2" s="1"/>
  <c r="J27" i="2"/>
  <c r="J26" i="2" s="1"/>
  <c r="L24" i="2"/>
  <c r="L23" i="2" s="1"/>
  <c r="K24" i="2"/>
  <c r="K23" i="2" s="1"/>
  <c r="J24" i="2"/>
  <c r="J23" i="2" s="1"/>
  <c r="L346" i="2"/>
  <c r="K346" i="2"/>
  <c r="J346" i="2"/>
  <c r="L345" i="2"/>
  <c r="K345" i="2"/>
  <c r="J345" i="2"/>
  <c r="J392" i="2"/>
  <c r="J391" i="2" s="1"/>
  <c r="J390" i="2" s="1"/>
  <c r="J389" i="2" s="1"/>
  <c r="J38" i="1"/>
  <c r="J7" i="1"/>
  <c r="J54" i="1"/>
  <c r="J53" i="1" s="1"/>
  <c r="J52" i="1" s="1"/>
  <c r="J51" i="1" s="1"/>
  <c r="J287" i="1"/>
  <c r="J286" i="1"/>
  <c r="L220" i="1" l="1"/>
  <c r="L219" i="1" s="1"/>
  <c r="L208" i="1" s="1"/>
  <c r="L127" i="1" s="1"/>
  <c r="L6" i="1"/>
  <c r="K61" i="1"/>
  <c r="K6" i="1" s="1"/>
  <c r="K191" i="1"/>
  <c r="K190" i="1" s="1"/>
  <c r="K220" i="1"/>
  <c r="K219" i="1" s="1"/>
  <c r="K208" i="1" s="1"/>
  <c r="K127" i="1" s="1"/>
  <c r="L258" i="1"/>
  <c r="L257" i="1" s="1"/>
  <c r="L306" i="1"/>
  <c r="L326" i="1"/>
  <c r="L317" i="1" s="1"/>
  <c r="L335" i="1"/>
  <c r="K150" i="1"/>
  <c r="K149" i="1" s="1"/>
  <c r="K148" i="1" s="1"/>
  <c r="K318" i="1"/>
  <c r="K317" i="1" s="1"/>
  <c r="K299" i="1" s="1"/>
  <c r="L93" i="1"/>
  <c r="L92" i="1" s="1"/>
  <c r="L248" i="1"/>
  <c r="L247" i="1" s="1"/>
  <c r="L284" i="1"/>
  <c r="L283" i="1" s="1"/>
  <c r="K373" i="1"/>
  <c r="K372" i="1" s="1"/>
  <c r="L373" i="1"/>
  <c r="L372" i="1" s="1"/>
  <c r="E7" i="4"/>
  <c r="D68" i="4"/>
  <c r="D67" i="4" s="1"/>
  <c r="D7" i="4"/>
  <c r="D108" i="4" s="1"/>
  <c r="D74" i="4"/>
  <c r="E68" i="4"/>
  <c r="E67" i="4" s="1"/>
  <c r="J24" i="10"/>
  <c r="J23" i="10" s="1"/>
  <c r="J22" i="2"/>
  <c r="J21" i="2" s="1"/>
  <c r="L299" i="1" l="1"/>
  <c r="K376" i="1"/>
  <c r="L376" i="1"/>
  <c r="E108" i="4"/>
  <c r="L396" i="11"/>
  <c r="L395" i="11" s="1"/>
  <c r="L394" i="11" s="1"/>
  <c r="L393" i="11" s="1"/>
  <c r="K396" i="11"/>
  <c r="J396" i="11"/>
  <c r="K395" i="11"/>
  <c r="K394" i="11" s="1"/>
  <c r="K393" i="11" s="1"/>
  <c r="J395" i="11"/>
  <c r="J394" i="11"/>
  <c r="J393" i="11" s="1"/>
  <c r="J392" i="11"/>
  <c r="J391" i="11" s="1"/>
  <c r="J390" i="11" s="1"/>
  <c r="J389" i="11" s="1"/>
  <c r="J388" i="11" s="1"/>
  <c r="L391" i="11"/>
  <c r="K391" i="11"/>
  <c r="L390" i="11"/>
  <c r="L389" i="11" s="1"/>
  <c r="L388" i="11" s="1"/>
  <c r="K390" i="11"/>
  <c r="K389" i="11"/>
  <c r="K388" i="11" s="1"/>
  <c r="L386" i="11"/>
  <c r="K386" i="11"/>
  <c r="J386" i="11"/>
  <c r="L384" i="11"/>
  <c r="K384" i="11"/>
  <c r="J384" i="11"/>
  <c r="L382" i="11"/>
  <c r="L381" i="11" s="1"/>
  <c r="L380" i="11" s="1"/>
  <c r="L379" i="11" s="1"/>
  <c r="L378" i="11" s="1"/>
  <c r="L377" i="11" s="1"/>
  <c r="K382" i="11"/>
  <c r="K381" i="11" s="1"/>
  <c r="K380" i="11" s="1"/>
  <c r="K379" i="11" s="1"/>
  <c r="K378" i="11" s="1"/>
  <c r="K377" i="11" s="1"/>
  <c r="J382" i="11"/>
  <c r="J381" i="11"/>
  <c r="J380" i="11" s="1"/>
  <c r="L376" i="11"/>
  <c r="K376" i="11"/>
  <c r="L375" i="11"/>
  <c r="L374" i="11" s="1"/>
  <c r="L373" i="11" s="1"/>
  <c r="K375" i="11"/>
  <c r="K374" i="11" s="1"/>
  <c r="K373" i="11" s="1"/>
  <c r="L371" i="11"/>
  <c r="K371" i="11"/>
  <c r="J371" i="11"/>
  <c r="J370" i="11" s="1"/>
  <c r="J369" i="11" s="1"/>
  <c r="J368" i="11" s="1"/>
  <c r="L370" i="11"/>
  <c r="L369" i="11" s="1"/>
  <c r="L368" i="11" s="1"/>
  <c r="L367" i="11" s="1"/>
  <c r="K370" i="11"/>
  <c r="K369" i="11"/>
  <c r="K368" i="11" s="1"/>
  <c r="L365" i="11"/>
  <c r="L364" i="11" s="1"/>
  <c r="L363" i="11" s="1"/>
  <c r="L362" i="11" s="1"/>
  <c r="L361" i="11" s="1"/>
  <c r="K365" i="11"/>
  <c r="J365" i="11"/>
  <c r="K364" i="11"/>
  <c r="K363" i="11" s="1"/>
  <c r="K362" i="11" s="1"/>
  <c r="K361" i="11" s="1"/>
  <c r="J364" i="11"/>
  <c r="J363" i="11"/>
  <c r="J362" i="11" s="1"/>
  <c r="J361" i="11" s="1"/>
  <c r="L359" i="11"/>
  <c r="L358" i="11" s="1"/>
  <c r="L357" i="11" s="1"/>
  <c r="L356" i="11" s="1"/>
  <c r="L355" i="11" s="1"/>
  <c r="L354" i="11" s="1"/>
  <c r="K359" i="11"/>
  <c r="K358" i="11" s="1"/>
  <c r="K357" i="11" s="1"/>
  <c r="K356" i="11" s="1"/>
  <c r="K355" i="11" s="1"/>
  <c r="K354" i="11" s="1"/>
  <c r="J359" i="11"/>
  <c r="J358" i="11"/>
  <c r="J357" i="11" s="1"/>
  <c r="J356" i="11" s="1"/>
  <c r="J355" i="11" s="1"/>
  <c r="J354" i="11" s="1"/>
  <c r="L352" i="11"/>
  <c r="K352" i="11"/>
  <c r="J352" i="11"/>
  <c r="J351" i="11" s="1"/>
  <c r="J350" i="11" s="1"/>
  <c r="L351" i="11"/>
  <c r="L350" i="11" s="1"/>
  <c r="K351" i="11"/>
  <c r="K350" i="11"/>
  <c r="L348" i="11"/>
  <c r="L347" i="11" s="1"/>
  <c r="L346" i="11" s="1"/>
  <c r="K348" i="11"/>
  <c r="K347" i="11" s="1"/>
  <c r="K346" i="11" s="1"/>
  <c r="K345" i="11" s="1"/>
  <c r="K344" i="11" s="1"/>
  <c r="K343" i="11" s="1"/>
  <c r="J348" i="11"/>
  <c r="J347" i="11" s="1"/>
  <c r="J346" i="11" s="1"/>
  <c r="J345" i="11" s="1"/>
  <c r="J344" i="11" s="1"/>
  <c r="J343" i="11" s="1"/>
  <c r="L341" i="11"/>
  <c r="L340" i="11" s="1"/>
  <c r="L339" i="11" s="1"/>
  <c r="L338" i="11" s="1"/>
  <c r="L337" i="11" s="1"/>
  <c r="L336" i="11" s="1"/>
  <c r="K341" i="11"/>
  <c r="J341" i="11"/>
  <c r="J340" i="11" s="1"/>
  <c r="J339" i="11" s="1"/>
  <c r="J338" i="11" s="1"/>
  <c r="J337" i="11" s="1"/>
  <c r="J336" i="11" s="1"/>
  <c r="K340" i="11"/>
  <c r="K339" i="11" s="1"/>
  <c r="K338" i="11" s="1"/>
  <c r="K337" i="11" s="1"/>
  <c r="K336" i="11" s="1"/>
  <c r="L334" i="11"/>
  <c r="L333" i="11" s="1"/>
  <c r="L332" i="11" s="1"/>
  <c r="L331" i="11" s="1"/>
  <c r="L330" i="11" s="1"/>
  <c r="L329" i="11" s="1"/>
  <c r="K334" i="11"/>
  <c r="K333" i="11" s="1"/>
  <c r="K332" i="11" s="1"/>
  <c r="K331" i="11" s="1"/>
  <c r="K330" i="11" s="1"/>
  <c r="K329" i="11" s="1"/>
  <c r="J334" i="11"/>
  <c r="J333" i="11" s="1"/>
  <c r="J332" i="11" s="1"/>
  <c r="J331" i="11" s="1"/>
  <c r="J330" i="11" s="1"/>
  <c r="J329" i="11" s="1"/>
  <c r="L327" i="11"/>
  <c r="L326" i="11" s="1"/>
  <c r="L325" i="11" s="1"/>
  <c r="L324" i="11" s="1"/>
  <c r="L323" i="11" s="1"/>
  <c r="K327" i="11"/>
  <c r="J327" i="11"/>
  <c r="J326" i="11" s="1"/>
  <c r="J325" i="11" s="1"/>
  <c r="J324" i="11" s="1"/>
  <c r="J323" i="11" s="1"/>
  <c r="K326" i="11"/>
  <c r="K325" i="11" s="1"/>
  <c r="K324" i="11" s="1"/>
  <c r="K323" i="11" s="1"/>
  <c r="L320" i="11"/>
  <c r="K320" i="11"/>
  <c r="J320" i="11"/>
  <c r="L318" i="11"/>
  <c r="K318" i="11"/>
  <c r="K315" i="11" s="1"/>
  <c r="K314" i="11" s="1"/>
  <c r="K313" i="11" s="1"/>
  <c r="K312" i="11" s="1"/>
  <c r="J318" i="11"/>
  <c r="L316" i="11"/>
  <c r="K316" i="11"/>
  <c r="J316" i="11"/>
  <c r="J315" i="11" s="1"/>
  <c r="J314" i="11" s="1"/>
  <c r="J313" i="11" s="1"/>
  <c r="J312" i="11" s="1"/>
  <c r="J311" i="11" s="1"/>
  <c r="L315" i="11"/>
  <c r="L314" i="11" s="1"/>
  <c r="L313" i="11" s="1"/>
  <c r="L308" i="11"/>
  <c r="L305" i="11" s="1"/>
  <c r="K308" i="11"/>
  <c r="J308" i="11"/>
  <c r="L306" i="11"/>
  <c r="K306" i="11"/>
  <c r="K305" i="11" s="1"/>
  <c r="J306" i="11"/>
  <c r="J305" i="11" s="1"/>
  <c r="L303" i="11"/>
  <c r="K303" i="11"/>
  <c r="J303" i="11"/>
  <c r="L301" i="11"/>
  <c r="L300" i="11" s="1"/>
  <c r="L299" i="11" s="1"/>
  <c r="L298" i="11" s="1"/>
  <c r="L297" i="11" s="1"/>
  <c r="K301" i="11"/>
  <c r="K300" i="11" s="1"/>
  <c r="K299" i="11" s="1"/>
  <c r="K298" i="11" s="1"/>
  <c r="K297" i="11" s="1"/>
  <c r="J301" i="11"/>
  <c r="J300" i="11"/>
  <c r="L295" i="11"/>
  <c r="K295" i="11"/>
  <c r="J295" i="11"/>
  <c r="L293" i="11"/>
  <c r="K293" i="11"/>
  <c r="K292" i="11" s="1"/>
  <c r="J293" i="11"/>
  <c r="J292" i="11" s="1"/>
  <c r="L292" i="11"/>
  <c r="L290" i="11"/>
  <c r="L289" i="11" s="1"/>
  <c r="L288" i="11" s="1"/>
  <c r="K290" i="11"/>
  <c r="K289" i="11" s="1"/>
  <c r="K288" i="11" s="1"/>
  <c r="J290" i="11"/>
  <c r="J289" i="11" s="1"/>
  <c r="L286" i="11"/>
  <c r="L285" i="11" s="1"/>
  <c r="L284" i="11" s="1"/>
  <c r="L283" i="11" s="1"/>
  <c r="L282" i="11" s="1"/>
  <c r="K286" i="11"/>
  <c r="J286" i="11"/>
  <c r="J285" i="11" s="1"/>
  <c r="J284" i="11" s="1"/>
  <c r="J283" i="11" s="1"/>
  <c r="K285" i="11"/>
  <c r="K284" i="11" s="1"/>
  <c r="K283" i="11" s="1"/>
  <c r="L280" i="11"/>
  <c r="L279" i="11" s="1"/>
  <c r="K280" i="11"/>
  <c r="K279" i="11" s="1"/>
  <c r="J280" i="11"/>
  <c r="J279" i="11" s="1"/>
  <c r="L277" i="11"/>
  <c r="K277" i="11"/>
  <c r="K276" i="11" s="1"/>
  <c r="K275" i="11" s="1"/>
  <c r="K274" i="11" s="1"/>
  <c r="J277" i="11"/>
  <c r="J276" i="11" s="1"/>
  <c r="J275" i="11" s="1"/>
  <c r="L276" i="11"/>
  <c r="L275" i="11" s="1"/>
  <c r="L271" i="11"/>
  <c r="L270" i="11" s="1"/>
  <c r="K271" i="11"/>
  <c r="J271" i="11"/>
  <c r="J270" i="11" s="1"/>
  <c r="K270" i="11"/>
  <c r="L268" i="11"/>
  <c r="K268" i="11"/>
  <c r="K267" i="11" s="1"/>
  <c r="J268" i="11"/>
  <c r="J267" i="11" s="1"/>
  <c r="L267" i="11"/>
  <c r="L265" i="11"/>
  <c r="L264" i="11" s="1"/>
  <c r="L263" i="11" s="1"/>
  <c r="L262" i="11" s="1"/>
  <c r="K265" i="11"/>
  <c r="K264" i="11" s="1"/>
  <c r="K263" i="11" s="1"/>
  <c r="K262" i="11" s="1"/>
  <c r="J265" i="11"/>
  <c r="J264" i="11"/>
  <c r="J263" i="11"/>
  <c r="J262" i="11" s="1"/>
  <c r="L259" i="11"/>
  <c r="K259" i="11"/>
  <c r="J259" i="11"/>
  <c r="L257" i="11"/>
  <c r="L254" i="11" s="1"/>
  <c r="K257" i="11"/>
  <c r="J257" i="11"/>
  <c r="L255" i="11"/>
  <c r="K255" i="11"/>
  <c r="K254" i="11" s="1"/>
  <c r="J255" i="11"/>
  <c r="J254" i="11" s="1"/>
  <c r="L252" i="11"/>
  <c r="L251" i="11" s="1"/>
  <c r="K252" i="11"/>
  <c r="J252" i="11"/>
  <c r="J251" i="11" s="1"/>
  <c r="K251" i="11"/>
  <c r="L247" i="11"/>
  <c r="L246" i="11" s="1"/>
  <c r="L245" i="11" s="1"/>
  <c r="L244" i="11" s="1"/>
  <c r="K247" i="11"/>
  <c r="K246" i="11" s="1"/>
  <c r="K245" i="11" s="1"/>
  <c r="K244" i="11" s="1"/>
  <c r="J247" i="11"/>
  <c r="J246" i="11" s="1"/>
  <c r="J245" i="11" s="1"/>
  <c r="J244" i="11" s="1"/>
  <c r="L242" i="11"/>
  <c r="L241" i="11" s="1"/>
  <c r="L240" i="11" s="1"/>
  <c r="L239" i="11" s="1"/>
  <c r="K242" i="11"/>
  <c r="J242" i="11"/>
  <c r="J241" i="11" s="1"/>
  <c r="J240" i="11" s="1"/>
  <c r="J239" i="11" s="1"/>
  <c r="K241" i="11"/>
  <c r="K240" i="11" s="1"/>
  <c r="K239" i="11" s="1"/>
  <c r="L236" i="11"/>
  <c r="L235" i="11" s="1"/>
  <c r="L234" i="11" s="1"/>
  <c r="K236" i="11"/>
  <c r="K235" i="11" s="1"/>
  <c r="K234" i="11" s="1"/>
  <c r="J236" i="11"/>
  <c r="J235" i="11"/>
  <c r="J234" i="11" s="1"/>
  <c r="L232" i="11"/>
  <c r="L231" i="11" s="1"/>
  <c r="K232" i="11"/>
  <c r="J232" i="11"/>
  <c r="J231" i="11" s="1"/>
  <c r="K231" i="11"/>
  <c r="L229" i="11"/>
  <c r="L228" i="11" s="1"/>
  <c r="K229" i="11"/>
  <c r="K228" i="11" s="1"/>
  <c r="J229" i="11"/>
  <c r="J228" i="11" s="1"/>
  <c r="L226" i="11"/>
  <c r="L225" i="11" s="1"/>
  <c r="L224" i="11" s="1"/>
  <c r="L223" i="11" s="1"/>
  <c r="K226" i="11"/>
  <c r="K225" i="11" s="1"/>
  <c r="J226" i="11"/>
  <c r="J225" i="11"/>
  <c r="L221" i="11"/>
  <c r="L220" i="11" s="1"/>
  <c r="L219" i="11" s="1"/>
  <c r="K221" i="11"/>
  <c r="J221" i="11"/>
  <c r="K220" i="11"/>
  <c r="K219" i="11" s="1"/>
  <c r="J220" i="11"/>
  <c r="J219" i="11" s="1"/>
  <c r="K218" i="11"/>
  <c r="J218" i="11"/>
  <c r="L217" i="11"/>
  <c r="K217" i="11"/>
  <c r="J217" i="11"/>
  <c r="L216" i="11"/>
  <c r="K216" i="11"/>
  <c r="J216" i="11"/>
  <c r="K215" i="11"/>
  <c r="J215" i="11"/>
  <c r="L214" i="11"/>
  <c r="L213" i="11" s="1"/>
  <c r="K214" i="11"/>
  <c r="K213" i="11" s="1"/>
  <c r="J214" i="11"/>
  <c r="J213" i="11"/>
  <c r="K212" i="11"/>
  <c r="J212" i="11"/>
  <c r="L211" i="11"/>
  <c r="L210" i="11" s="1"/>
  <c r="K211" i="11"/>
  <c r="K210" i="11" s="1"/>
  <c r="J211" i="11"/>
  <c r="J210" i="11" s="1"/>
  <c r="J209" i="11" s="1"/>
  <c r="J208" i="11" s="1"/>
  <c r="K207" i="11"/>
  <c r="K206" i="11" s="1"/>
  <c r="K205" i="11" s="1"/>
  <c r="J207" i="11"/>
  <c r="J206" i="11" s="1"/>
  <c r="J205" i="11" s="1"/>
  <c r="L206" i="11"/>
  <c r="L205" i="11" s="1"/>
  <c r="J204" i="11"/>
  <c r="J203" i="11" s="1"/>
  <c r="J202" i="11" s="1"/>
  <c r="L203" i="11"/>
  <c r="L202" i="11" s="1"/>
  <c r="K203" i="11"/>
  <c r="K202" i="11" s="1"/>
  <c r="J201" i="11"/>
  <c r="L200" i="11"/>
  <c r="L199" i="11" s="1"/>
  <c r="K200" i="11"/>
  <c r="K199" i="11" s="1"/>
  <c r="J200" i="11"/>
  <c r="J199" i="11"/>
  <c r="J198" i="11"/>
  <c r="L197" i="11"/>
  <c r="K197" i="11"/>
  <c r="K196" i="11" s="1"/>
  <c r="J197" i="11"/>
  <c r="J196" i="11" s="1"/>
  <c r="L196" i="11"/>
  <c r="K195" i="11"/>
  <c r="K194" i="11" s="1"/>
  <c r="K193" i="11" s="1"/>
  <c r="J195" i="11"/>
  <c r="L194" i="11"/>
  <c r="L193" i="11" s="1"/>
  <c r="J194" i="11"/>
  <c r="J193" i="11" s="1"/>
  <c r="K192" i="11"/>
  <c r="K191" i="11" s="1"/>
  <c r="K190" i="11" s="1"/>
  <c r="J192" i="11"/>
  <c r="L191" i="11"/>
  <c r="J191" i="11"/>
  <c r="J190" i="11" s="1"/>
  <c r="L190" i="11"/>
  <c r="K189" i="11"/>
  <c r="J189" i="11"/>
  <c r="L188" i="11"/>
  <c r="K188" i="11"/>
  <c r="K187" i="11" s="1"/>
  <c r="J188" i="11"/>
  <c r="J187" i="11" s="1"/>
  <c r="L187" i="11"/>
  <c r="J186" i="11"/>
  <c r="L185" i="11"/>
  <c r="K185" i="11"/>
  <c r="K184" i="11" s="1"/>
  <c r="J185" i="11"/>
  <c r="J184" i="11" s="1"/>
  <c r="L184" i="11"/>
  <c r="L179" i="11"/>
  <c r="K179" i="11"/>
  <c r="J179" i="11"/>
  <c r="J178" i="11" s="1"/>
  <c r="L178" i="11"/>
  <c r="K178" i="11"/>
  <c r="L176" i="11"/>
  <c r="L175" i="11" s="1"/>
  <c r="K176" i="11"/>
  <c r="K175" i="11" s="1"/>
  <c r="K174" i="11" s="1"/>
  <c r="K173" i="11" s="1"/>
  <c r="J176" i="11"/>
  <c r="J175" i="11" s="1"/>
  <c r="L171" i="11"/>
  <c r="K171" i="11"/>
  <c r="J171" i="11"/>
  <c r="L170" i="11"/>
  <c r="K170" i="11"/>
  <c r="J170" i="11"/>
  <c r="L168" i="11"/>
  <c r="K168" i="11"/>
  <c r="J168" i="11"/>
  <c r="J167" i="11" s="1"/>
  <c r="J166" i="11" s="1"/>
  <c r="J165" i="11" s="1"/>
  <c r="L167" i="11"/>
  <c r="L166" i="11" s="1"/>
  <c r="L165" i="11" s="1"/>
  <c r="K167" i="11"/>
  <c r="K166" i="11" s="1"/>
  <c r="K165" i="11" s="1"/>
  <c r="L159" i="11"/>
  <c r="K159" i="11"/>
  <c r="J159" i="11"/>
  <c r="J158" i="11" s="1"/>
  <c r="J157" i="11" s="1"/>
  <c r="J156" i="11" s="1"/>
  <c r="J155" i="11" s="1"/>
  <c r="J154" i="11" s="1"/>
  <c r="L158" i="11"/>
  <c r="L157" i="11" s="1"/>
  <c r="L156" i="11" s="1"/>
  <c r="L155" i="11" s="1"/>
  <c r="L154" i="11" s="1"/>
  <c r="K158" i="11"/>
  <c r="K157" i="11"/>
  <c r="K156" i="11" s="1"/>
  <c r="K155" i="11" s="1"/>
  <c r="K154" i="11" s="1"/>
  <c r="L152" i="11"/>
  <c r="L149" i="11" s="1"/>
  <c r="L148" i="11" s="1"/>
  <c r="K152" i="11"/>
  <c r="J152" i="11"/>
  <c r="L150" i="11"/>
  <c r="K150" i="11"/>
  <c r="K149" i="11" s="1"/>
  <c r="K148" i="11" s="1"/>
  <c r="J150" i="11"/>
  <c r="J149" i="11" s="1"/>
  <c r="J148" i="11" s="1"/>
  <c r="L146" i="11"/>
  <c r="L145" i="11" s="1"/>
  <c r="K146" i="11"/>
  <c r="K145" i="11" s="1"/>
  <c r="J146" i="11"/>
  <c r="J145" i="11" s="1"/>
  <c r="J144" i="11" s="1"/>
  <c r="L141" i="11"/>
  <c r="L140" i="11" s="1"/>
  <c r="L139" i="11" s="1"/>
  <c r="K141" i="11"/>
  <c r="K140" i="11" s="1"/>
  <c r="K139" i="11" s="1"/>
  <c r="J141" i="11"/>
  <c r="J140" i="11"/>
  <c r="J139" i="11" s="1"/>
  <c r="L137" i="11"/>
  <c r="L136" i="11" s="1"/>
  <c r="L135" i="11" s="1"/>
  <c r="L134" i="11" s="1"/>
  <c r="L133" i="11" s="1"/>
  <c r="K137" i="11"/>
  <c r="K136" i="11" s="1"/>
  <c r="K135" i="11" s="1"/>
  <c r="K134" i="11" s="1"/>
  <c r="K133" i="11" s="1"/>
  <c r="J137" i="11"/>
  <c r="J136" i="11" s="1"/>
  <c r="J135" i="11" s="1"/>
  <c r="J134" i="11" s="1"/>
  <c r="J133" i="11" s="1"/>
  <c r="L130" i="11"/>
  <c r="K130" i="11"/>
  <c r="K129" i="11" s="1"/>
  <c r="K128" i="11" s="1"/>
  <c r="J130" i="11"/>
  <c r="J129" i="11" s="1"/>
  <c r="J128" i="11" s="1"/>
  <c r="L129" i="11"/>
  <c r="L128" i="11" s="1"/>
  <c r="L126" i="11"/>
  <c r="L125" i="11" s="1"/>
  <c r="K126" i="11"/>
  <c r="K125" i="11" s="1"/>
  <c r="J126" i="11"/>
  <c r="J125" i="11" s="1"/>
  <c r="L123" i="11"/>
  <c r="K123" i="11"/>
  <c r="J123" i="11"/>
  <c r="J122" i="11" s="1"/>
  <c r="L122" i="11"/>
  <c r="K122" i="11"/>
  <c r="L120" i="11"/>
  <c r="L119" i="11" s="1"/>
  <c r="L118" i="11" s="1"/>
  <c r="L117" i="11" s="1"/>
  <c r="K120" i="11"/>
  <c r="K119" i="11" s="1"/>
  <c r="K118" i="11" s="1"/>
  <c r="K117" i="11" s="1"/>
  <c r="J120" i="11"/>
  <c r="J119" i="11"/>
  <c r="J118" i="11" s="1"/>
  <c r="J117" i="11" s="1"/>
  <c r="L115" i="11"/>
  <c r="K115" i="11"/>
  <c r="J115" i="11"/>
  <c r="L114" i="11"/>
  <c r="K114" i="11"/>
  <c r="K113" i="11" s="1"/>
  <c r="K112" i="11" s="1"/>
  <c r="J114" i="11"/>
  <c r="J113" i="11" s="1"/>
  <c r="J112" i="11" s="1"/>
  <c r="L113" i="11"/>
  <c r="L112" i="11"/>
  <c r="L110" i="11"/>
  <c r="L109" i="11" s="1"/>
  <c r="K110" i="11"/>
  <c r="K109" i="11" s="1"/>
  <c r="J110" i="11"/>
  <c r="J109" i="11"/>
  <c r="L107" i="11"/>
  <c r="K107" i="11"/>
  <c r="J107" i="11"/>
  <c r="J104" i="11" s="1"/>
  <c r="J103" i="11" s="1"/>
  <c r="J102" i="11" s="1"/>
  <c r="L105" i="11"/>
  <c r="L104" i="11" s="1"/>
  <c r="K105" i="11"/>
  <c r="J105" i="11"/>
  <c r="K104" i="11"/>
  <c r="L100" i="11"/>
  <c r="L99" i="11" s="1"/>
  <c r="K100" i="11"/>
  <c r="J100" i="11"/>
  <c r="J99" i="11" s="1"/>
  <c r="K99" i="11"/>
  <c r="L97" i="11"/>
  <c r="K97" i="11"/>
  <c r="K96" i="11" s="1"/>
  <c r="K95" i="11" s="1"/>
  <c r="K94" i="11" s="1"/>
  <c r="J97" i="11"/>
  <c r="J96" i="11" s="1"/>
  <c r="L96" i="11"/>
  <c r="J91" i="11"/>
  <c r="J90" i="11" s="1"/>
  <c r="J89" i="11" s="1"/>
  <c r="J88" i="11" s="1"/>
  <c r="L90" i="11"/>
  <c r="L89" i="11" s="1"/>
  <c r="L88" i="11" s="1"/>
  <c r="K90" i="11"/>
  <c r="K89" i="11" s="1"/>
  <c r="K88" i="11" s="1"/>
  <c r="L86" i="11"/>
  <c r="K86" i="11"/>
  <c r="K85" i="11" s="1"/>
  <c r="K84" i="11" s="1"/>
  <c r="J86" i="11"/>
  <c r="J85" i="11" s="1"/>
  <c r="J84" i="11" s="1"/>
  <c r="J83" i="11" s="1"/>
  <c r="L85" i="11"/>
  <c r="L84" i="11" s="1"/>
  <c r="J82" i="11"/>
  <c r="L81" i="11"/>
  <c r="K81" i="11"/>
  <c r="J81" i="11"/>
  <c r="J80" i="11"/>
  <c r="L79" i="11"/>
  <c r="L78" i="11" s="1"/>
  <c r="L77" i="11" s="1"/>
  <c r="L76" i="11" s="1"/>
  <c r="L75" i="11" s="1"/>
  <c r="K79" i="11"/>
  <c r="K78" i="11" s="1"/>
  <c r="K77" i="11" s="1"/>
  <c r="K76" i="11" s="1"/>
  <c r="K75" i="11" s="1"/>
  <c r="J79" i="11"/>
  <c r="J78" i="11"/>
  <c r="J77" i="11" s="1"/>
  <c r="J76" i="11" s="1"/>
  <c r="J75" i="11" s="1"/>
  <c r="K73" i="11"/>
  <c r="J73" i="11"/>
  <c r="J72" i="11" s="1"/>
  <c r="L70" i="11"/>
  <c r="K70" i="11"/>
  <c r="K69" i="11" s="1"/>
  <c r="K68" i="11" s="1"/>
  <c r="J70" i="11"/>
  <c r="J69" i="11" s="1"/>
  <c r="L69" i="11"/>
  <c r="L68" i="11" s="1"/>
  <c r="J66" i="11"/>
  <c r="J65" i="11" s="1"/>
  <c r="J64" i="11" s="1"/>
  <c r="J63" i="11" s="1"/>
  <c r="J62" i="11" s="1"/>
  <c r="L65" i="11"/>
  <c r="L64" i="11" s="1"/>
  <c r="L63" i="11" s="1"/>
  <c r="L62" i="11" s="1"/>
  <c r="K65" i="11"/>
  <c r="K64" i="11" s="1"/>
  <c r="K63" i="11" s="1"/>
  <c r="K62" i="11" s="1"/>
  <c r="J61" i="11"/>
  <c r="J60" i="11" s="1"/>
  <c r="L60" i="11"/>
  <c r="K60" i="11"/>
  <c r="J59" i="11"/>
  <c r="J58" i="11" s="1"/>
  <c r="J57" i="11" s="1"/>
  <c r="J56" i="11" s="1"/>
  <c r="L58" i="11"/>
  <c r="L57" i="11" s="1"/>
  <c r="L56" i="11" s="1"/>
  <c r="K58" i="11"/>
  <c r="K57" i="11"/>
  <c r="K56" i="11" s="1"/>
  <c r="L52" i="11"/>
  <c r="L51" i="11" s="1"/>
  <c r="K52" i="11"/>
  <c r="K51" i="11" s="1"/>
  <c r="J52" i="11"/>
  <c r="J51" i="11" s="1"/>
  <c r="J50" i="11"/>
  <c r="L49" i="11"/>
  <c r="L48" i="11" s="1"/>
  <c r="K49" i="11"/>
  <c r="K48" i="11" s="1"/>
  <c r="J49" i="11"/>
  <c r="J48" i="11" s="1"/>
  <c r="L46" i="11"/>
  <c r="K46" i="11"/>
  <c r="J46" i="11"/>
  <c r="L44" i="11"/>
  <c r="L43" i="11" s="1"/>
  <c r="L42" i="11" s="1"/>
  <c r="L41" i="11" s="1"/>
  <c r="K44" i="11"/>
  <c r="K43" i="11" s="1"/>
  <c r="K42" i="11" s="1"/>
  <c r="K41" i="11" s="1"/>
  <c r="J44" i="11"/>
  <c r="J43" i="11"/>
  <c r="J42" i="11" s="1"/>
  <c r="J41" i="11" s="1"/>
  <c r="L39" i="11"/>
  <c r="L38" i="11" s="1"/>
  <c r="K39" i="11"/>
  <c r="K38" i="11" s="1"/>
  <c r="J39" i="11"/>
  <c r="J38" i="11"/>
  <c r="L36" i="11"/>
  <c r="K36" i="11"/>
  <c r="K35" i="11" s="1"/>
  <c r="K34" i="11" s="1"/>
  <c r="K33" i="11" s="1"/>
  <c r="J36" i="11"/>
  <c r="J35" i="11" s="1"/>
  <c r="L35" i="11"/>
  <c r="L31" i="11"/>
  <c r="K31" i="11"/>
  <c r="K30" i="11" s="1"/>
  <c r="J31" i="11"/>
  <c r="J30" i="11" s="1"/>
  <c r="L30" i="11"/>
  <c r="L28" i="11"/>
  <c r="K28" i="11"/>
  <c r="J28" i="11"/>
  <c r="L26" i="11"/>
  <c r="L25" i="11" s="1"/>
  <c r="K26" i="11"/>
  <c r="K25" i="11" s="1"/>
  <c r="J26" i="11"/>
  <c r="J25" i="11" s="1"/>
  <c r="J23" i="11"/>
  <c r="J22" i="11"/>
  <c r="L21" i="11"/>
  <c r="L20" i="11" s="1"/>
  <c r="K21" i="11"/>
  <c r="K20" i="11" s="1"/>
  <c r="J21" i="11"/>
  <c r="J20" i="11" s="1"/>
  <c r="L17" i="11"/>
  <c r="K17" i="11"/>
  <c r="J17" i="11"/>
  <c r="J16" i="11"/>
  <c r="J15" i="11" s="1"/>
  <c r="L15" i="11"/>
  <c r="K15" i="11"/>
  <c r="J14" i="11"/>
  <c r="J13" i="11" s="1"/>
  <c r="J12" i="11" s="1"/>
  <c r="J11" i="11" s="1"/>
  <c r="J10" i="11" s="1"/>
  <c r="L13" i="11"/>
  <c r="L12" i="11" s="1"/>
  <c r="K13" i="11"/>
  <c r="K12" i="11"/>
  <c r="L391" i="3"/>
  <c r="K391" i="3"/>
  <c r="J391" i="3"/>
  <c r="J390" i="3" s="1"/>
  <c r="J389" i="3" s="1"/>
  <c r="J388" i="3" s="1"/>
  <c r="L390" i="3"/>
  <c r="K390" i="3"/>
  <c r="L389" i="3"/>
  <c r="L388" i="3" s="1"/>
  <c r="K389" i="3"/>
  <c r="K388" i="3"/>
  <c r="J387" i="3"/>
  <c r="J386" i="3" s="1"/>
  <c r="J385" i="3" s="1"/>
  <c r="J384" i="3" s="1"/>
  <c r="L386" i="3"/>
  <c r="K386" i="3"/>
  <c r="K385" i="3" s="1"/>
  <c r="K384" i="3" s="1"/>
  <c r="L385" i="3"/>
  <c r="L384" i="3"/>
  <c r="L381" i="3"/>
  <c r="K381" i="3"/>
  <c r="J381" i="3"/>
  <c r="J380" i="3"/>
  <c r="L379" i="3"/>
  <c r="K379" i="3"/>
  <c r="J379" i="3"/>
  <c r="J378" i="3"/>
  <c r="L377" i="3"/>
  <c r="L376" i="3" s="1"/>
  <c r="L375" i="3" s="1"/>
  <c r="L374" i="3" s="1"/>
  <c r="K377" i="3"/>
  <c r="J377" i="3"/>
  <c r="K376" i="3"/>
  <c r="K375" i="3" s="1"/>
  <c r="K374" i="3" s="1"/>
  <c r="K373" i="3" s="1"/>
  <c r="K372" i="3" s="1"/>
  <c r="J376" i="3"/>
  <c r="J375" i="3"/>
  <c r="J374" i="3" s="1"/>
  <c r="J373" i="3" s="1"/>
  <c r="J372" i="3" s="1"/>
  <c r="L371" i="3"/>
  <c r="K371" i="3"/>
  <c r="L370" i="3"/>
  <c r="L369" i="3" s="1"/>
  <c r="L368" i="3" s="1"/>
  <c r="K370" i="3"/>
  <c r="K369" i="3" s="1"/>
  <c r="K368" i="3" s="1"/>
  <c r="L366" i="3"/>
  <c r="K366" i="3"/>
  <c r="J366" i="3"/>
  <c r="J365" i="3" s="1"/>
  <c r="J364" i="3" s="1"/>
  <c r="J363" i="3" s="1"/>
  <c r="J362" i="3" s="1"/>
  <c r="L365" i="3"/>
  <c r="K365" i="3"/>
  <c r="L364" i="3"/>
  <c r="L363" i="3" s="1"/>
  <c r="L362" i="3" s="1"/>
  <c r="K364" i="3"/>
  <c r="K363" i="3"/>
  <c r="K362" i="3" s="1"/>
  <c r="L360" i="3"/>
  <c r="K360" i="3"/>
  <c r="J360" i="3"/>
  <c r="L359" i="3"/>
  <c r="L358" i="3" s="1"/>
  <c r="L357" i="3" s="1"/>
  <c r="L356" i="3" s="1"/>
  <c r="L355" i="3" s="1"/>
  <c r="K359" i="3"/>
  <c r="J359" i="3"/>
  <c r="K358" i="3"/>
  <c r="K357" i="3" s="1"/>
  <c r="K356" i="3" s="1"/>
  <c r="J358" i="3"/>
  <c r="J357" i="3"/>
  <c r="J356" i="3" s="1"/>
  <c r="J355" i="3" s="1"/>
  <c r="L353" i="3"/>
  <c r="K353" i="3"/>
  <c r="K352" i="3" s="1"/>
  <c r="K351" i="3" s="1"/>
  <c r="J353" i="3"/>
  <c r="L352" i="3"/>
  <c r="J352" i="3"/>
  <c r="J351" i="3" s="1"/>
  <c r="L351" i="3"/>
  <c r="L349" i="3"/>
  <c r="L348" i="3" s="1"/>
  <c r="L347" i="3" s="1"/>
  <c r="L346" i="3" s="1"/>
  <c r="L345" i="3" s="1"/>
  <c r="L344" i="3" s="1"/>
  <c r="K349" i="3"/>
  <c r="J349" i="3"/>
  <c r="K348" i="3"/>
  <c r="K347" i="3" s="1"/>
  <c r="K346" i="3" s="1"/>
  <c r="K345" i="3" s="1"/>
  <c r="K344" i="3" s="1"/>
  <c r="J348" i="3"/>
  <c r="J347" i="3"/>
  <c r="J346" i="3" s="1"/>
  <c r="J345" i="3" s="1"/>
  <c r="J344" i="3" s="1"/>
  <c r="L342" i="3"/>
  <c r="K342" i="3"/>
  <c r="J342" i="3"/>
  <c r="J341" i="3" s="1"/>
  <c r="J340" i="3" s="1"/>
  <c r="J339" i="3" s="1"/>
  <c r="J338" i="3" s="1"/>
  <c r="J337" i="3" s="1"/>
  <c r="L341" i="3"/>
  <c r="K341" i="3"/>
  <c r="L340" i="3"/>
  <c r="L339" i="3" s="1"/>
  <c r="L338" i="3" s="1"/>
  <c r="L337" i="3" s="1"/>
  <c r="K340" i="3"/>
  <c r="K339" i="3"/>
  <c r="K338" i="3" s="1"/>
  <c r="K337" i="3" s="1"/>
  <c r="L335" i="3"/>
  <c r="L334" i="3" s="1"/>
  <c r="L333" i="3" s="1"/>
  <c r="L332" i="3" s="1"/>
  <c r="L331" i="3" s="1"/>
  <c r="L330" i="3" s="1"/>
  <c r="K335" i="3"/>
  <c r="K334" i="3" s="1"/>
  <c r="K333" i="3" s="1"/>
  <c r="K332" i="3" s="1"/>
  <c r="K331" i="3" s="1"/>
  <c r="K330" i="3" s="1"/>
  <c r="J335" i="3"/>
  <c r="J334" i="3"/>
  <c r="J333" i="3"/>
  <c r="J332" i="3" s="1"/>
  <c r="J331" i="3" s="1"/>
  <c r="J330" i="3" s="1"/>
  <c r="L328" i="3"/>
  <c r="K328" i="3"/>
  <c r="J328" i="3"/>
  <c r="J327" i="3" s="1"/>
  <c r="J326" i="3" s="1"/>
  <c r="J325" i="3" s="1"/>
  <c r="J324" i="3" s="1"/>
  <c r="L327" i="3"/>
  <c r="K327" i="3"/>
  <c r="L326" i="3"/>
  <c r="L325" i="3" s="1"/>
  <c r="L324" i="3" s="1"/>
  <c r="K326" i="3"/>
  <c r="K325" i="3"/>
  <c r="K324" i="3" s="1"/>
  <c r="L321" i="3"/>
  <c r="K321" i="3"/>
  <c r="J321" i="3"/>
  <c r="L319" i="3"/>
  <c r="K319" i="3"/>
  <c r="J319" i="3"/>
  <c r="J318" i="3"/>
  <c r="L317" i="3"/>
  <c r="L316" i="3" s="1"/>
  <c r="L315" i="3" s="1"/>
  <c r="L314" i="3" s="1"/>
  <c r="K317" i="3"/>
  <c r="J317" i="3"/>
  <c r="K316" i="3"/>
  <c r="K315" i="3" s="1"/>
  <c r="K314" i="3" s="1"/>
  <c r="J316" i="3"/>
  <c r="J315" i="3"/>
  <c r="J314" i="3" s="1"/>
  <c r="J313" i="3" s="1"/>
  <c r="J312" i="3" s="1"/>
  <c r="L310" i="3"/>
  <c r="K310" i="3"/>
  <c r="J310" i="3"/>
  <c r="J307" i="3" s="1"/>
  <c r="L308" i="3"/>
  <c r="K308" i="3"/>
  <c r="J308" i="3"/>
  <c r="L307" i="3"/>
  <c r="K307" i="3"/>
  <c r="L305" i="3"/>
  <c r="K305" i="3"/>
  <c r="K302" i="3" s="1"/>
  <c r="K301" i="3" s="1"/>
  <c r="K300" i="3" s="1"/>
  <c r="K299" i="3" s="1"/>
  <c r="J305" i="3"/>
  <c r="L303" i="3"/>
  <c r="K303" i="3"/>
  <c r="J303" i="3"/>
  <c r="J302" i="3" s="1"/>
  <c r="L302" i="3"/>
  <c r="L301" i="3"/>
  <c r="L300" i="3" s="1"/>
  <c r="L299" i="3" s="1"/>
  <c r="L297" i="3"/>
  <c r="K297" i="3"/>
  <c r="J297" i="3"/>
  <c r="L295" i="3"/>
  <c r="L294" i="3" s="1"/>
  <c r="L290" i="3" s="1"/>
  <c r="K295" i="3"/>
  <c r="J295" i="3"/>
  <c r="K294" i="3"/>
  <c r="K290" i="3" s="1"/>
  <c r="J294" i="3"/>
  <c r="L292" i="3"/>
  <c r="K292" i="3"/>
  <c r="J292" i="3"/>
  <c r="J291" i="3" s="1"/>
  <c r="J290" i="3" s="1"/>
  <c r="L291" i="3"/>
  <c r="K291" i="3"/>
  <c r="L288" i="3"/>
  <c r="K288" i="3"/>
  <c r="K287" i="3" s="1"/>
  <c r="K286" i="3" s="1"/>
  <c r="K285" i="3" s="1"/>
  <c r="K284" i="3" s="1"/>
  <c r="J288" i="3"/>
  <c r="L287" i="3"/>
  <c r="J287" i="3"/>
  <c r="J286" i="3" s="1"/>
  <c r="J285" i="3" s="1"/>
  <c r="L286" i="3"/>
  <c r="L285" i="3"/>
  <c r="L284" i="3" s="1"/>
  <c r="L282" i="3"/>
  <c r="K282" i="3"/>
  <c r="J282" i="3"/>
  <c r="J281" i="3" s="1"/>
  <c r="L281" i="3"/>
  <c r="K281" i="3"/>
  <c r="L279" i="3"/>
  <c r="L278" i="3" s="1"/>
  <c r="L277" i="3" s="1"/>
  <c r="L276" i="3" s="1"/>
  <c r="K279" i="3"/>
  <c r="J279" i="3"/>
  <c r="K278" i="3"/>
  <c r="K277" i="3" s="1"/>
  <c r="K276" i="3" s="1"/>
  <c r="K275" i="3" s="1"/>
  <c r="J278" i="3"/>
  <c r="J277" i="3"/>
  <c r="J276" i="3" s="1"/>
  <c r="L273" i="3"/>
  <c r="K273" i="3"/>
  <c r="K272" i="3" s="1"/>
  <c r="J273" i="3"/>
  <c r="L272" i="3"/>
  <c r="J272" i="3"/>
  <c r="L270" i="3"/>
  <c r="K270" i="3"/>
  <c r="J270" i="3"/>
  <c r="L269" i="3"/>
  <c r="K269" i="3"/>
  <c r="J269" i="3"/>
  <c r="L267" i="3"/>
  <c r="K267" i="3"/>
  <c r="K266" i="3" s="1"/>
  <c r="K265" i="3" s="1"/>
  <c r="K264" i="3" s="1"/>
  <c r="J267" i="3"/>
  <c r="L266" i="3"/>
  <c r="J266" i="3"/>
  <c r="J265" i="3" s="1"/>
  <c r="J264" i="3" s="1"/>
  <c r="L265" i="3"/>
  <c r="L264" i="3"/>
  <c r="L261" i="3"/>
  <c r="K261" i="3"/>
  <c r="K256" i="3" s="1"/>
  <c r="J261" i="3"/>
  <c r="L259" i="3"/>
  <c r="K259" i="3"/>
  <c r="J259" i="3"/>
  <c r="L257" i="3"/>
  <c r="K257" i="3"/>
  <c r="J257" i="3"/>
  <c r="J256" i="3" s="1"/>
  <c r="L256" i="3"/>
  <c r="L254" i="3"/>
  <c r="L253" i="3" s="1"/>
  <c r="L252" i="3" s="1"/>
  <c r="L251" i="3" s="1"/>
  <c r="K254" i="3"/>
  <c r="K253" i="3" s="1"/>
  <c r="K252" i="3" s="1"/>
  <c r="K251" i="3" s="1"/>
  <c r="J254" i="3"/>
  <c r="J253" i="3"/>
  <c r="J252" i="3" s="1"/>
  <c r="J251" i="3" s="1"/>
  <c r="L249" i="3"/>
  <c r="K249" i="3"/>
  <c r="K248" i="3" s="1"/>
  <c r="K247" i="3" s="1"/>
  <c r="K246" i="3" s="1"/>
  <c r="J249" i="3"/>
  <c r="L248" i="3"/>
  <c r="J248" i="3"/>
  <c r="J247" i="3" s="1"/>
  <c r="J246" i="3" s="1"/>
  <c r="L247" i="3"/>
  <c r="L246" i="3"/>
  <c r="L244" i="3"/>
  <c r="K244" i="3"/>
  <c r="K243" i="3" s="1"/>
  <c r="K242" i="3" s="1"/>
  <c r="K241" i="3" s="1"/>
  <c r="K240" i="3" s="1"/>
  <c r="J244" i="3"/>
  <c r="L243" i="3"/>
  <c r="J243" i="3"/>
  <c r="J242" i="3" s="1"/>
  <c r="J241" i="3" s="1"/>
  <c r="L242" i="3"/>
  <c r="L241" i="3"/>
  <c r="L238" i="3"/>
  <c r="K238" i="3"/>
  <c r="J238" i="3"/>
  <c r="J237" i="3" s="1"/>
  <c r="J236" i="3" s="1"/>
  <c r="L237" i="3"/>
  <c r="K237" i="3"/>
  <c r="L236" i="3"/>
  <c r="K236" i="3"/>
  <c r="L234" i="3"/>
  <c r="K234" i="3"/>
  <c r="K233" i="3" s="1"/>
  <c r="J234" i="3"/>
  <c r="L233" i="3"/>
  <c r="J233" i="3"/>
  <c r="L231" i="3"/>
  <c r="K231" i="3"/>
  <c r="J231" i="3"/>
  <c r="L230" i="3"/>
  <c r="L226" i="3" s="1"/>
  <c r="L225" i="3" s="1"/>
  <c r="K230" i="3"/>
  <c r="J230" i="3"/>
  <c r="L228" i="3"/>
  <c r="K228" i="3"/>
  <c r="K227" i="3" s="1"/>
  <c r="K226" i="3" s="1"/>
  <c r="K225" i="3" s="1"/>
  <c r="J228" i="3"/>
  <c r="L227" i="3"/>
  <c r="J227" i="3"/>
  <c r="J226" i="3" s="1"/>
  <c r="J225" i="3" s="1"/>
  <c r="L223" i="3"/>
  <c r="K223" i="3"/>
  <c r="K222" i="3" s="1"/>
  <c r="K221" i="3" s="1"/>
  <c r="J223" i="3"/>
  <c r="L222" i="3"/>
  <c r="J222" i="3"/>
  <c r="J221" i="3" s="1"/>
  <c r="L221" i="3"/>
  <c r="K220" i="3"/>
  <c r="K218" i="3" s="1"/>
  <c r="J220" i="3"/>
  <c r="J218" i="3" s="1"/>
  <c r="L219" i="3"/>
  <c r="J219" i="3"/>
  <c r="L218" i="3"/>
  <c r="K217" i="3"/>
  <c r="K216" i="3" s="1"/>
  <c r="K215" i="3" s="1"/>
  <c r="J217" i="3"/>
  <c r="L216" i="3"/>
  <c r="J216" i="3"/>
  <c r="J215" i="3" s="1"/>
  <c r="L215" i="3"/>
  <c r="K214" i="3"/>
  <c r="K213" i="3" s="1"/>
  <c r="K212" i="3" s="1"/>
  <c r="J214" i="3"/>
  <c r="L213" i="3"/>
  <c r="J213" i="3"/>
  <c r="J212" i="3" s="1"/>
  <c r="J211" i="3" s="1"/>
  <c r="J210" i="3" s="1"/>
  <c r="L212" i="3"/>
  <c r="L211" i="3"/>
  <c r="L210" i="3" s="1"/>
  <c r="K209" i="3"/>
  <c r="J209" i="3"/>
  <c r="L208" i="3"/>
  <c r="L207" i="3" s="1"/>
  <c r="K208" i="3"/>
  <c r="J208" i="3"/>
  <c r="K207" i="3"/>
  <c r="J207" i="3"/>
  <c r="J206" i="3"/>
  <c r="L205" i="3"/>
  <c r="L204" i="3" s="1"/>
  <c r="K205" i="3"/>
  <c r="K204" i="3" s="1"/>
  <c r="J205" i="3"/>
  <c r="J204" i="3"/>
  <c r="J203" i="3"/>
  <c r="L202" i="3"/>
  <c r="K202" i="3"/>
  <c r="J202" i="3"/>
  <c r="J201" i="3" s="1"/>
  <c r="L201" i="3"/>
  <c r="K201" i="3"/>
  <c r="J200" i="3"/>
  <c r="J199" i="3" s="1"/>
  <c r="J198" i="3" s="1"/>
  <c r="L199" i="3"/>
  <c r="K199" i="3"/>
  <c r="L198" i="3"/>
  <c r="K198" i="3"/>
  <c r="K197" i="3"/>
  <c r="J197" i="3"/>
  <c r="J196" i="3" s="1"/>
  <c r="J195" i="3" s="1"/>
  <c r="L196" i="3"/>
  <c r="K196" i="3"/>
  <c r="L195" i="3"/>
  <c r="K195" i="3"/>
  <c r="K194" i="3"/>
  <c r="J194" i="3"/>
  <c r="J193" i="3" s="1"/>
  <c r="J192" i="3" s="1"/>
  <c r="L193" i="3"/>
  <c r="K193" i="3"/>
  <c r="L192" i="3"/>
  <c r="K192" i="3"/>
  <c r="K191" i="3"/>
  <c r="J191" i="3"/>
  <c r="J190" i="3" s="1"/>
  <c r="J189" i="3" s="1"/>
  <c r="L190" i="3"/>
  <c r="K190" i="3"/>
  <c r="L189" i="3"/>
  <c r="K189" i="3"/>
  <c r="J188" i="3"/>
  <c r="L187" i="3"/>
  <c r="L186" i="3" s="1"/>
  <c r="L185" i="3" s="1"/>
  <c r="L184" i="3" s="1"/>
  <c r="L183" i="3" s="1"/>
  <c r="K187" i="3"/>
  <c r="J187" i="3"/>
  <c r="K186" i="3"/>
  <c r="K185" i="3" s="1"/>
  <c r="K184" i="3" s="1"/>
  <c r="J186" i="3"/>
  <c r="L181" i="3"/>
  <c r="K181" i="3"/>
  <c r="K180" i="3" s="1"/>
  <c r="K176" i="3" s="1"/>
  <c r="K175" i="3" s="1"/>
  <c r="J181" i="3"/>
  <c r="L180" i="3"/>
  <c r="J180" i="3"/>
  <c r="L178" i="3"/>
  <c r="K178" i="3"/>
  <c r="J178" i="3"/>
  <c r="L177" i="3"/>
  <c r="K177" i="3"/>
  <c r="J177" i="3"/>
  <c r="L176" i="3"/>
  <c r="J176" i="3"/>
  <c r="J175" i="3" s="1"/>
  <c r="L175" i="3"/>
  <c r="L173" i="3"/>
  <c r="K173" i="3"/>
  <c r="J173" i="3"/>
  <c r="L172" i="3"/>
  <c r="K172" i="3"/>
  <c r="J172" i="3"/>
  <c r="L170" i="3"/>
  <c r="K170" i="3"/>
  <c r="J170" i="3"/>
  <c r="J169" i="3" s="1"/>
  <c r="J168" i="3" s="1"/>
  <c r="J167" i="3" s="1"/>
  <c r="J166" i="3" s="1"/>
  <c r="L169" i="3"/>
  <c r="K169" i="3"/>
  <c r="L168" i="3"/>
  <c r="L167" i="3" s="1"/>
  <c r="K168" i="3"/>
  <c r="K167" i="3"/>
  <c r="K166" i="3" s="1"/>
  <c r="L166" i="3"/>
  <c r="L162" i="3"/>
  <c r="L161" i="3" s="1"/>
  <c r="L160" i="3" s="1"/>
  <c r="L159" i="3" s="1"/>
  <c r="L158" i="3" s="1"/>
  <c r="L157" i="3" s="1"/>
  <c r="K162" i="3"/>
  <c r="K161" i="3" s="1"/>
  <c r="K160" i="3" s="1"/>
  <c r="K159" i="3" s="1"/>
  <c r="K158" i="3" s="1"/>
  <c r="K157" i="3" s="1"/>
  <c r="J162" i="3"/>
  <c r="J161" i="3" s="1"/>
  <c r="J160" i="3" s="1"/>
  <c r="J159" i="3" s="1"/>
  <c r="J158" i="3" s="1"/>
  <c r="J157" i="3" s="1"/>
  <c r="L155" i="3"/>
  <c r="K155" i="3"/>
  <c r="J155" i="3"/>
  <c r="L153" i="3"/>
  <c r="L152" i="3" s="1"/>
  <c r="L151" i="3" s="1"/>
  <c r="K153" i="3"/>
  <c r="J153" i="3"/>
  <c r="K152" i="3"/>
  <c r="K151" i="3" s="1"/>
  <c r="J152" i="3"/>
  <c r="J151" i="3"/>
  <c r="L149" i="3"/>
  <c r="K149" i="3"/>
  <c r="J149" i="3"/>
  <c r="J148" i="3" s="1"/>
  <c r="L148" i="3"/>
  <c r="L146" i="3" s="1"/>
  <c r="K148" i="3"/>
  <c r="K146" i="3" s="1"/>
  <c r="K147" i="3"/>
  <c r="L144" i="3"/>
  <c r="K144" i="3"/>
  <c r="J144" i="3"/>
  <c r="J143" i="3" s="1"/>
  <c r="J142" i="3" s="1"/>
  <c r="L143" i="3"/>
  <c r="L142" i="3" s="1"/>
  <c r="K143" i="3"/>
  <c r="K142" i="3" s="1"/>
  <c r="L140" i="3"/>
  <c r="K140" i="3"/>
  <c r="K139" i="3" s="1"/>
  <c r="K138" i="3" s="1"/>
  <c r="K137" i="3" s="1"/>
  <c r="K136" i="3" s="1"/>
  <c r="J140" i="3"/>
  <c r="J139" i="3" s="1"/>
  <c r="J138" i="3" s="1"/>
  <c r="J137" i="3" s="1"/>
  <c r="J136" i="3" s="1"/>
  <c r="L139" i="3"/>
  <c r="L138" i="3" s="1"/>
  <c r="L137" i="3" s="1"/>
  <c r="L136" i="3" s="1"/>
  <c r="L133" i="3"/>
  <c r="L132" i="3" s="1"/>
  <c r="L131" i="3" s="1"/>
  <c r="K133" i="3"/>
  <c r="J133" i="3"/>
  <c r="K132" i="3"/>
  <c r="K131" i="3" s="1"/>
  <c r="J132" i="3"/>
  <c r="J131" i="3"/>
  <c r="L129" i="3"/>
  <c r="K129" i="3"/>
  <c r="J129" i="3"/>
  <c r="J128" i="3" s="1"/>
  <c r="L128" i="3"/>
  <c r="K128" i="3"/>
  <c r="L126" i="3"/>
  <c r="L125" i="3" s="1"/>
  <c r="K126" i="3"/>
  <c r="K125" i="3" s="1"/>
  <c r="J126" i="3"/>
  <c r="J125" i="3"/>
  <c r="L123" i="3"/>
  <c r="L122" i="3" s="1"/>
  <c r="L121" i="3" s="1"/>
  <c r="L120" i="3" s="1"/>
  <c r="K123" i="3"/>
  <c r="J123" i="3"/>
  <c r="J122" i="3" s="1"/>
  <c r="J121" i="3" s="1"/>
  <c r="J120" i="3" s="1"/>
  <c r="K122" i="3"/>
  <c r="K121" i="3" s="1"/>
  <c r="K120" i="3" s="1"/>
  <c r="L118" i="3"/>
  <c r="K118" i="3"/>
  <c r="J118" i="3"/>
  <c r="L117" i="3"/>
  <c r="L116" i="3" s="1"/>
  <c r="L115" i="3" s="1"/>
  <c r="K117" i="3"/>
  <c r="J117" i="3"/>
  <c r="K116" i="3"/>
  <c r="K115" i="3" s="1"/>
  <c r="J116" i="3"/>
  <c r="J115" i="3"/>
  <c r="L113" i="3"/>
  <c r="L112" i="3" s="1"/>
  <c r="L106" i="3" s="1"/>
  <c r="L105" i="3" s="1"/>
  <c r="K113" i="3"/>
  <c r="J113" i="3"/>
  <c r="J112" i="3" s="1"/>
  <c r="K112" i="3"/>
  <c r="L110" i="3"/>
  <c r="K110" i="3"/>
  <c r="K107" i="3" s="1"/>
  <c r="K106" i="3" s="1"/>
  <c r="K105" i="3" s="1"/>
  <c r="J110" i="3"/>
  <c r="L108" i="3"/>
  <c r="K108" i="3"/>
  <c r="J108" i="3"/>
  <c r="J107" i="3" s="1"/>
  <c r="J106" i="3" s="1"/>
  <c r="J105" i="3" s="1"/>
  <c r="L107" i="3"/>
  <c r="L103" i="3"/>
  <c r="L102" i="3" s="1"/>
  <c r="K103" i="3"/>
  <c r="K102" i="3" s="1"/>
  <c r="J103" i="3"/>
  <c r="J102" i="3" s="1"/>
  <c r="J98" i="3" s="1"/>
  <c r="J97" i="3" s="1"/>
  <c r="L100" i="3"/>
  <c r="L99" i="3" s="1"/>
  <c r="K100" i="3"/>
  <c r="J100" i="3"/>
  <c r="K99" i="3"/>
  <c r="J99" i="3"/>
  <c r="J94" i="3"/>
  <c r="L93" i="3"/>
  <c r="L92" i="3" s="1"/>
  <c r="L91" i="3" s="1"/>
  <c r="K93" i="3"/>
  <c r="K92" i="3" s="1"/>
  <c r="K91" i="3" s="1"/>
  <c r="J93" i="3"/>
  <c r="J92" i="3"/>
  <c r="J91" i="3" s="1"/>
  <c r="L89" i="3"/>
  <c r="L88" i="3" s="1"/>
  <c r="L87" i="3" s="1"/>
  <c r="L86" i="3" s="1"/>
  <c r="K89" i="3"/>
  <c r="J89" i="3"/>
  <c r="K88" i="3"/>
  <c r="K87" i="3" s="1"/>
  <c r="J88" i="3"/>
  <c r="J87" i="3" s="1"/>
  <c r="J86" i="3" s="1"/>
  <c r="J85" i="3"/>
  <c r="J84" i="3" s="1"/>
  <c r="L84" i="3"/>
  <c r="K84" i="3"/>
  <c r="J83" i="3"/>
  <c r="J82" i="3" s="1"/>
  <c r="L82" i="3"/>
  <c r="K82" i="3"/>
  <c r="L81" i="3"/>
  <c r="L80" i="3" s="1"/>
  <c r="L79" i="3" s="1"/>
  <c r="L78" i="3" s="1"/>
  <c r="K81" i="3"/>
  <c r="K80" i="3"/>
  <c r="K79" i="3" s="1"/>
  <c r="K78" i="3" s="1"/>
  <c r="L76" i="3"/>
  <c r="K76" i="3"/>
  <c r="J76" i="3"/>
  <c r="J75" i="3" s="1"/>
  <c r="J71" i="3" s="1"/>
  <c r="L73" i="3"/>
  <c r="L72" i="3" s="1"/>
  <c r="L71" i="3" s="1"/>
  <c r="L70" i="3" s="1"/>
  <c r="K73" i="3"/>
  <c r="J73" i="3"/>
  <c r="K72" i="3"/>
  <c r="K71" i="3" s="1"/>
  <c r="J72" i="3"/>
  <c r="J69" i="3"/>
  <c r="J68" i="3" s="1"/>
  <c r="J67" i="3" s="1"/>
  <c r="J66" i="3" s="1"/>
  <c r="J65" i="3" s="1"/>
  <c r="L68" i="3"/>
  <c r="L67" i="3" s="1"/>
  <c r="L66" i="3" s="1"/>
  <c r="L65" i="3" s="1"/>
  <c r="K68" i="3"/>
  <c r="K67" i="3"/>
  <c r="K66" i="3"/>
  <c r="K65" i="3" s="1"/>
  <c r="K58" i="3" s="1"/>
  <c r="K57" i="3" s="1"/>
  <c r="J64" i="3"/>
  <c r="L63" i="3"/>
  <c r="K63" i="3"/>
  <c r="J63" i="3"/>
  <c r="J62" i="3"/>
  <c r="L61" i="3"/>
  <c r="K61" i="3"/>
  <c r="J61" i="3"/>
  <c r="J60" i="3" s="1"/>
  <c r="J59" i="3" s="1"/>
  <c r="J58" i="3" s="1"/>
  <c r="J57" i="3" s="1"/>
  <c r="L60" i="3"/>
  <c r="K60" i="3"/>
  <c r="L59" i="3"/>
  <c r="K59" i="3"/>
  <c r="L55" i="3"/>
  <c r="K55" i="3"/>
  <c r="J55" i="3"/>
  <c r="L54" i="3"/>
  <c r="K54" i="3"/>
  <c r="J54" i="3"/>
  <c r="J53" i="3"/>
  <c r="L52" i="3"/>
  <c r="L51" i="3" s="1"/>
  <c r="K52" i="3"/>
  <c r="J52" i="3"/>
  <c r="K51" i="3"/>
  <c r="J51" i="3"/>
  <c r="L49" i="3"/>
  <c r="K49" i="3"/>
  <c r="J49" i="3"/>
  <c r="J46" i="3" s="1"/>
  <c r="J45" i="3" s="1"/>
  <c r="J44" i="3" s="1"/>
  <c r="L47" i="3"/>
  <c r="K47" i="3"/>
  <c r="J47" i="3"/>
  <c r="L46" i="3"/>
  <c r="L45" i="3" s="1"/>
  <c r="L44" i="3" s="1"/>
  <c r="K46" i="3"/>
  <c r="K45" i="3"/>
  <c r="K44" i="3" s="1"/>
  <c r="L42" i="3"/>
  <c r="K42" i="3"/>
  <c r="J42" i="3"/>
  <c r="L41" i="3"/>
  <c r="L37" i="3" s="1"/>
  <c r="L36" i="3" s="1"/>
  <c r="K41" i="3"/>
  <c r="J41" i="3"/>
  <c r="L39" i="3"/>
  <c r="K39" i="3"/>
  <c r="K38" i="3" s="1"/>
  <c r="K37" i="3" s="1"/>
  <c r="K36" i="3" s="1"/>
  <c r="J39" i="3"/>
  <c r="L38" i="3"/>
  <c r="J38" i="3"/>
  <c r="J37" i="3" s="1"/>
  <c r="J36" i="3" s="1"/>
  <c r="L34" i="3"/>
  <c r="K34" i="3"/>
  <c r="K33" i="3" s="1"/>
  <c r="K32" i="3" s="1"/>
  <c r="K31" i="3" s="1"/>
  <c r="J34" i="3"/>
  <c r="L33" i="3"/>
  <c r="J33" i="3"/>
  <c r="J32" i="3" s="1"/>
  <c r="J31" i="3" s="1"/>
  <c r="L32" i="3"/>
  <c r="L31" i="3"/>
  <c r="L29" i="3"/>
  <c r="K29" i="3"/>
  <c r="K28" i="3" s="1"/>
  <c r="J29" i="3"/>
  <c r="J28" i="3" s="1"/>
  <c r="L28" i="3"/>
  <c r="L26" i="3"/>
  <c r="K26" i="3"/>
  <c r="J26" i="3"/>
  <c r="J23" i="3" s="1"/>
  <c r="L24" i="3"/>
  <c r="L23" i="3" s="1"/>
  <c r="K24" i="3"/>
  <c r="J24" i="3"/>
  <c r="K23" i="3"/>
  <c r="J21" i="3"/>
  <c r="J20" i="3"/>
  <c r="L19" i="3"/>
  <c r="L18" i="3" s="1"/>
  <c r="K19" i="3"/>
  <c r="J19" i="3"/>
  <c r="K18" i="3"/>
  <c r="J18" i="3"/>
  <c r="L15" i="3"/>
  <c r="K15" i="3"/>
  <c r="J15" i="3"/>
  <c r="J14" i="3"/>
  <c r="J13" i="3" s="1"/>
  <c r="L13" i="3"/>
  <c r="K13" i="3"/>
  <c r="J12" i="3"/>
  <c r="J11" i="3" s="1"/>
  <c r="J10" i="3" s="1"/>
  <c r="J9" i="3" s="1"/>
  <c r="J8" i="3" s="1"/>
  <c r="J7" i="3" s="1"/>
  <c r="L11" i="3"/>
  <c r="K11" i="3"/>
  <c r="L10" i="3"/>
  <c r="L9" i="3" s="1"/>
  <c r="L8" i="3" s="1"/>
  <c r="L7" i="3" s="1"/>
  <c r="K10" i="3"/>
  <c r="K9" i="3"/>
  <c r="K8" i="3" s="1"/>
  <c r="J290" i="1"/>
  <c r="J375" i="12"/>
  <c r="J374" i="12" s="1"/>
  <c r="J373" i="12" s="1"/>
  <c r="J372" i="12" s="1"/>
  <c r="I375" i="12"/>
  <c r="I374" i="12" s="1"/>
  <c r="I373" i="12"/>
  <c r="I372" i="12" s="1"/>
  <c r="J370" i="12"/>
  <c r="J369" i="12" s="1"/>
  <c r="I370" i="12"/>
  <c r="I369" i="12" s="1"/>
  <c r="I368" i="12" s="1"/>
  <c r="I367" i="12" s="1"/>
  <c r="I366" i="12" s="1"/>
  <c r="H370" i="12"/>
  <c r="H369" i="12" s="1"/>
  <c r="H368" i="12" s="1"/>
  <c r="H367" i="12" s="1"/>
  <c r="H366" i="12" s="1"/>
  <c r="J368" i="12"/>
  <c r="J367" i="12" s="1"/>
  <c r="J366" i="12" s="1"/>
  <c r="J364" i="12"/>
  <c r="J363" i="12" s="1"/>
  <c r="J362" i="12" s="1"/>
  <c r="J361" i="12" s="1"/>
  <c r="J360" i="12" s="1"/>
  <c r="I364" i="12"/>
  <c r="I363" i="12" s="1"/>
  <c r="I362" i="12" s="1"/>
  <c r="I361" i="12" s="1"/>
  <c r="I360" i="12" s="1"/>
  <c r="H364" i="12"/>
  <c r="H363" i="12" s="1"/>
  <c r="H362" i="12" s="1"/>
  <c r="H361" i="12" s="1"/>
  <c r="H360" i="12" s="1"/>
  <c r="H359" i="12" s="1"/>
  <c r="J357" i="12"/>
  <c r="J355" i="12" s="1"/>
  <c r="J354" i="12" s="1"/>
  <c r="J353" i="12" s="1"/>
  <c r="I357" i="12"/>
  <c r="I355" i="12" s="1"/>
  <c r="I354" i="12" s="1"/>
  <c r="I353" i="12" s="1"/>
  <c r="H357" i="12"/>
  <c r="H356" i="12" s="1"/>
  <c r="H355" i="12" s="1"/>
  <c r="H354" i="12" s="1"/>
  <c r="H353" i="12" s="1"/>
  <c r="J351" i="12"/>
  <c r="I351" i="12"/>
  <c r="H351" i="12"/>
  <c r="J349" i="12"/>
  <c r="I349" i="12"/>
  <c r="H349" i="12"/>
  <c r="H347" i="12"/>
  <c r="H346" i="12" s="1"/>
  <c r="H343" i="12" s="1"/>
  <c r="J346" i="12"/>
  <c r="I346" i="12"/>
  <c r="H345" i="12"/>
  <c r="H344" i="12" s="1"/>
  <c r="J344" i="12"/>
  <c r="J343" i="12" s="1"/>
  <c r="I344" i="12"/>
  <c r="H342" i="12"/>
  <c r="H341" i="12" s="1"/>
  <c r="J341" i="12"/>
  <c r="I341" i="12"/>
  <c r="H340" i="12"/>
  <c r="H339" i="12" s="1"/>
  <c r="H338" i="12" s="1"/>
  <c r="J339" i="12"/>
  <c r="I339" i="12"/>
  <c r="J333" i="12"/>
  <c r="I333" i="12"/>
  <c r="H333" i="12"/>
  <c r="J331" i="12"/>
  <c r="I331" i="12"/>
  <c r="H331" i="12"/>
  <c r="J328" i="12"/>
  <c r="J327" i="12" s="1"/>
  <c r="I328" i="12"/>
  <c r="I327" i="12" s="1"/>
  <c r="H328" i="12"/>
  <c r="H327" i="12" s="1"/>
  <c r="J324" i="12"/>
  <c r="J323" i="12" s="1"/>
  <c r="I324" i="12"/>
  <c r="I323" i="12" s="1"/>
  <c r="H324" i="12"/>
  <c r="H323" i="12" s="1"/>
  <c r="J321" i="12"/>
  <c r="J320" i="12" s="1"/>
  <c r="J319" i="12" s="1"/>
  <c r="I321" i="12"/>
  <c r="I320" i="12" s="1"/>
  <c r="I319" i="12" s="1"/>
  <c r="H321" i="12"/>
  <c r="H320" i="12" s="1"/>
  <c r="H319" i="12" s="1"/>
  <c r="H315" i="12"/>
  <c r="H314" i="12" s="1"/>
  <c r="J312" i="12"/>
  <c r="J311" i="12" s="1"/>
  <c r="I312" i="12"/>
  <c r="I311" i="12" s="1"/>
  <c r="H312" i="12"/>
  <c r="H311" i="12" s="1"/>
  <c r="J309" i="12"/>
  <c r="J308" i="12" s="1"/>
  <c r="J307" i="12" s="1"/>
  <c r="I309" i="12"/>
  <c r="I308" i="12" s="1"/>
  <c r="I307" i="12" s="1"/>
  <c r="H309" i="12"/>
  <c r="H308" i="12" s="1"/>
  <c r="H307" i="12" s="1"/>
  <c r="H305" i="12"/>
  <c r="H304" i="12" s="1"/>
  <c r="H303" i="12" s="1"/>
  <c r="H302" i="12" s="1"/>
  <c r="H301" i="12" s="1"/>
  <c r="H300" i="12" s="1"/>
  <c r="J304" i="12"/>
  <c r="J303" i="12" s="1"/>
  <c r="J302" i="12" s="1"/>
  <c r="J301" i="12" s="1"/>
  <c r="J300" i="12" s="1"/>
  <c r="I304" i="12"/>
  <c r="I303" i="12" s="1"/>
  <c r="I302" i="12" s="1"/>
  <c r="I301" i="12" s="1"/>
  <c r="I300" i="12" s="1"/>
  <c r="J297" i="12"/>
  <c r="J296" i="12" s="1"/>
  <c r="I297" i="12"/>
  <c r="I296" i="12" s="1"/>
  <c r="H297" i="12"/>
  <c r="H296" i="12" s="1"/>
  <c r="H295" i="12"/>
  <c r="H294" i="12" s="1"/>
  <c r="H293" i="12" s="1"/>
  <c r="H292" i="12" s="1"/>
  <c r="J294" i="12"/>
  <c r="J293" i="12" s="1"/>
  <c r="J292" i="12" s="1"/>
  <c r="I294" i="12"/>
  <c r="I293" i="12" s="1"/>
  <c r="I292" i="12" s="1"/>
  <c r="J289" i="12"/>
  <c r="J285" i="12" s="1"/>
  <c r="I289" i="12"/>
  <c r="I285" i="12" s="1"/>
  <c r="H290" i="12"/>
  <c r="H289" i="12" s="1"/>
  <c r="H285" i="12" s="1"/>
  <c r="J281" i="12"/>
  <c r="J280" i="12" s="1"/>
  <c r="I281" i="12"/>
  <c r="I280" i="12" s="1"/>
  <c r="H281" i="12"/>
  <c r="H280" i="12" s="1"/>
  <c r="J278" i="12"/>
  <c r="J277" i="12" s="1"/>
  <c r="I278" i="12"/>
  <c r="I277" i="12" s="1"/>
  <c r="H278" i="12"/>
  <c r="H277" i="12" s="1"/>
  <c r="J275" i="12"/>
  <c r="J274" i="12" s="1"/>
  <c r="J273" i="12" s="1"/>
  <c r="J272" i="12" s="1"/>
  <c r="I275" i="12"/>
  <c r="I274" i="12" s="1"/>
  <c r="I273" i="12" s="1"/>
  <c r="I272" i="12" s="1"/>
  <c r="H275" i="12"/>
  <c r="H274" i="12" s="1"/>
  <c r="H273" i="12" s="1"/>
  <c r="H272" i="12" s="1"/>
  <c r="J270" i="12"/>
  <c r="I270" i="12"/>
  <c r="H270" i="12"/>
  <c r="J269" i="12"/>
  <c r="J268" i="12" s="1"/>
  <c r="J267" i="12" s="1"/>
  <c r="I269" i="12"/>
  <c r="I268" i="12" s="1"/>
  <c r="I267" i="12" s="1"/>
  <c r="H269" i="12"/>
  <c r="H268" i="12" s="1"/>
  <c r="H267" i="12" s="1"/>
  <c r="J265" i="12"/>
  <c r="J264" i="12" s="1"/>
  <c r="I265" i="12"/>
  <c r="I264" i="12" s="1"/>
  <c r="H265" i="12"/>
  <c r="H264" i="12" s="1"/>
  <c r="J262" i="12"/>
  <c r="I262" i="12"/>
  <c r="H262" i="12"/>
  <c r="H261" i="12"/>
  <c r="H260" i="12" s="1"/>
  <c r="J260" i="12"/>
  <c r="J259" i="12" s="1"/>
  <c r="I260" i="12"/>
  <c r="I259" i="12" s="1"/>
  <c r="J255" i="12"/>
  <c r="J254" i="12" s="1"/>
  <c r="I255" i="12"/>
  <c r="I254" i="12" s="1"/>
  <c r="H255" i="12"/>
  <c r="H254" i="12" s="1"/>
  <c r="J252" i="12"/>
  <c r="J251" i="12" s="1"/>
  <c r="I252" i="12"/>
  <c r="I251" i="12" s="1"/>
  <c r="H252" i="12"/>
  <c r="H251" i="12" s="1"/>
  <c r="J245" i="12"/>
  <c r="J244" i="12" s="1"/>
  <c r="I245" i="12"/>
  <c r="I244" i="12" s="1"/>
  <c r="H245" i="12"/>
  <c r="H244" i="12" s="1"/>
  <c r="J242" i="12"/>
  <c r="J241" i="12" s="1"/>
  <c r="I242" i="12"/>
  <c r="I241" i="12" s="1"/>
  <c r="H242" i="12"/>
  <c r="H241" i="12" s="1"/>
  <c r="J239" i="12"/>
  <c r="J238" i="12" s="1"/>
  <c r="J237" i="12" s="1"/>
  <c r="J236" i="12" s="1"/>
  <c r="I239" i="12"/>
  <c r="I238" i="12" s="1"/>
  <c r="I237" i="12" s="1"/>
  <c r="I236" i="12" s="1"/>
  <c r="H239" i="12"/>
  <c r="H238" i="12" s="1"/>
  <c r="H237" i="12" s="1"/>
  <c r="H236" i="12" s="1"/>
  <c r="J233" i="12"/>
  <c r="I233" i="12"/>
  <c r="H233" i="12"/>
  <c r="H232" i="12"/>
  <c r="H231" i="12" s="1"/>
  <c r="J231" i="12"/>
  <c r="I231" i="12"/>
  <c r="H230" i="12"/>
  <c r="H229" i="12" s="1"/>
  <c r="J229" i="12"/>
  <c r="I229" i="12"/>
  <c r="H227" i="12"/>
  <c r="H226" i="12" s="1"/>
  <c r="H221" i="12" s="1"/>
  <c r="J226" i="12"/>
  <c r="I226" i="12"/>
  <c r="I221" i="12" s="1"/>
  <c r="J224" i="12"/>
  <c r="I224" i="12"/>
  <c r="H224" i="12"/>
  <c r="J222" i="12"/>
  <c r="I222" i="12"/>
  <c r="H222" i="12"/>
  <c r="J221" i="12"/>
  <c r="H218" i="12"/>
  <c r="H217" i="12" s="1"/>
  <c r="H216" i="12" s="1"/>
  <c r="H215" i="12" s="1"/>
  <c r="H214" i="12" s="1"/>
  <c r="J217" i="12"/>
  <c r="J216" i="12" s="1"/>
  <c r="J215" i="12" s="1"/>
  <c r="J214" i="12" s="1"/>
  <c r="I217" i="12"/>
  <c r="I216" i="12" s="1"/>
  <c r="I215" i="12" s="1"/>
  <c r="I214" i="12" s="1"/>
  <c r="H213" i="12"/>
  <c r="H212" i="12" s="1"/>
  <c r="H211" i="12" s="1"/>
  <c r="H210" i="12" s="1"/>
  <c r="H209" i="12" s="1"/>
  <c r="J212" i="12"/>
  <c r="J211" i="12" s="1"/>
  <c r="J210" i="12" s="1"/>
  <c r="J209" i="12" s="1"/>
  <c r="I212" i="12"/>
  <c r="I211" i="12" s="1"/>
  <c r="I210" i="12" s="1"/>
  <c r="I209" i="12" s="1"/>
  <c r="H207" i="12"/>
  <c r="H206" i="12" s="1"/>
  <c r="H205" i="12" s="1"/>
  <c r="J206" i="12"/>
  <c r="J205" i="12" s="1"/>
  <c r="J204" i="12" s="1"/>
  <c r="I206" i="12"/>
  <c r="I205" i="12" s="1"/>
  <c r="I204" i="12" s="1"/>
  <c r="H204" i="12"/>
  <c r="H203" i="12"/>
  <c r="H202" i="12" s="1"/>
  <c r="H201" i="12" s="1"/>
  <c r="J202" i="12"/>
  <c r="J201" i="12" s="1"/>
  <c r="I202" i="12"/>
  <c r="I201" i="12" s="1"/>
  <c r="J199" i="12"/>
  <c r="J198" i="12" s="1"/>
  <c r="I199" i="12"/>
  <c r="I198" i="12" s="1"/>
  <c r="H199" i="12"/>
  <c r="H198" i="12" s="1"/>
  <c r="J196" i="12"/>
  <c r="J195" i="12" s="1"/>
  <c r="I196" i="12"/>
  <c r="I195" i="12" s="1"/>
  <c r="H196" i="12"/>
  <c r="H195" i="12" s="1"/>
  <c r="J193" i="12"/>
  <c r="J192" i="12" s="1"/>
  <c r="I193" i="12"/>
  <c r="I192" i="12" s="1"/>
  <c r="H193" i="12"/>
  <c r="H192" i="12" s="1"/>
  <c r="J188" i="12"/>
  <c r="J187" i="12" s="1"/>
  <c r="J186" i="12" s="1"/>
  <c r="I188" i="12"/>
  <c r="I187" i="12" s="1"/>
  <c r="I186" i="12" s="1"/>
  <c r="H188" i="12"/>
  <c r="H187" i="12" s="1"/>
  <c r="H186" i="12" s="1"/>
  <c r="I185" i="12"/>
  <c r="I183" i="12" s="1"/>
  <c r="H185" i="12"/>
  <c r="H184" i="12" s="1"/>
  <c r="J184" i="12"/>
  <c r="J183" i="12"/>
  <c r="I182" i="12"/>
  <c r="I181" i="12" s="1"/>
  <c r="I180" i="12" s="1"/>
  <c r="H182" i="12"/>
  <c r="H181" i="12" s="1"/>
  <c r="H180" i="12" s="1"/>
  <c r="J181" i="12"/>
  <c r="J180" i="12" s="1"/>
  <c r="I179" i="12"/>
  <c r="I178" i="12" s="1"/>
  <c r="I177" i="12" s="1"/>
  <c r="H179" i="12"/>
  <c r="H178" i="12" s="1"/>
  <c r="H177" i="12" s="1"/>
  <c r="J178" i="12"/>
  <c r="J177" i="12" s="1"/>
  <c r="I174" i="12"/>
  <c r="I173" i="12" s="1"/>
  <c r="I172" i="12" s="1"/>
  <c r="H174" i="12"/>
  <c r="H173" i="12" s="1"/>
  <c r="H172" i="12" s="1"/>
  <c r="J173" i="12"/>
  <c r="J172" i="12" s="1"/>
  <c r="H171" i="12"/>
  <c r="H170" i="12" s="1"/>
  <c r="H169" i="12" s="1"/>
  <c r="J170" i="12"/>
  <c r="J169" i="12" s="1"/>
  <c r="I170" i="12"/>
  <c r="I169" i="12" s="1"/>
  <c r="H168" i="12"/>
  <c r="H167" i="12" s="1"/>
  <c r="H166" i="12" s="1"/>
  <c r="J167" i="12"/>
  <c r="J166" i="12" s="1"/>
  <c r="I167" i="12"/>
  <c r="I166" i="12" s="1"/>
  <c r="H165" i="12"/>
  <c r="H164" i="12" s="1"/>
  <c r="H163" i="12" s="1"/>
  <c r="J164" i="12"/>
  <c r="J163" i="12" s="1"/>
  <c r="I164" i="12"/>
  <c r="I163" i="12" s="1"/>
  <c r="I162" i="12"/>
  <c r="I161" i="12" s="1"/>
  <c r="H162" i="12"/>
  <c r="H161" i="12" s="1"/>
  <c r="H160" i="12" s="1"/>
  <c r="J161" i="12"/>
  <c r="J160" i="12" s="1"/>
  <c r="I160" i="12"/>
  <c r="I159" i="12"/>
  <c r="I158" i="12" s="1"/>
  <c r="H159" i="12"/>
  <c r="H158" i="12" s="1"/>
  <c r="H157" i="12" s="1"/>
  <c r="J158" i="12"/>
  <c r="J157" i="12" s="1"/>
  <c r="I157" i="12"/>
  <c r="I156" i="12"/>
  <c r="I155" i="12" s="1"/>
  <c r="I154" i="12" s="1"/>
  <c r="H156" i="12"/>
  <c r="H155" i="12" s="1"/>
  <c r="H154" i="12" s="1"/>
  <c r="J155" i="12"/>
  <c r="J154" i="12" s="1"/>
  <c r="H153" i="12"/>
  <c r="H152" i="12" s="1"/>
  <c r="H151" i="12" s="1"/>
  <c r="J152" i="12"/>
  <c r="J151" i="12" s="1"/>
  <c r="I152" i="12"/>
  <c r="I151" i="12" s="1"/>
  <c r="J146" i="12"/>
  <c r="J145" i="12" s="1"/>
  <c r="I146" i="12"/>
  <c r="I145" i="12" s="1"/>
  <c r="H146" i="12"/>
  <c r="H145" i="12" s="1"/>
  <c r="J143" i="12"/>
  <c r="J142" i="12" s="1"/>
  <c r="I143" i="12"/>
  <c r="I142" i="12" s="1"/>
  <c r="H143" i="12"/>
  <c r="H142" i="12" s="1"/>
  <c r="J140" i="12"/>
  <c r="J139" i="12" s="1"/>
  <c r="I140" i="12"/>
  <c r="I139" i="12" s="1"/>
  <c r="H140" i="12"/>
  <c r="H139" i="12" s="1"/>
  <c r="H136" i="12"/>
  <c r="H135" i="12" s="1"/>
  <c r="J135" i="12"/>
  <c r="I135" i="12"/>
  <c r="J134" i="12"/>
  <c r="I134" i="12"/>
  <c r="H133" i="12"/>
  <c r="H132" i="12" s="1"/>
  <c r="H131" i="12" s="1"/>
  <c r="J132" i="12"/>
  <c r="J131" i="12" s="1"/>
  <c r="I132" i="12"/>
  <c r="I131" i="12" s="1"/>
  <c r="H126" i="12"/>
  <c r="H125" i="12" s="1"/>
  <c r="J125" i="12"/>
  <c r="I125" i="12"/>
  <c r="H124" i="12"/>
  <c r="H123" i="12" s="1"/>
  <c r="J123" i="12"/>
  <c r="J122" i="12" s="1"/>
  <c r="J121" i="12" s="1"/>
  <c r="J120" i="12" s="1"/>
  <c r="J119" i="12" s="1"/>
  <c r="I123" i="12"/>
  <c r="J117" i="12"/>
  <c r="J116" i="12" s="1"/>
  <c r="J115" i="12" s="1"/>
  <c r="J114" i="12" s="1"/>
  <c r="J113" i="12" s="1"/>
  <c r="I117" i="12"/>
  <c r="I116" i="12" s="1"/>
  <c r="I115" i="12" s="1"/>
  <c r="I114" i="12" s="1"/>
  <c r="I113" i="12" s="1"/>
  <c r="H117" i="12"/>
  <c r="H116" i="12" s="1"/>
  <c r="H115" i="12" s="1"/>
  <c r="H114" i="12" s="1"/>
  <c r="H113" i="12" s="1"/>
  <c r="I111" i="12"/>
  <c r="H111" i="12"/>
  <c r="H110" i="12" s="1"/>
  <c r="J108" i="12"/>
  <c r="J107" i="12" s="1"/>
  <c r="J106" i="12" s="1"/>
  <c r="I108" i="12"/>
  <c r="I107" i="12" s="1"/>
  <c r="I106" i="12" s="1"/>
  <c r="H108" i="12"/>
  <c r="H107" i="12" s="1"/>
  <c r="H104" i="12"/>
  <c r="H103" i="12" s="1"/>
  <c r="H102" i="12" s="1"/>
  <c r="H101" i="12" s="1"/>
  <c r="H100" i="12" s="1"/>
  <c r="J103" i="12"/>
  <c r="J102" i="12" s="1"/>
  <c r="J101" i="12" s="1"/>
  <c r="J100" i="12" s="1"/>
  <c r="I103" i="12"/>
  <c r="I102" i="12" s="1"/>
  <c r="I101" i="12" s="1"/>
  <c r="I100" i="12" s="1"/>
  <c r="H99" i="12"/>
  <c r="H98" i="12" s="1"/>
  <c r="J98" i="12"/>
  <c r="I98" i="12"/>
  <c r="H97" i="12"/>
  <c r="H96" i="12" s="1"/>
  <c r="J96" i="12"/>
  <c r="I96" i="12"/>
  <c r="J90" i="12"/>
  <c r="J89" i="12" s="1"/>
  <c r="J88" i="12" s="1"/>
  <c r="J87" i="12" s="1"/>
  <c r="J86" i="12" s="1"/>
  <c r="J85" i="12" s="1"/>
  <c r="I90" i="12"/>
  <c r="I89" i="12" s="1"/>
  <c r="I88" i="12" s="1"/>
  <c r="I87" i="12" s="1"/>
  <c r="I86" i="12" s="1"/>
  <c r="I85" i="12" s="1"/>
  <c r="H90" i="12"/>
  <c r="H89" i="12" s="1"/>
  <c r="H88" i="12" s="1"/>
  <c r="H87" i="12" s="1"/>
  <c r="H86" i="12" s="1"/>
  <c r="H85" i="12" s="1"/>
  <c r="J83" i="12"/>
  <c r="J82" i="12" s="1"/>
  <c r="I83" i="12"/>
  <c r="I82" i="12" s="1"/>
  <c r="H83" i="12"/>
  <c r="H82" i="12" s="1"/>
  <c r="H81" i="12"/>
  <c r="H80" i="12" s="1"/>
  <c r="H79" i="12" s="1"/>
  <c r="J80" i="12"/>
  <c r="J79" i="12" s="1"/>
  <c r="I80" i="12"/>
  <c r="I79" i="12" s="1"/>
  <c r="J77" i="12"/>
  <c r="J76" i="12" s="1"/>
  <c r="I77" i="12"/>
  <c r="I76" i="12" s="1"/>
  <c r="H77" i="12"/>
  <c r="H76" i="12" s="1"/>
  <c r="H75" i="12"/>
  <c r="H74" i="12" s="1"/>
  <c r="J74" i="12"/>
  <c r="I74" i="12"/>
  <c r="H73" i="12"/>
  <c r="H72" i="12" s="1"/>
  <c r="J72" i="12"/>
  <c r="I72" i="12"/>
  <c r="J67" i="12"/>
  <c r="J66" i="12" s="1"/>
  <c r="I67" i="12"/>
  <c r="I66" i="12" s="1"/>
  <c r="H67" i="12"/>
  <c r="H66" i="12" s="1"/>
  <c r="J64" i="12"/>
  <c r="J63" i="12" s="1"/>
  <c r="I64" i="12"/>
  <c r="I63" i="12" s="1"/>
  <c r="H64" i="12"/>
  <c r="H63" i="12" s="1"/>
  <c r="H62" i="12" s="1"/>
  <c r="J59" i="12"/>
  <c r="J58" i="12" s="1"/>
  <c r="J57" i="12" s="1"/>
  <c r="J56" i="12" s="1"/>
  <c r="I59" i="12"/>
  <c r="I58" i="12" s="1"/>
  <c r="I57" i="12" s="1"/>
  <c r="I56" i="12" s="1"/>
  <c r="H59" i="12"/>
  <c r="H58" i="12" s="1"/>
  <c r="H57" i="12" s="1"/>
  <c r="H56" i="12" s="1"/>
  <c r="H50" i="12"/>
  <c r="H49" i="12" s="1"/>
  <c r="H48" i="12" s="1"/>
  <c r="J49" i="12"/>
  <c r="J48" i="12" s="1"/>
  <c r="I49" i="12"/>
  <c r="I48" i="12" s="1"/>
  <c r="J45" i="12"/>
  <c r="I45" i="12"/>
  <c r="H45" i="12"/>
  <c r="J43" i="12"/>
  <c r="I43" i="12"/>
  <c r="H43" i="12"/>
  <c r="H42" i="12"/>
  <c r="H41" i="12" s="1"/>
  <c r="J41" i="12"/>
  <c r="I41" i="12"/>
  <c r="I40" i="12"/>
  <c r="J37" i="12"/>
  <c r="I37" i="12"/>
  <c r="H37" i="12"/>
  <c r="J35" i="12"/>
  <c r="I35" i="12"/>
  <c r="H35" i="12"/>
  <c r="J33" i="12"/>
  <c r="I33" i="12"/>
  <c r="H33" i="12"/>
  <c r="H30" i="12"/>
  <c r="H29" i="12"/>
  <c r="H28" i="12" s="1"/>
  <c r="H27" i="12" s="1"/>
  <c r="J28" i="12"/>
  <c r="J27" i="12" s="1"/>
  <c r="I28" i="12"/>
  <c r="I27" i="12" s="1"/>
  <c r="J24" i="12"/>
  <c r="I24" i="12"/>
  <c r="H24" i="12"/>
  <c r="H23" i="12"/>
  <c r="H22" i="12" s="1"/>
  <c r="J22" i="12"/>
  <c r="I22" i="12"/>
  <c r="H21" i="12"/>
  <c r="H20" i="12" s="1"/>
  <c r="J20" i="12"/>
  <c r="I20" i="12"/>
  <c r="I14" i="12"/>
  <c r="J14" i="12" s="1"/>
  <c r="H14" i="12"/>
  <c r="H13" i="12"/>
  <c r="H12" i="12" s="1"/>
  <c r="J12" i="12"/>
  <c r="I12" i="12"/>
  <c r="H11" i="12"/>
  <c r="H10" i="12" s="1"/>
  <c r="J10" i="12"/>
  <c r="I10" i="12"/>
  <c r="J55" i="11" l="1"/>
  <c r="J54" i="11" s="1"/>
  <c r="K377" i="1"/>
  <c r="K384" i="1"/>
  <c r="L382" i="1"/>
  <c r="L377" i="1"/>
  <c r="L384" i="1"/>
  <c r="J130" i="12"/>
  <c r="J129" i="12" s="1"/>
  <c r="J330" i="12"/>
  <c r="J326" i="12" s="1"/>
  <c r="I71" i="12"/>
  <c r="I70" i="12" s="1"/>
  <c r="I69" i="12" s="1"/>
  <c r="I338" i="12"/>
  <c r="H191" i="12"/>
  <c r="H190" i="12" s="1"/>
  <c r="J359" i="12"/>
  <c r="J176" i="12"/>
  <c r="J175" i="12" s="1"/>
  <c r="J338" i="12"/>
  <c r="I348" i="12"/>
  <c r="H337" i="12"/>
  <c r="H336" i="12" s="1"/>
  <c r="H40" i="12"/>
  <c r="I122" i="12"/>
  <c r="I121" i="12" s="1"/>
  <c r="I120" i="12" s="1"/>
  <c r="I119" i="12" s="1"/>
  <c r="H259" i="12"/>
  <c r="H258" i="12" s="1"/>
  <c r="H257" i="12" s="1"/>
  <c r="J138" i="12"/>
  <c r="J137" i="12" s="1"/>
  <c r="H39" i="12"/>
  <c r="H38" i="12" s="1"/>
  <c r="H122" i="12"/>
  <c r="H121" i="12" s="1"/>
  <c r="H120" i="12" s="1"/>
  <c r="H119" i="12" s="1"/>
  <c r="J95" i="12"/>
  <c r="J94" i="12" s="1"/>
  <c r="J93" i="12" s="1"/>
  <c r="J92" i="12" s="1"/>
  <c r="J32" i="12"/>
  <c r="H183" i="12"/>
  <c r="H176" i="12" s="1"/>
  <c r="H175" i="12" s="1"/>
  <c r="I228" i="12"/>
  <c r="I220" i="12" s="1"/>
  <c r="I219" i="12" s="1"/>
  <c r="I208" i="12" s="1"/>
  <c r="J228" i="12"/>
  <c r="J220" i="12" s="1"/>
  <c r="J219" i="12" s="1"/>
  <c r="J208" i="12" s="1"/>
  <c r="I284" i="12"/>
  <c r="I283" i="12" s="1"/>
  <c r="J306" i="12"/>
  <c r="I330" i="12"/>
  <c r="I326" i="12" s="1"/>
  <c r="J348" i="12"/>
  <c r="J284" i="12"/>
  <c r="J283" i="12" s="1"/>
  <c r="H318" i="12"/>
  <c r="H228" i="12"/>
  <c r="J250" i="12"/>
  <c r="J249" i="12" s="1"/>
  <c r="H348" i="12"/>
  <c r="H335" i="12" s="1"/>
  <c r="J62" i="12"/>
  <c r="H306" i="12"/>
  <c r="I19" i="12"/>
  <c r="I18" i="12" s="1"/>
  <c r="I17" i="12" s="1"/>
  <c r="J71" i="12"/>
  <c r="J70" i="12" s="1"/>
  <c r="J69" i="12" s="1"/>
  <c r="J40" i="12"/>
  <c r="J39" i="12" s="1"/>
  <c r="J38" i="12" s="1"/>
  <c r="H71" i="12"/>
  <c r="H70" i="12" s="1"/>
  <c r="H69" i="12" s="1"/>
  <c r="H61" i="12" s="1"/>
  <c r="I95" i="12"/>
  <c r="I94" i="12" s="1"/>
  <c r="I93" i="12" s="1"/>
  <c r="I92" i="12" s="1"/>
  <c r="J111" i="12"/>
  <c r="I130" i="12"/>
  <c r="I129" i="12" s="1"/>
  <c r="H138" i="12"/>
  <c r="H137" i="12" s="1"/>
  <c r="I150" i="12"/>
  <c r="I149" i="12" s="1"/>
  <c r="I191" i="12"/>
  <c r="I190" i="12" s="1"/>
  <c r="H284" i="12"/>
  <c r="H283" i="12" s="1"/>
  <c r="J191" i="12"/>
  <c r="J190" i="12" s="1"/>
  <c r="I250" i="12"/>
  <c r="I249" i="12" s="1"/>
  <c r="I258" i="12"/>
  <c r="I257" i="12" s="1"/>
  <c r="J19" i="12"/>
  <c r="J18" i="12" s="1"/>
  <c r="J17" i="12" s="1"/>
  <c r="I62" i="12"/>
  <c r="I9" i="12"/>
  <c r="I8" i="12" s="1"/>
  <c r="I7" i="12" s="1"/>
  <c r="J9" i="12"/>
  <c r="J8" i="12" s="1"/>
  <c r="J7" i="12" s="1"/>
  <c r="K311" i="11"/>
  <c r="K310" i="11" s="1"/>
  <c r="K398" i="11" s="1"/>
  <c r="L183" i="11"/>
  <c r="L182" i="11" s="1"/>
  <c r="L181" i="11" s="1"/>
  <c r="J183" i="11"/>
  <c r="J182" i="11" s="1"/>
  <c r="J181" i="11" s="1"/>
  <c r="L209" i="11"/>
  <c r="L208" i="11" s="1"/>
  <c r="J224" i="11"/>
  <c r="J223" i="11" s="1"/>
  <c r="K83" i="11"/>
  <c r="L95" i="11"/>
  <c r="L94" i="11" s="1"/>
  <c r="J34" i="11"/>
  <c r="J95" i="11"/>
  <c r="J94" i="11" s="1"/>
  <c r="J250" i="11"/>
  <c r="J249" i="11" s="1"/>
  <c r="J174" i="11"/>
  <c r="J173" i="11" s="1"/>
  <c r="J164" i="11" s="1"/>
  <c r="J274" i="11"/>
  <c r="I306" i="12"/>
  <c r="J379" i="11"/>
  <c r="J378" i="11" s="1"/>
  <c r="J377" i="11" s="1"/>
  <c r="J367" i="11" s="1"/>
  <c r="L34" i="11"/>
  <c r="L33" i="11" s="1"/>
  <c r="K67" i="11"/>
  <c r="L103" i="11"/>
  <c r="L102" i="11" s="1"/>
  <c r="K164" i="11"/>
  <c r="K183" i="11"/>
  <c r="K182" i="11" s="1"/>
  <c r="L11" i="11"/>
  <c r="L10" i="11" s="1"/>
  <c r="J33" i="11"/>
  <c r="J9" i="11" s="1"/>
  <c r="L55" i="11"/>
  <c r="L54" i="11" s="1"/>
  <c r="L67" i="11"/>
  <c r="L83" i="11"/>
  <c r="J93" i="11"/>
  <c r="J92" i="11" s="1"/>
  <c r="K103" i="11"/>
  <c r="K102" i="11" s="1"/>
  <c r="K93" i="11" s="1"/>
  <c r="K92" i="11" s="1"/>
  <c r="L174" i="11"/>
  <c r="L173" i="11" s="1"/>
  <c r="K143" i="11"/>
  <c r="K132" i="11" s="1"/>
  <c r="K144" i="11"/>
  <c r="L164" i="11"/>
  <c r="K11" i="11"/>
  <c r="K10" i="11" s="1"/>
  <c r="K9" i="11" s="1"/>
  <c r="K55" i="11"/>
  <c r="K54" i="11" s="1"/>
  <c r="J68" i="11"/>
  <c r="J67" i="11" s="1"/>
  <c r="L143" i="11"/>
  <c r="L132" i="11" s="1"/>
  <c r="L144" i="11"/>
  <c r="L73" i="11"/>
  <c r="J143" i="11"/>
  <c r="J132" i="11" s="1"/>
  <c r="L250" i="11"/>
  <c r="L249" i="11" s="1"/>
  <c r="L238" i="11" s="1"/>
  <c r="J299" i="11"/>
  <c r="J298" i="11" s="1"/>
  <c r="J297" i="11" s="1"/>
  <c r="L345" i="11"/>
  <c r="L344" i="11" s="1"/>
  <c r="L343" i="11" s="1"/>
  <c r="K209" i="11"/>
  <c r="K208" i="11" s="1"/>
  <c r="K250" i="11"/>
  <c r="K249" i="11" s="1"/>
  <c r="K238" i="11" s="1"/>
  <c r="L274" i="11"/>
  <c r="L273" i="11" s="1"/>
  <c r="K282" i="11"/>
  <c r="K273" i="11" s="1"/>
  <c r="J288" i="11"/>
  <c r="L312" i="11"/>
  <c r="L311" i="11" s="1"/>
  <c r="L310" i="11" s="1"/>
  <c r="L398" i="11" s="1"/>
  <c r="K367" i="11"/>
  <c r="J282" i="11"/>
  <c r="J273" i="11" s="1"/>
  <c r="K224" i="11"/>
  <c r="K223" i="11" s="1"/>
  <c r="J238" i="11"/>
  <c r="K135" i="3"/>
  <c r="L98" i="3"/>
  <c r="L97" i="3" s="1"/>
  <c r="L96" i="3" s="1"/>
  <c r="L95" i="3" s="1"/>
  <c r="K98" i="3"/>
  <c r="K97" i="3" s="1"/>
  <c r="K96" i="3" s="1"/>
  <c r="K95" i="3" s="1"/>
  <c r="K70" i="3"/>
  <c r="J81" i="3"/>
  <c r="J80" i="3" s="1"/>
  <c r="J79" i="3" s="1"/>
  <c r="J78" i="3" s="1"/>
  <c r="J70" i="3" s="1"/>
  <c r="L135" i="3"/>
  <c r="K7" i="3"/>
  <c r="L58" i="3"/>
  <c r="L57" i="3" s="1"/>
  <c r="K86" i="3"/>
  <c r="J96" i="3"/>
  <c r="J95" i="3" s="1"/>
  <c r="J146" i="3"/>
  <c r="J135" i="3" s="1"/>
  <c r="J147" i="3"/>
  <c r="L147" i="3"/>
  <c r="J185" i="3"/>
  <c r="J184" i="3" s="1"/>
  <c r="J183" i="3" s="1"/>
  <c r="J165" i="3" s="1"/>
  <c r="J164" i="3" s="1"/>
  <c r="J240" i="3"/>
  <c r="L313" i="3"/>
  <c r="L312" i="3" s="1"/>
  <c r="K355" i="3"/>
  <c r="L373" i="3"/>
  <c r="L372" i="3" s="1"/>
  <c r="L275" i="3"/>
  <c r="J284" i="3"/>
  <c r="J275" i="3" s="1"/>
  <c r="J301" i="3"/>
  <c r="J300" i="3" s="1"/>
  <c r="J299" i="3" s="1"/>
  <c r="K313" i="3"/>
  <c r="K211" i="3"/>
  <c r="K210" i="3" s="1"/>
  <c r="L240" i="3"/>
  <c r="L165" i="3" s="1"/>
  <c r="L164" i="3" s="1"/>
  <c r="K183" i="3"/>
  <c r="K165" i="3" s="1"/>
  <c r="K164" i="3" s="1"/>
  <c r="K219" i="3"/>
  <c r="J258" i="12"/>
  <c r="J257" i="12" s="1"/>
  <c r="J248" i="12" s="1"/>
  <c r="H106" i="12"/>
  <c r="H32" i="12"/>
  <c r="I32" i="12"/>
  <c r="J318" i="12"/>
  <c r="H9" i="12"/>
  <c r="H8" i="12" s="1"/>
  <c r="H7" i="12" s="1"/>
  <c r="I39" i="12"/>
  <c r="I38" i="12" s="1"/>
  <c r="H95" i="12"/>
  <c r="H94" i="12" s="1"/>
  <c r="H93" i="12" s="1"/>
  <c r="H92" i="12" s="1"/>
  <c r="I105" i="12"/>
  <c r="H150" i="12"/>
  <c r="H149" i="12" s="1"/>
  <c r="H19" i="12"/>
  <c r="H18" i="12" s="1"/>
  <c r="H17" i="12" s="1"/>
  <c r="J105" i="12"/>
  <c r="J128" i="12"/>
  <c r="H134" i="12"/>
  <c r="H130" i="12" s="1"/>
  <c r="H129" i="12" s="1"/>
  <c r="H128" i="12" s="1"/>
  <c r="I318" i="12"/>
  <c r="J150" i="12"/>
  <c r="J149" i="12" s="1"/>
  <c r="I176" i="12"/>
  <c r="I175" i="12" s="1"/>
  <c r="I359" i="12"/>
  <c r="H220" i="12"/>
  <c r="H219" i="12" s="1"/>
  <c r="H208" i="12" s="1"/>
  <c r="I138" i="12"/>
  <c r="I137" i="12" s="1"/>
  <c r="I184" i="12"/>
  <c r="H250" i="12"/>
  <c r="H249" i="12" s="1"/>
  <c r="J337" i="12"/>
  <c r="J336" i="12" s="1"/>
  <c r="J335" i="12" s="1"/>
  <c r="I343" i="12"/>
  <c r="I337" i="12" s="1"/>
  <c r="I336" i="12" s="1"/>
  <c r="H330" i="12"/>
  <c r="H326" i="12" s="1"/>
  <c r="J148" i="12" l="1"/>
  <c r="I61" i="12"/>
  <c r="I335" i="12"/>
  <c r="H248" i="12"/>
  <c r="J247" i="12"/>
  <c r="I248" i="12"/>
  <c r="I247" i="12" s="1"/>
  <c r="H247" i="12"/>
  <c r="J61" i="12"/>
  <c r="J6" i="12" s="1"/>
  <c r="H317" i="12"/>
  <c r="H299" i="12" s="1"/>
  <c r="H148" i="12"/>
  <c r="H127" i="12" s="1"/>
  <c r="H105" i="12"/>
  <c r="I317" i="12"/>
  <c r="I128" i="12"/>
  <c r="I148" i="12"/>
  <c r="J163" i="11"/>
  <c r="J162" i="11" s="1"/>
  <c r="J161" i="11" s="1"/>
  <c r="L163" i="11"/>
  <c r="L93" i="11"/>
  <c r="L92" i="11" s="1"/>
  <c r="J7" i="11"/>
  <c r="J8" i="11"/>
  <c r="L9" i="11"/>
  <c r="K181" i="11"/>
  <c r="K163" i="11" s="1"/>
  <c r="K162" i="11" s="1"/>
  <c r="K161" i="11" s="1"/>
  <c r="K7" i="11"/>
  <c r="K8" i="11"/>
  <c r="L162" i="11"/>
  <c r="L161" i="11" s="1"/>
  <c r="J6" i="3"/>
  <c r="J393" i="3" s="1"/>
  <c r="K6" i="3"/>
  <c r="L6" i="3"/>
  <c r="L393" i="3" s="1"/>
  <c r="K312" i="3"/>
  <c r="J317" i="12"/>
  <c r="J299" i="12" s="1"/>
  <c r="J127" i="12"/>
  <c r="I6" i="12"/>
  <c r="H6" i="12"/>
  <c r="I299" i="12" l="1"/>
  <c r="H376" i="12"/>
  <c r="H377" i="12" s="1"/>
  <c r="I127" i="12"/>
  <c r="J376" i="12"/>
  <c r="J377" i="12" s="1"/>
  <c r="K393" i="3"/>
  <c r="J398" i="11"/>
  <c r="L8" i="11"/>
  <c r="L7" i="11"/>
  <c r="I376" i="12" l="1"/>
  <c r="I377" i="12" s="1"/>
  <c r="J382" i="12"/>
  <c r="J384" i="12"/>
  <c r="D15" i="21"/>
  <c r="D15" i="20"/>
  <c r="C15" i="20"/>
  <c r="D15" i="19"/>
  <c r="C15" i="19"/>
  <c r="D15" i="18"/>
  <c r="C15" i="18"/>
  <c r="D15" i="17"/>
  <c r="C15" i="17"/>
  <c r="C15" i="22"/>
  <c r="C15" i="15"/>
  <c r="C15" i="14"/>
  <c r="C15" i="13"/>
  <c r="C15" i="16"/>
  <c r="I384" i="12" l="1"/>
  <c r="J215" i="10"/>
  <c r="J213" i="10" s="1"/>
  <c r="J212" i="10"/>
  <c r="J211" i="10" s="1"/>
  <c r="J210" i="10" s="1"/>
  <c r="J209" i="10"/>
  <c r="J208" i="10" s="1"/>
  <c r="J207" i="10" s="1"/>
  <c r="J204" i="10"/>
  <c r="J203" i="10" s="1"/>
  <c r="J202" i="10" s="1"/>
  <c r="J201" i="10"/>
  <c r="J200" i="10" s="1"/>
  <c r="J199" i="10" s="1"/>
  <c r="J198" i="10"/>
  <c r="J197" i="10" s="1"/>
  <c r="J196" i="10" s="1"/>
  <c r="J195" i="10"/>
  <c r="J194" i="10" s="1"/>
  <c r="J193" i="10" s="1"/>
  <c r="J192" i="10"/>
  <c r="J191" i="10" s="1"/>
  <c r="J190" i="10" s="1"/>
  <c r="J189" i="10"/>
  <c r="J188" i="10" s="1"/>
  <c r="J187" i="10" s="1"/>
  <c r="J186" i="10"/>
  <c r="J185" i="10" s="1"/>
  <c r="J184" i="10" s="1"/>
  <c r="J183" i="10"/>
  <c r="J182" i="10" s="1"/>
  <c r="J153" i="10"/>
  <c r="J152" i="10" s="1"/>
  <c r="J150" i="10"/>
  <c r="J148" i="10"/>
  <c r="J144" i="10"/>
  <c r="J143" i="10" s="1"/>
  <c r="J139" i="10"/>
  <c r="J138" i="10" s="1"/>
  <c r="J137" i="10" s="1"/>
  <c r="J135" i="10"/>
  <c r="J134" i="10" s="1"/>
  <c r="J133" i="10" s="1"/>
  <c r="J132" i="10" s="1"/>
  <c r="J131" i="10" s="1"/>
  <c r="J128" i="10"/>
  <c r="J127" i="10" s="1"/>
  <c r="J126" i="10" s="1"/>
  <c r="J124" i="10"/>
  <c r="J123" i="10" s="1"/>
  <c r="J121" i="10"/>
  <c r="J120" i="10" s="1"/>
  <c r="J113" i="10"/>
  <c r="J112" i="10"/>
  <c r="J111" i="10" s="1"/>
  <c r="J110" i="10" s="1"/>
  <c r="J108" i="10"/>
  <c r="J107" i="10" s="1"/>
  <c r="J105" i="10"/>
  <c r="J103" i="10"/>
  <c r="J98" i="10"/>
  <c r="J97" i="10" s="1"/>
  <c r="J95" i="10"/>
  <c r="J94" i="10" s="1"/>
  <c r="J89" i="10"/>
  <c r="J88" i="10" s="1"/>
  <c r="J87" i="10" s="1"/>
  <c r="J86" i="10" s="1"/>
  <c r="J84" i="10"/>
  <c r="J83" i="10" s="1"/>
  <c r="J82" i="10" s="1"/>
  <c r="J80" i="10"/>
  <c r="J79" i="10" s="1"/>
  <c r="J78" i="10"/>
  <c r="J77" i="10" s="1"/>
  <c r="J71" i="10"/>
  <c r="J70" i="10" s="1"/>
  <c r="J68" i="10"/>
  <c r="J67" i="10" s="1"/>
  <c r="J59" i="10"/>
  <c r="J58" i="10" s="1"/>
  <c r="J57" i="10"/>
  <c r="J56" i="10" s="1"/>
  <c r="J50" i="10"/>
  <c r="J49" i="10" s="1"/>
  <c r="J48" i="10"/>
  <c r="J47" i="10" s="1"/>
  <c r="J46" i="10" s="1"/>
  <c r="J44" i="10"/>
  <c r="J42" i="10"/>
  <c r="J37" i="10"/>
  <c r="J36" i="10" s="1"/>
  <c r="J34" i="10"/>
  <c r="J33" i="10" s="1"/>
  <c r="J22" i="10"/>
  <c r="J21" i="10" s="1"/>
  <c r="J20" i="10" s="1"/>
  <c r="J17" i="10"/>
  <c r="J16" i="10"/>
  <c r="J15" i="10" s="1"/>
  <c r="J14" i="10"/>
  <c r="J13" i="10" s="1"/>
  <c r="J12" i="10" l="1"/>
  <c r="J11" i="10" s="1"/>
  <c r="J10" i="10" s="1"/>
  <c r="J147" i="10"/>
  <c r="J146" i="10" s="1"/>
  <c r="J93" i="10"/>
  <c r="J92" i="10" s="1"/>
  <c r="J214" i="10"/>
  <c r="J66" i="10"/>
  <c r="J81" i="10"/>
  <c r="J55" i="10"/>
  <c r="J54" i="10" s="1"/>
  <c r="J102" i="10"/>
  <c r="J101" i="10" s="1"/>
  <c r="J100" i="10" s="1"/>
  <c r="J206" i="10"/>
  <c r="J205" i="10" s="1"/>
  <c r="J76" i="10"/>
  <c r="J75" i="10" s="1"/>
  <c r="J74" i="10" s="1"/>
  <c r="J73" i="10" s="1"/>
  <c r="J41" i="10"/>
  <c r="J40" i="10" s="1"/>
  <c r="J39" i="10" s="1"/>
  <c r="J32" i="10"/>
  <c r="J141" i="10"/>
  <c r="J142" i="10"/>
  <c r="J9" i="10" l="1"/>
  <c r="J53" i="10"/>
  <c r="J52" i="10" s="1"/>
  <c r="J91" i="10"/>
  <c r="J90" i="10" s="1"/>
  <c r="J130" i="10"/>
  <c r="J65" i="10"/>
  <c r="J31" i="10"/>
  <c r="J7" i="10" l="1"/>
  <c r="J8" i="10"/>
  <c r="K217" i="2"/>
  <c r="K215" i="2" s="1"/>
  <c r="J217" i="2"/>
  <c r="J216" i="2" s="1"/>
  <c r="L216" i="2"/>
  <c r="L215" i="2"/>
  <c r="K214" i="2"/>
  <c r="K213" i="2" s="1"/>
  <c r="K212" i="2" s="1"/>
  <c r="J214" i="2"/>
  <c r="J213" i="2" s="1"/>
  <c r="J212" i="2" s="1"/>
  <c r="L213" i="2"/>
  <c r="L212" i="2" s="1"/>
  <c r="K211" i="2"/>
  <c r="K210" i="2" s="1"/>
  <c r="K209" i="2" s="1"/>
  <c r="J211" i="2"/>
  <c r="J210" i="2" s="1"/>
  <c r="J209" i="2" s="1"/>
  <c r="L210" i="2"/>
  <c r="L209" i="2" s="1"/>
  <c r="K206" i="2"/>
  <c r="K205" i="2" s="1"/>
  <c r="K204" i="2" s="1"/>
  <c r="J206" i="2"/>
  <c r="J205" i="2" s="1"/>
  <c r="J204" i="2" s="1"/>
  <c r="L205" i="2"/>
  <c r="L204" i="2" s="1"/>
  <c r="J203" i="2"/>
  <c r="J202" i="2" s="1"/>
  <c r="J201" i="2" s="1"/>
  <c r="L202" i="2"/>
  <c r="L201" i="2" s="1"/>
  <c r="K202" i="2"/>
  <c r="K201" i="2" s="1"/>
  <c r="J200" i="2"/>
  <c r="J199" i="2" s="1"/>
  <c r="J198" i="2" s="1"/>
  <c r="L199" i="2"/>
  <c r="L198" i="2" s="1"/>
  <c r="K199" i="2"/>
  <c r="K198" i="2" s="1"/>
  <c r="J197" i="2"/>
  <c r="J196" i="2" s="1"/>
  <c r="J195" i="2" s="1"/>
  <c r="L196" i="2"/>
  <c r="L195" i="2" s="1"/>
  <c r="K196" i="2"/>
  <c r="K195" i="2" s="1"/>
  <c r="K194" i="2"/>
  <c r="K193" i="2" s="1"/>
  <c r="K192" i="2" s="1"/>
  <c r="J194" i="2"/>
  <c r="J193" i="2" s="1"/>
  <c r="J192" i="2" s="1"/>
  <c r="L193" i="2"/>
  <c r="L192" i="2" s="1"/>
  <c r="K191" i="2"/>
  <c r="K190" i="2" s="1"/>
  <c r="K189" i="2" s="1"/>
  <c r="J191" i="2"/>
  <c r="J190" i="2" s="1"/>
  <c r="J189" i="2" s="1"/>
  <c r="L190" i="2"/>
  <c r="L189" i="2" s="1"/>
  <c r="K188" i="2"/>
  <c r="K187" i="2" s="1"/>
  <c r="K186" i="2" s="1"/>
  <c r="J188" i="2"/>
  <c r="J187" i="2" s="1"/>
  <c r="J186" i="2" s="1"/>
  <c r="L187" i="2"/>
  <c r="L186" i="2" s="1"/>
  <c r="J185" i="2"/>
  <c r="J184" i="2" s="1"/>
  <c r="L184" i="2"/>
  <c r="K184" i="2"/>
  <c r="J83" i="2"/>
  <c r="J82" i="2" s="1"/>
  <c r="L82" i="2"/>
  <c r="K82" i="2"/>
  <c r="J81" i="2"/>
  <c r="J80" i="2" s="1"/>
  <c r="L80" i="2"/>
  <c r="K80" i="2"/>
  <c r="J62" i="2"/>
  <c r="J61" i="2" s="1"/>
  <c r="L61" i="2"/>
  <c r="K61" i="2"/>
  <c r="J60" i="2"/>
  <c r="J59" i="2" s="1"/>
  <c r="L59" i="2"/>
  <c r="K59" i="2"/>
  <c r="L318" i="2"/>
  <c r="K318" i="2"/>
  <c r="J318" i="2"/>
  <c r="L316" i="2"/>
  <c r="K316" i="2"/>
  <c r="J316" i="2"/>
  <c r="J315" i="2"/>
  <c r="J314" i="2" s="1"/>
  <c r="L314" i="2"/>
  <c r="K314" i="2"/>
  <c r="J20" i="2"/>
  <c r="J19" i="2" s="1"/>
  <c r="J18" i="2" s="1"/>
  <c r="L19" i="2"/>
  <c r="L18" i="2" s="1"/>
  <c r="K19" i="2"/>
  <c r="K18" i="2" s="1"/>
  <c r="L15" i="2"/>
  <c r="K15" i="2"/>
  <c r="J15" i="2"/>
  <c r="J14" i="2"/>
  <c r="J13" i="2" s="1"/>
  <c r="L13" i="2"/>
  <c r="K13" i="2"/>
  <c r="J12" i="2"/>
  <c r="J11" i="2" s="1"/>
  <c r="L11" i="2"/>
  <c r="K11" i="2"/>
  <c r="K381" i="2"/>
  <c r="L381" i="2" s="1"/>
  <c r="J381" i="2"/>
  <c r="J380" i="2"/>
  <c r="J379" i="2" s="1"/>
  <c r="L379" i="2"/>
  <c r="K379" i="2"/>
  <c r="J378" i="2"/>
  <c r="J377" i="2" s="1"/>
  <c r="L377" i="2"/>
  <c r="K377" i="2"/>
  <c r="J207" i="1"/>
  <c r="J305" i="1"/>
  <c r="J340" i="1"/>
  <c r="J342" i="1"/>
  <c r="J232" i="1"/>
  <c r="J230" i="1"/>
  <c r="J29" i="1"/>
  <c r="J156" i="1"/>
  <c r="J347" i="1"/>
  <c r="J345" i="1"/>
  <c r="J295" i="1"/>
  <c r="J261" i="1"/>
  <c r="J227" i="1"/>
  <c r="J218" i="1"/>
  <c r="J213" i="1"/>
  <c r="J185" i="1"/>
  <c r="J182" i="1"/>
  <c r="J179" i="1"/>
  <c r="J174" i="1"/>
  <c r="J171" i="1"/>
  <c r="J168" i="1"/>
  <c r="J165" i="1"/>
  <c r="J162" i="1"/>
  <c r="J159" i="1"/>
  <c r="J153" i="1"/>
  <c r="J136" i="1"/>
  <c r="J133" i="1"/>
  <c r="J124" i="1"/>
  <c r="J126" i="1"/>
  <c r="J99" i="1"/>
  <c r="J97" i="1"/>
  <c r="J75" i="1"/>
  <c r="J73" i="1"/>
  <c r="J50" i="1"/>
  <c r="J42" i="1"/>
  <c r="J23" i="1"/>
  <c r="J21" i="1"/>
  <c r="J13" i="1"/>
  <c r="J11" i="1"/>
  <c r="L208" i="2" l="1"/>
  <c r="L207" i="2" s="1"/>
  <c r="J215" i="2"/>
  <c r="J208" i="2" s="1"/>
  <c r="J207" i="2" s="1"/>
  <c r="K208" i="2"/>
  <c r="K207" i="2" s="1"/>
  <c r="K216" i="2"/>
  <c r="J203" i="1" l="1"/>
  <c r="J111" i="1"/>
  <c r="J110" i="1" s="1"/>
  <c r="J92" i="2"/>
  <c r="K74" i="2"/>
  <c r="J74" i="2"/>
  <c r="L74" i="2" l="1"/>
  <c r="J73" i="2"/>
  <c r="J51" i="2" l="1"/>
  <c r="J81" i="1"/>
  <c r="J396" i="10" l="1"/>
  <c r="J395" i="10" s="1"/>
  <c r="J394" i="10" s="1"/>
  <c r="J392" i="10"/>
  <c r="J391" i="10" s="1"/>
  <c r="J390" i="10" s="1"/>
  <c r="J389" i="10" s="1"/>
  <c r="J388" i="10" s="1"/>
  <c r="J386" i="10"/>
  <c r="J384" i="10"/>
  <c r="J382" i="10"/>
  <c r="J371" i="10"/>
  <c r="J370" i="10" s="1"/>
  <c r="J369" i="10" s="1"/>
  <c r="J368" i="10" s="1"/>
  <c r="J365" i="10"/>
  <c r="J364" i="10" s="1"/>
  <c r="J363" i="10" s="1"/>
  <c r="J362" i="10" s="1"/>
  <c r="J361" i="10" s="1"/>
  <c r="J359" i="10"/>
  <c r="J358" i="10" s="1"/>
  <c r="J357" i="10" s="1"/>
  <c r="J356" i="10" s="1"/>
  <c r="J355" i="10" s="1"/>
  <c r="J352" i="10"/>
  <c r="J351" i="10" s="1"/>
  <c r="J350" i="10" s="1"/>
  <c r="J348" i="10"/>
  <c r="J347" i="10" s="1"/>
  <c r="J343" i="10" s="1"/>
  <c r="J338" i="10"/>
  <c r="J337" i="10" s="1"/>
  <c r="J336" i="10" s="1"/>
  <c r="J335" i="10" s="1"/>
  <c r="J334" i="10" s="1"/>
  <c r="J333" i="10" s="1"/>
  <c r="J331" i="10"/>
  <c r="J330" i="10" s="1"/>
  <c r="J329" i="10" s="1"/>
  <c r="J328" i="10" s="1"/>
  <c r="J327" i="10" s="1"/>
  <c r="J326" i="10" s="1"/>
  <c r="J324" i="10"/>
  <c r="J323" i="10" s="1"/>
  <c r="J322" i="10" s="1"/>
  <c r="J321" i="10" s="1"/>
  <c r="J320" i="10" s="1"/>
  <c r="J317" i="10"/>
  <c r="J315" i="10"/>
  <c r="J313" i="10"/>
  <c r="J305" i="10"/>
  <c r="J303" i="10"/>
  <c r="J300" i="10"/>
  <c r="J298" i="10"/>
  <c r="J292" i="10"/>
  <c r="J290" i="10"/>
  <c r="J287" i="10"/>
  <c r="J286" i="10" s="1"/>
  <c r="J283" i="10"/>
  <c r="J282" i="10" s="1"/>
  <c r="J281" i="10" s="1"/>
  <c r="J280" i="10" s="1"/>
  <c r="J277" i="10"/>
  <c r="J276" i="10" s="1"/>
  <c r="J274" i="10"/>
  <c r="J273" i="10" s="1"/>
  <c r="J272" i="10" s="1"/>
  <c r="J268" i="10"/>
  <c r="J267" i="10" s="1"/>
  <c r="J265" i="10"/>
  <c r="J264" i="10" s="1"/>
  <c r="J262" i="10"/>
  <c r="J261" i="10" s="1"/>
  <c r="J260" i="10" s="1"/>
  <c r="J259" i="10" s="1"/>
  <c r="J256" i="10"/>
  <c r="J254" i="10"/>
  <c r="J252" i="10"/>
  <c r="J249" i="10"/>
  <c r="J248" i="10" s="1"/>
  <c r="J244" i="10"/>
  <c r="J243" i="10" s="1"/>
  <c r="J242" i="10" s="1"/>
  <c r="J241" i="10" s="1"/>
  <c r="J239" i="10"/>
  <c r="J238" i="10" s="1"/>
  <c r="J237" i="10" s="1"/>
  <c r="J236" i="10" s="1"/>
  <c r="J233" i="10"/>
  <c r="J232" i="10" s="1"/>
  <c r="J231" i="10" s="1"/>
  <c r="J229" i="10"/>
  <c r="J228" i="10" s="1"/>
  <c r="J226" i="10"/>
  <c r="J225" i="10" s="1"/>
  <c r="J223" i="10"/>
  <c r="J222" i="10" s="1"/>
  <c r="J218" i="10"/>
  <c r="J217" i="10" s="1"/>
  <c r="J216" i="10" s="1"/>
  <c r="J181" i="10"/>
  <c r="J176" i="10"/>
  <c r="J175" i="10" s="1"/>
  <c r="J173" i="10"/>
  <c r="J172" i="10" s="1"/>
  <c r="J168" i="10"/>
  <c r="J167" i="10"/>
  <c r="J165" i="10"/>
  <c r="J164" i="10" s="1"/>
  <c r="K142" i="2"/>
  <c r="K141" i="2" s="1"/>
  <c r="K140" i="2" s="1"/>
  <c r="L142" i="2"/>
  <c r="L141" i="2" s="1"/>
  <c r="L140" i="2" s="1"/>
  <c r="J142" i="2"/>
  <c r="J141" i="2" s="1"/>
  <c r="J140" i="2" s="1"/>
  <c r="L371" i="2"/>
  <c r="K371" i="2"/>
  <c r="J315" i="1"/>
  <c r="J314" i="1" s="1"/>
  <c r="J297" i="10" l="1"/>
  <c r="J163" i="10"/>
  <c r="J162" i="10" s="1"/>
  <c r="J342" i="10"/>
  <c r="J341" i="10" s="1"/>
  <c r="J340" i="10" s="1"/>
  <c r="J381" i="10"/>
  <c r="J380" i="10" s="1"/>
  <c r="J379" i="10" s="1"/>
  <c r="J378" i="10" s="1"/>
  <c r="J377" i="10" s="1"/>
  <c r="J367" i="10" s="1"/>
  <c r="J289" i="10"/>
  <c r="J285" i="10" s="1"/>
  <c r="J279" i="10" s="1"/>
  <c r="J302" i="10"/>
  <c r="J271" i="10"/>
  <c r="J251" i="10"/>
  <c r="J247" i="10" s="1"/>
  <c r="J246" i="10" s="1"/>
  <c r="J235" i="10" s="1"/>
  <c r="J171" i="10"/>
  <c r="J170" i="10" s="1"/>
  <c r="J354" i="10"/>
  <c r="J221" i="10"/>
  <c r="J220" i="10" s="1"/>
  <c r="J180" i="10"/>
  <c r="J179" i="10" s="1"/>
  <c r="J312" i="10"/>
  <c r="J311" i="10" s="1"/>
  <c r="J310" i="10" s="1"/>
  <c r="J309" i="10" s="1"/>
  <c r="J308" i="10" l="1"/>
  <c r="J307" i="10" s="1"/>
  <c r="J296" i="10"/>
  <c r="J295" i="10" s="1"/>
  <c r="J294" i="10" s="1"/>
  <c r="J161" i="10"/>
  <c r="J270" i="10"/>
  <c r="J178" i="10"/>
  <c r="J160" i="10" l="1"/>
  <c r="J159" i="10" s="1"/>
  <c r="J158" i="10" s="1"/>
  <c r="J403" i="10" s="1"/>
  <c r="E106" i="6" l="1"/>
  <c r="E105" i="6" s="1"/>
  <c r="D106" i="6"/>
  <c r="C106" i="6"/>
  <c r="C105" i="6" s="1"/>
  <c r="D105" i="6"/>
  <c r="E103" i="6"/>
  <c r="E102" i="6" s="1"/>
  <c r="D103" i="6"/>
  <c r="D102" i="6" s="1"/>
  <c r="C103" i="6"/>
  <c r="C102" i="6" s="1"/>
  <c r="E100" i="6"/>
  <c r="D100" i="6"/>
  <c r="C100" i="6"/>
  <c r="E98" i="6"/>
  <c r="D98" i="6"/>
  <c r="C98" i="6"/>
  <c r="E96" i="6"/>
  <c r="D96" i="6"/>
  <c r="C96" i="6"/>
  <c r="E82" i="6"/>
  <c r="E81" i="6" s="1"/>
  <c r="D82" i="6"/>
  <c r="D81" i="6" s="1"/>
  <c r="C82" i="6"/>
  <c r="C81" i="6" s="1"/>
  <c r="E79" i="6"/>
  <c r="D79" i="6"/>
  <c r="C79" i="6"/>
  <c r="E77" i="6"/>
  <c r="D77" i="6"/>
  <c r="C77" i="6"/>
  <c r="E75" i="6"/>
  <c r="D75" i="6"/>
  <c r="C75" i="6"/>
  <c r="E72" i="6"/>
  <c r="D72" i="6"/>
  <c r="C72" i="6"/>
  <c r="E70" i="6"/>
  <c r="E69" i="6" s="1"/>
  <c r="D70" i="6"/>
  <c r="D69" i="6" s="1"/>
  <c r="C70" i="6"/>
  <c r="C69" i="6" s="1"/>
  <c r="E65" i="6"/>
  <c r="D65" i="6"/>
  <c r="C65" i="6"/>
  <c r="E62" i="6"/>
  <c r="D62" i="6"/>
  <c r="C62" i="6"/>
  <c r="E60" i="6"/>
  <c r="D60" i="6"/>
  <c r="C60" i="6"/>
  <c r="E57" i="6"/>
  <c r="E56" i="6" s="1"/>
  <c r="D57" i="6"/>
  <c r="C57" i="6"/>
  <c r="D56" i="6"/>
  <c r="C56" i="6"/>
  <c r="E54" i="6"/>
  <c r="D54" i="6"/>
  <c r="D53" i="6" s="1"/>
  <c r="D52" i="6" s="1"/>
  <c r="C54" i="6"/>
  <c r="C53" i="6" s="1"/>
  <c r="C52" i="6" s="1"/>
  <c r="E53" i="6"/>
  <c r="E52" i="6" s="1"/>
  <c r="E50" i="6"/>
  <c r="E49" i="6" s="1"/>
  <c r="D50" i="6"/>
  <c r="D49" i="6" s="1"/>
  <c r="C50" i="6"/>
  <c r="C49" i="6" s="1"/>
  <c r="E44" i="6"/>
  <c r="E43" i="6" s="1"/>
  <c r="D44" i="6"/>
  <c r="D43" i="6" s="1"/>
  <c r="C44" i="6"/>
  <c r="C43" i="6" s="1"/>
  <c r="E41" i="6"/>
  <c r="E40" i="6" s="1"/>
  <c r="D41" i="6"/>
  <c r="D40" i="6" s="1"/>
  <c r="C41" i="6"/>
  <c r="C40" i="6" s="1"/>
  <c r="E38" i="6"/>
  <c r="D38" i="6"/>
  <c r="C38" i="6"/>
  <c r="E36" i="6"/>
  <c r="E35" i="6" s="1"/>
  <c r="D36" i="6"/>
  <c r="C36" i="6"/>
  <c r="C35" i="6"/>
  <c r="C34" i="6" s="1"/>
  <c r="E32" i="6"/>
  <c r="E31" i="6" s="1"/>
  <c r="D32" i="6"/>
  <c r="C32" i="6"/>
  <c r="C31" i="6" s="1"/>
  <c r="D31" i="6"/>
  <c r="E28" i="6"/>
  <c r="D28" i="6"/>
  <c r="C28" i="6"/>
  <c r="E25" i="6"/>
  <c r="D25" i="6"/>
  <c r="C25" i="6"/>
  <c r="E22" i="6"/>
  <c r="D22" i="6"/>
  <c r="C22" i="6"/>
  <c r="E19" i="6"/>
  <c r="D19" i="6"/>
  <c r="C19" i="6"/>
  <c r="E16" i="6"/>
  <c r="E15" i="6" s="1"/>
  <c r="E14" i="6" s="1"/>
  <c r="D16" i="6"/>
  <c r="D15" i="6" s="1"/>
  <c r="D14" i="6" s="1"/>
  <c r="C16" i="6"/>
  <c r="E9" i="6"/>
  <c r="E8" i="6" s="1"/>
  <c r="D9" i="6"/>
  <c r="D8" i="6" s="1"/>
  <c r="C9" i="6"/>
  <c r="C8" i="6" s="1"/>
  <c r="C82" i="4"/>
  <c r="C106" i="4"/>
  <c r="C105" i="4" s="1"/>
  <c r="C103" i="4"/>
  <c r="C102" i="4" s="1"/>
  <c r="C100" i="4"/>
  <c r="C98" i="4"/>
  <c r="C96" i="4"/>
  <c r="C81" i="4"/>
  <c r="C79" i="4"/>
  <c r="C77" i="4"/>
  <c r="C75" i="4"/>
  <c r="C74" i="4" s="1"/>
  <c r="C72" i="4"/>
  <c r="C70" i="4"/>
  <c r="C65" i="4"/>
  <c r="C62" i="4"/>
  <c r="C60" i="4"/>
  <c r="C57" i="4"/>
  <c r="C54" i="4"/>
  <c r="C53" i="4" s="1"/>
  <c r="C52" i="4" s="1"/>
  <c r="C50" i="4"/>
  <c r="C49" i="4" s="1"/>
  <c r="C44" i="4"/>
  <c r="C43" i="4" s="1"/>
  <c r="C41" i="4"/>
  <c r="C40" i="4" s="1"/>
  <c r="C38" i="4"/>
  <c r="C36" i="4"/>
  <c r="C32" i="4"/>
  <c r="C31" i="4" s="1"/>
  <c r="C28" i="4"/>
  <c r="C25" i="4"/>
  <c r="C22" i="4"/>
  <c r="C19" i="4"/>
  <c r="C16" i="4"/>
  <c r="C9" i="4"/>
  <c r="C8" i="4" s="1"/>
  <c r="C74" i="6" l="1"/>
  <c r="C15" i="6"/>
  <c r="C14" i="6" s="1"/>
  <c r="C7" i="6" s="1"/>
  <c r="E74" i="6"/>
  <c r="E68" i="6" s="1"/>
  <c r="E67" i="6" s="1"/>
  <c r="D35" i="6"/>
  <c r="C68" i="6"/>
  <c r="C67" i="6" s="1"/>
  <c r="D74" i="6"/>
  <c r="D34" i="6"/>
  <c r="D7" i="6"/>
  <c r="E34" i="6"/>
  <c r="E7" i="6" s="1"/>
  <c r="D68" i="6"/>
  <c r="D67" i="6" s="1"/>
  <c r="C69" i="4"/>
  <c r="C35" i="4"/>
  <c r="C34" i="4" s="1"/>
  <c r="C15" i="4"/>
  <c r="C14" i="4" s="1"/>
  <c r="C56" i="4"/>
  <c r="L325" i="2"/>
  <c r="L324" i="2" s="1"/>
  <c r="L323" i="2" s="1"/>
  <c r="L322" i="2" s="1"/>
  <c r="L321" i="2" s="1"/>
  <c r="K325" i="2"/>
  <c r="K324" i="2" s="1"/>
  <c r="K323" i="2" s="1"/>
  <c r="K322" i="2" s="1"/>
  <c r="K321" i="2" s="1"/>
  <c r="J325" i="2"/>
  <c r="J324" i="2" s="1"/>
  <c r="J323" i="2" s="1"/>
  <c r="J322" i="2" s="1"/>
  <c r="J321" i="2" s="1"/>
  <c r="L353" i="2"/>
  <c r="L352" i="2" s="1"/>
  <c r="L351" i="2" s="1"/>
  <c r="K353" i="2"/>
  <c r="K352" i="2" s="1"/>
  <c r="K351" i="2" s="1"/>
  <c r="J353" i="2"/>
  <c r="J352" i="2" s="1"/>
  <c r="J351" i="2" s="1"/>
  <c r="L349" i="2"/>
  <c r="L348" i="2" s="1"/>
  <c r="L344" i="2" s="1"/>
  <c r="K349" i="2"/>
  <c r="K348" i="2" s="1"/>
  <c r="K344" i="2" s="1"/>
  <c r="J349" i="2"/>
  <c r="J348" i="2" s="1"/>
  <c r="J344" i="2" s="1"/>
  <c r="L156" i="2"/>
  <c r="L155" i="2" s="1"/>
  <c r="K156" i="2"/>
  <c r="K155" i="2" s="1"/>
  <c r="J156" i="2"/>
  <c r="J155" i="2" s="1"/>
  <c r="L153" i="2"/>
  <c r="K153" i="2"/>
  <c r="J153" i="2"/>
  <c r="L151" i="2"/>
  <c r="K151" i="2"/>
  <c r="J151" i="2"/>
  <c r="L147" i="2"/>
  <c r="L146" i="2" s="1"/>
  <c r="L145" i="2" s="1"/>
  <c r="K147" i="2"/>
  <c r="K146" i="2" s="1"/>
  <c r="K145" i="2" s="1"/>
  <c r="J147" i="2"/>
  <c r="J146" i="2" s="1"/>
  <c r="J145" i="2" s="1"/>
  <c r="L138" i="2"/>
  <c r="L137" i="2" s="1"/>
  <c r="L136" i="2" s="1"/>
  <c r="L135" i="2" s="1"/>
  <c r="L134" i="2" s="1"/>
  <c r="K138" i="2"/>
  <c r="K137" i="2" s="1"/>
  <c r="K136" i="2" s="1"/>
  <c r="K135" i="2" s="1"/>
  <c r="K134" i="2" s="1"/>
  <c r="J138" i="2"/>
  <c r="J137" i="2" s="1"/>
  <c r="J136" i="2" s="1"/>
  <c r="J135" i="2" s="1"/>
  <c r="J134" i="2" s="1"/>
  <c r="L131" i="2"/>
  <c r="L130" i="2" s="1"/>
  <c r="L129" i="2" s="1"/>
  <c r="K131" i="2"/>
  <c r="K130" i="2" s="1"/>
  <c r="K129" i="2" s="1"/>
  <c r="J131" i="2"/>
  <c r="J130" i="2" s="1"/>
  <c r="J129" i="2" s="1"/>
  <c r="L127" i="2"/>
  <c r="L126" i="2" s="1"/>
  <c r="K127" i="2"/>
  <c r="K126" i="2" s="1"/>
  <c r="J127" i="2"/>
  <c r="J126" i="2" s="1"/>
  <c r="L124" i="2"/>
  <c r="L123" i="2" s="1"/>
  <c r="K124" i="2"/>
  <c r="K123" i="2" s="1"/>
  <c r="J124" i="2"/>
  <c r="J123" i="2" s="1"/>
  <c r="L121" i="2"/>
  <c r="L120" i="2" s="1"/>
  <c r="L119" i="2" s="1"/>
  <c r="L118" i="2" s="1"/>
  <c r="K121" i="2"/>
  <c r="K120" i="2" s="1"/>
  <c r="K119" i="2" s="1"/>
  <c r="K118" i="2" s="1"/>
  <c r="J121" i="2"/>
  <c r="J120" i="2" s="1"/>
  <c r="J119" i="2" s="1"/>
  <c r="J118" i="2" s="1"/>
  <c r="L116" i="2"/>
  <c r="K116" i="2"/>
  <c r="J116" i="2"/>
  <c r="L115" i="2"/>
  <c r="L114" i="2" s="1"/>
  <c r="L113" i="2" s="1"/>
  <c r="K115" i="2"/>
  <c r="K114" i="2" s="1"/>
  <c r="K113" i="2" s="1"/>
  <c r="J115" i="2"/>
  <c r="J114" i="2" s="1"/>
  <c r="J113" i="2" s="1"/>
  <c r="L111" i="2"/>
  <c r="L110" i="2" s="1"/>
  <c r="K111" i="2"/>
  <c r="K110" i="2" s="1"/>
  <c r="J111" i="2"/>
  <c r="J110" i="2" s="1"/>
  <c r="L108" i="2"/>
  <c r="K108" i="2"/>
  <c r="J108" i="2"/>
  <c r="L106" i="2"/>
  <c r="K106" i="2"/>
  <c r="J106" i="2"/>
  <c r="L101" i="2"/>
  <c r="L100" i="2" s="1"/>
  <c r="K101" i="2"/>
  <c r="K100" i="2" s="1"/>
  <c r="J101" i="2"/>
  <c r="J100" i="2" s="1"/>
  <c r="L98" i="2"/>
  <c r="L97" i="2" s="1"/>
  <c r="K98" i="2"/>
  <c r="K97" i="2" s="1"/>
  <c r="J98" i="2"/>
  <c r="J97" i="2" s="1"/>
  <c r="L91" i="2"/>
  <c r="L90" i="2" s="1"/>
  <c r="L89" i="2" s="1"/>
  <c r="K91" i="2"/>
  <c r="K90" i="2" s="1"/>
  <c r="K89" i="2" s="1"/>
  <c r="J91" i="2"/>
  <c r="J90" i="2" s="1"/>
  <c r="J89" i="2" s="1"/>
  <c r="L87" i="2"/>
  <c r="L86" i="2" s="1"/>
  <c r="L85" i="2" s="1"/>
  <c r="K87" i="2"/>
  <c r="K86" i="2" s="1"/>
  <c r="K85" i="2" s="1"/>
  <c r="J87" i="2"/>
  <c r="J86" i="2" s="1"/>
  <c r="J85" i="2" s="1"/>
  <c r="L339" i="2"/>
  <c r="L338" i="2" s="1"/>
  <c r="L337" i="2" s="1"/>
  <c r="L336" i="2" s="1"/>
  <c r="L335" i="2" s="1"/>
  <c r="L334" i="2" s="1"/>
  <c r="K339" i="2"/>
  <c r="K338" i="2" s="1"/>
  <c r="K337" i="2" s="1"/>
  <c r="K336" i="2" s="1"/>
  <c r="K335" i="2" s="1"/>
  <c r="K334" i="2" s="1"/>
  <c r="J339" i="2"/>
  <c r="J338" i="2" s="1"/>
  <c r="J337" i="2" s="1"/>
  <c r="J336" i="2" s="1"/>
  <c r="J335" i="2" s="1"/>
  <c r="J334" i="2" s="1"/>
  <c r="D108" i="6" l="1"/>
  <c r="E108" i="6"/>
  <c r="J343" i="2"/>
  <c r="J342" i="2" s="1"/>
  <c r="J341" i="2" s="1"/>
  <c r="C108" i="6"/>
  <c r="C68" i="4"/>
  <c r="C67" i="4" s="1"/>
  <c r="C7" i="4"/>
  <c r="K343" i="2"/>
  <c r="L343" i="2"/>
  <c r="L150" i="2"/>
  <c r="L149" i="2" s="1"/>
  <c r="J150" i="2"/>
  <c r="J149" i="2" s="1"/>
  <c r="K150" i="2"/>
  <c r="K149" i="2" s="1"/>
  <c r="K105" i="2"/>
  <c r="K104" i="2" s="1"/>
  <c r="K103" i="2" s="1"/>
  <c r="J144" i="2"/>
  <c r="L144" i="2"/>
  <c r="K144" i="2"/>
  <c r="K133" i="2" s="1"/>
  <c r="J96" i="2"/>
  <c r="J95" i="2" s="1"/>
  <c r="L105" i="2"/>
  <c r="L104" i="2" s="1"/>
  <c r="L103" i="2" s="1"/>
  <c r="L96" i="2"/>
  <c r="L95" i="2" s="1"/>
  <c r="J105" i="2"/>
  <c r="J104" i="2" s="1"/>
  <c r="J103" i="2" s="1"/>
  <c r="K96" i="2"/>
  <c r="K95" i="2" s="1"/>
  <c r="J84" i="2"/>
  <c r="K84" i="2"/>
  <c r="L84" i="2"/>
  <c r="J133" i="2" l="1"/>
  <c r="L133" i="2"/>
  <c r="J93" i="2"/>
  <c r="C108" i="4"/>
  <c r="L342" i="2"/>
  <c r="L341" i="2" s="1"/>
  <c r="K342" i="2"/>
  <c r="K341" i="2" s="1"/>
  <c r="L94" i="2"/>
  <c r="L93" i="2" s="1"/>
  <c r="K94" i="2"/>
  <c r="K93" i="2" s="1"/>
  <c r="L332" i="2" l="1"/>
  <c r="L331" i="2" s="1"/>
  <c r="L330" i="2" s="1"/>
  <c r="L329" i="2" s="1"/>
  <c r="L328" i="2" s="1"/>
  <c r="L327" i="2" s="1"/>
  <c r="K332" i="2"/>
  <c r="K331" i="2" s="1"/>
  <c r="K330" i="2" s="1"/>
  <c r="K329" i="2" s="1"/>
  <c r="K328" i="2" s="1"/>
  <c r="K327" i="2" s="1"/>
  <c r="J332" i="2"/>
  <c r="J331" i="2" s="1"/>
  <c r="J330" i="2" s="1"/>
  <c r="J329" i="2" s="1"/>
  <c r="J328" i="2" s="1"/>
  <c r="J327" i="2" s="1"/>
  <c r="L313" i="2"/>
  <c r="L312" i="2" s="1"/>
  <c r="L311" i="2" s="1"/>
  <c r="L310" i="2" s="1"/>
  <c r="L387" i="2"/>
  <c r="L386" i="2" s="1"/>
  <c r="L385" i="2" s="1"/>
  <c r="L384" i="2" s="1"/>
  <c r="K387" i="2"/>
  <c r="K386" i="2" s="1"/>
  <c r="K385" i="2" s="1"/>
  <c r="K384" i="2" s="1"/>
  <c r="J387" i="2"/>
  <c r="J386" i="2" s="1"/>
  <c r="J385" i="2" s="1"/>
  <c r="J384" i="2" s="1"/>
  <c r="J370" i="1"/>
  <c r="J369" i="1" s="1"/>
  <c r="J368" i="1" s="1"/>
  <c r="J367" i="1" s="1"/>
  <c r="J366" i="1" s="1"/>
  <c r="J364" i="1"/>
  <c r="J363" i="1" s="1"/>
  <c r="J362" i="1" s="1"/>
  <c r="J361" i="1" s="1"/>
  <c r="J360" i="1" s="1"/>
  <c r="J357" i="1"/>
  <c r="J351" i="1"/>
  <c r="J349" i="1"/>
  <c r="J346" i="1"/>
  <c r="J344" i="1"/>
  <c r="J341" i="1"/>
  <c r="J339" i="1"/>
  <c r="J333" i="1"/>
  <c r="J331" i="1"/>
  <c r="J328" i="1"/>
  <c r="J327" i="1" s="1"/>
  <c r="J324" i="1"/>
  <c r="J323" i="1" s="1"/>
  <c r="J321" i="1"/>
  <c r="J320" i="1" s="1"/>
  <c r="J319" i="1" s="1"/>
  <c r="J312" i="1"/>
  <c r="J311" i="1" s="1"/>
  <c r="J309" i="1"/>
  <c r="J308" i="1" s="1"/>
  <c r="J307" i="1" s="1"/>
  <c r="J306" i="1" s="1"/>
  <c r="J304" i="1"/>
  <c r="J303" i="1" s="1"/>
  <c r="J302" i="1" s="1"/>
  <c r="J301" i="1" s="1"/>
  <c r="J300" i="1" s="1"/>
  <c r="J297" i="1"/>
  <c r="J296" i="1" s="1"/>
  <c r="J294" i="1"/>
  <c r="J293" i="1" s="1"/>
  <c r="J292" i="1" s="1"/>
  <c r="J289" i="1"/>
  <c r="J285" i="1" s="1"/>
  <c r="J281" i="1"/>
  <c r="J280" i="1" s="1"/>
  <c r="J278" i="1"/>
  <c r="J277" i="1" s="1"/>
  <c r="J275" i="1"/>
  <c r="J274" i="1" s="1"/>
  <c r="J273" i="1" s="1"/>
  <c r="J272" i="1" s="1"/>
  <c r="J270" i="1"/>
  <c r="J269" i="1"/>
  <c r="J268" i="1" s="1"/>
  <c r="J267" i="1" s="1"/>
  <c r="J265" i="1"/>
  <c r="J264" i="1" s="1"/>
  <c r="J262" i="1"/>
  <c r="J260" i="1"/>
  <c r="J255" i="1"/>
  <c r="J254" i="1" s="1"/>
  <c r="J252" i="1"/>
  <c r="J251" i="1" s="1"/>
  <c r="J245" i="1"/>
  <c r="J244" i="1" s="1"/>
  <c r="J242" i="1"/>
  <c r="J241" i="1" s="1"/>
  <c r="J239" i="1"/>
  <c r="J238" i="1" s="1"/>
  <c r="J237" i="1" s="1"/>
  <c r="J236" i="1" s="1"/>
  <c r="J233" i="1"/>
  <c r="J231" i="1"/>
  <c r="J229" i="1"/>
  <c r="J226" i="1"/>
  <c r="J221" i="1" s="1"/>
  <c r="J224" i="1"/>
  <c r="J222" i="1"/>
  <c r="J217" i="1"/>
  <c r="J216" i="1" s="1"/>
  <c r="J215" i="1" s="1"/>
  <c r="J214" i="1" s="1"/>
  <c r="J212" i="1"/>
  <c r="J211" i="1" s="1"/>
  <c r="J210" i="1" s="1"/>
  <c r="J209" i="1" s="1"/>
  <c r="J206" i="1"/>
  <c r="J205" i="1" s="1"/>
  <c r="J204" i="1" s="1"/>
  <c r="J202" i="1"/>
  <c r="J201" i="1" s="1"/>
  <c r="J196" i="1"/>
  <c r="J195" i="1" s="1"/>
  <c r="J199" i="1"/>
  <c r="J198" i="1" s="1"/>
  <c r="J193" i="1"/>
  <c r="J192" i="1" s="1"/>
  <c r="J188" i="1"/>
  <c r="J187" i="1" s="1"/>
  <c r="J186" i="1" s="1"/>
  <c r="J184" i="1"/>
  <c r="J183" i="1"/>
  <c r="J181" i="1"/>
  <c r="J180" i="1" s="1"/>
  <c r="J178" i="1"/>
  <c r="J177" i="1" s="1"/>
  <c r="J173" i="1"/>
  <c r="J172" i="1" s="1"/>
  <c r="J170" i="1"/>
  <c r="J169" i="1" s="1"/>
  <c r="J167" i="1"/>
  <c r="J166" i="1" s="1"/>
  <c r="J164" i="1"/>
  <c r="J163" i="1" s="1"/>
  <c r="J161" i="1"/>
  <c r="J160" i="1" s="1"/>
  <c r="J158" i="1"/>
  <c r="J157" i="1" s="1"/>
  <c r="J155" i="1"/>
  <c r="J154" i="1" s="1"/>
  <c r="J152" i="1"/>
  <c r="J151" i="1" s="1"/>
  <c r="J146" i="1"/>
  <c r="J145" i="1" s="1"/>
  <c r="J140" i="1"/>
  <c r="J139" i="1" s="1"/>
  <c r="J143" i="1"/>
  <c r="J142" i="1" s="1"/>
  <c r="J135" i="1"/>
  <c r="J134" i="1"/>
  <c r="J132" i="1"/>
  <c r="J131" i="1" s="1"/>
  <c r="J125" i="1"/>
  <c r="J123" i="1"/>
  <c r="J117" i="1"/>
  <c r="J116" i="1" s="1"/>
  <c r="J115" i="1" s="1"/>
  <c r="J114" i="1" s="1"/>
  <c r="J113" i="1" s="1"/>
  <c r="J108" i="1"/>
  <c r="J107" i="1" s="1"/>
  <c r="J106" i="1" s="1"/>
  <c r="J103" i="1"/>
  <c r="J102" i="1" s="1"/>
  <c r="J101" i="1" s="1"/>
  <c r="J100" i="1" s="1"/>
  <c r="J98" i="1"/>
  <c r="J96" i="1"/>
  <c r="J90" i="1"/>
  <c r="J89" i="1" s="1"/>
  <c r="J88" i="1" s="1"/>
  <c r="J87" i="1" s="1"/>
  <c r="J86" i="1" s="1"/>
  <c r="J85" i="1" s="1"/>
  <c r="J83" i="1"/>
  <c r="J82" i="1" s="1"/>
  <c r="J80" i="1"/>
  <c r="J79" i="1" s="1"/>
  <c r="J77" i="1"/>
  <c r="J76" i="1" s="1"/>
  <c r="J74" i="1"/>
  <c r="J72" i="1"/>
  <c r="J67" i="1"/>
  <c r="J66" i="1" s="1"/>
  <c r="J64" i="1"/>
  <c r="J63" i="1" s="1"/>
  <c r="J59" i="1"/>
  <c r="J58" i="1" s="1"/>
  <c r="J57" i="1" s="1"/>
  <c r="J56" i="1" s="1"/>
  <c r="J49" i="1"/>
  <c r="J48" i="1" s="1"/>
  <c r="J45" i="1"/>
  <c r="J43" i="1"/>
  <c r="J41" i="1"/>
  <c r="J36" i="1"/>
  <c r="J35" i="1" s="1"/>
  <c r="J33" i="1"/>
  <c r="J32" i="1" s="1"/>
  <c r="J28" i="1"/>
  <c r="J27" i="1" s="1"/>
  <c r="J24" i="1"/>
  <c r="J22" i="1"/>
  <c r="J20" i="1"/>
  <c r="J14" i="1"/>
  <c r="J12" i="1"/>
  <c r="J10" i="1"/>
  <c r="L370" i="2"/>
  <c r="L369" i="2" s="1"/>
  <c r="L368" i="2" s="1"/>
  <c r="K370" i="2"/>
  <c r="K369" i="2" s="1"/>
  <c r="K368" i="2" s="1"/>
  <c r="J366" i="2"/>
  <c r="J365" i="2" s="1"/>
  <c r="J364" i="2" s="1"/>
  <c r="J363" i="2" s="1"/>
  <c r="J362" i="2" s="1"/>
  <c r="L366" i="2"/>
  <c r="L365" i="2" s="1"/>
  <c r="L364" i="2" s="1"/>
  <c r="L363" i="2" s="1"/>
  <c r="L362" i="2" s="1"/>
  <c r="K366" i="2"/>
  <c r="K365" i="2" s="1"/>
  <c r="K364" i="2" s="1"/>
  <c r="K363" i="2" s="1"/>
  <c r="K362" i="2" s="1"/>
  <c r="J360" i="2"/>
  <c r="J359" i="2" s="1"/>
  <c r="J358" i="2" s="1"/>
  <c r="J357" i="2" s="1"/>
  <c r="J356" i="2" s="1"/>
  <c r="L360" i="2"/>
  <c r="L359" i="2" s="1"/>
  <c r="L358" i="2" s="1"/>
  <c r="L357" i="2" s="1"/>
  <c r="L356" i="2" s="1"/>
  <c r="K360" i="2"/>
  <c r="K359" i="2" s="1"/>
  <c r="K358" i="2" s="1"/>
  <c r="K357" i="2" s="1"/>
  <c r="K356" i="2" s="1"/>
  <c r="K307" i="2"/>
  <c r="L305" i="2"/>
  <c r="K302" i="2"/>
  <c r="J300" i="2"/>
  <c r="L294" i="2"/>
  <c r="K294" i="2"/>
  <c r="J294" i="2"/>
  <c r="L292" i="2"/>
  <c r="K292" i="2"/>
  <c r="J292" i="2"/>
  <c r="L289" i="2"/>
  <c r="L288" i="2" s="1"/>
  <c r="J289" i="2"/>
  <c r="J288" i="2" s="1"/>
  <c r="L285" i="2"/>
  <c r="L284" i="2" s="1"/>
  <c r="L283" i="2" s="1"/>
  <c r="L282" i="2" s="1"/>
  <c r="K285" i="2"/>
  <c r="K284" i="2" s="1"/>
  <c r="K283" i="2" s="1"/>
  <c r="K282" i="2" s="1"/>
  <c r="J285" i="2"/>
  <c r="J284" i="2" s="1"/>
  <c r="J283" i="2" s="1"/>
  <c r="J282" i="2" s="1"/>
  <c r="L279" i="2"/>
  <c r="L278" i="2" s="1"/>
  <c r="J279" i="2"/>
  <c r="J278" i="2" s="1"/>
  <c r="K279" i="2"/>
  <c r="K278" i="2" s="1"/>
  <c r="L276" i="2"/>
  <c r="L275" i="2" s="1"/>
  <c r="L274" i="2" s="1"/>
  <c r="K276" i="2"/>
  <c r="K275" i="2" s="1"/>
  <c r="K274" i="2" s="1"/>
  <c r="J276" i="2"/>
  <c r="J275" i="2" s="1"/>
  <c r="J274" i="2" s="1"/>
  <c r="J273" i="2" s="1"/>
  <c r="L270" i="2"/>
  <c r="L269" i="2" s="1"/>
  <c r="J270" i="2"/>
  <c r="J269" i="2" s="1"/>
  <c r="J267" i="2"/>
  <c r="J266" i="2" s="1"/>
  <c r="J264" i="2"/>
  <c r="J263" i="2" s="1"/>
  <c r="J262" i="2" s="1"/>
  <c r="J261" i="2" s="1"/>
  <c r="L258" i="2"/>
  <c r="J258" i="2"/>
  <c r="L256" i="2"/>
  <c r="J256" i="2"/>
  <c r="L254" i="2"/>
  <c r="J251" i="2"/>
  <c r="J250" i="2" s="1"/>
  <c r="L251" i="2"/>
  <c r="L250" i="2" s="1"/>
  <c r="K251" i="2"/>
  <c r="K250" i="2" s="1"/>
  <c r="L246" i="2"/>
  <c r="L245" i="2" s="1"/>
  <c r="L244" i="2" s="1"/>
  <c r="L243" i="2" s="1"/>
  <c r="K246" i="2"/>
  <c r="K245" i="2" s="1"/>
  <c r="K244" i="2" s="1"/>
  <c r="K243" i="2" s="1"/>
  <c r="J246" i="2"/>
  <c r="J245" i="2" s="1"/>
  <c r="J244" i="2" s="1"/>
  <c r="J243" i="2" s="1"/>
  <c r="L241" i="2"/>
  <c r="L240" i="2" s="1"/>
  <c r="L239" i="2" s="1"/>
  <c r="L238" i="2" s="1"/>
  <c r="L235" i="2"/>
  <c r="L234" i="2" s="1"/>
  <c r="L233" i="2" s="1"/>
  <c r="K235" i="2"/>
  <c r="K234" i="2" s="1"/>
  <c r="K233" i="2" s="1"/>
  <c r="J235" i="2"/>
  <c r="J234" i="2" s="1"/>
  <c r="J233" i="2" s="1"/>
  <c r="L228" i="2"/>
  <c r="L227" i="2" s="1"/>
  <c r="K228" i="2"/>
  <c r="K227" i="2" s="1"/>
  <c r="J228" i="2"/>
  <c r="J227" i="2" s="1"/>
  <c r="J231" i="2"/>
  <c r="J230" i="2" s="1"/>
  <c r="J225" i="2"/>
  <c r="J224" i="2" s="1"/>
  <c r="L225" i="2"/>
  <c r="L224" i="2" s="1"/>
  <c r="K225" i="2"/>
  <c r="K224" i="2" s="1"/>
  <c r="J183" i="2"/>
  <c r="L183" i="2"/>
  <c r="K183" i="2"/>
  <c r="L175" i="2"/>
  <c r="L174" i="2" s="1"/>
  <c r="J175" i="2"/>
  <c r="J174" i="2" s="1"/>
  <c r="J169" i="2"/>
  <c r="L170" i="2"/>
  <c r="K170" i="2"/>
  <c r="J170" i="2"/>
  <c r="L169" i="2"/>
  <c r="K169" i="2"/>
  <c r="J167" i="2"/>
  <c r="L167" i="2"/>
  <c r="K167" i="2"/>
  <c r="J66" i="2"/>
  <c r="J65" i="2" s="1"/>
  <c r="J64" i="2" s="1"/>
  <c r="J63" i="2" s="1"/>
  <c r="L66" i="2"/>
  <c r="L65" i="2" s="1"/>
  <c r="L64" i="2" s="1"/>
  <c r="L63" i="2" s="1"/>
  <c r="K66" i="2"/>
  <c r="K65" i="2" s="1"/>
  <c r="K64" i="2" s="1"/>
  <c r="K63" i="2" s="1"/>
  <c r="L50" i="2"/>
  <c r="L49" i="2" s="1"/>
  <c r="K50" i="2"/>
  <c r="K49" i="2" s="1"/>
  <c r="J50" i="2"/>
  <c r="J49" i="2" s="1"/>
  <c r="J47" i="2"/>
  <c r="J40" i="2"/>
  <c r="J39" i="2" s="1"/>
  <c r="L40" i="2"/>
  <c r="L39" i="2" s="1"/>
  <c r="K40" i="2"/>
  <c r="K39" i="2" s="1"/>
  <c r="L37" i="2"/>
  <c r="L36" i="2" s="1"/>
  <c r="L273" i="2" l="1"/>
  <c r="K273" i="2"/>
  <c r="J356" i="1"/>
  <c r="J355" i="1" s="1"/>
  <c r="J354" i="1" s="1"/>
  <c r="J353" i="1" s="1"/>
  <c r="J259" i="1"/>
  <c r="J258" i="1" s="1"/>
  <c r="J257" i="1" s="1"/>
  <c r="J31" i="1"/>
  <c r="J30" i="1" s="1"/>
  <c r="J250" i="1"/>
  <c r="J249" i="1" s="1"/>
  <c r="J284" i="1"/>
  <c r="J283" i="1" s="1"/>
  <c r="J122" i="1"/>
  <c r="J121" i="1" s="1"/>
  <c r="J120" i="1" s="1"/>
  <c r="J119" i="1" s="1"/>
  <c r="J105" i="1" s="1"/>
  <c r="J95" i="1"/>
  <c r="J94" i="1" s="1"/>
  <c r="K166" i="2"/>
  <c r="K165" i="2" s="1"/>
  <c r="K164" i="2" s="1"/>
  <c r="L166" i="2"/>
  <c r="J166" i="2"/>
  <c r="J165" i="2" s="1"/>
  <c r="J164" i="2" s="1"/>
  <c r="K313" i="2"/>
  <c r="K312" i="2" s="1"/>
  <c r="K311" i="2" s="1"/>
  <c r="K310" i="2" s="1"/>
  <c r="J313" i="2"/>
  <c r="J312" i="2" s="1"/>
  <c r="J311" i="2" s="1"/>
  <c r="J310" i="2" s="1"/>
  <c r="L58" i="2"/>
  <c r="L57" i="2" s="1"/>
  <c r="L56" i="2" s="1"/>
  <c r="L55" i="2" s="1"/>
  <c r="L376" i="2"/>
  <c r="L375" i="2" s="1"/>
  <c r="K376" i="2"/>
  <c r="K375" i="2" s="1"/>
  <c r="J191" i="1"/>
  <c r="J190" i="1" s="1"/>
  <c r="J318" i="1"/>
  <c r="L291" i="2"/>
  <c r="L287" i="2" s="1"/>
  <c r="L165" i="2"/>
  <c r="L164" i="2" s="1"/>
  <c r="J228" i="1"/>
  <c r="J220" i="1" s="1"/>
  <c r="J219" i="1" s="1"/>
  <c r="J208" i="1" s="1"/>
  <c r="J330" i="1"/>
  <c r="J326" i="1" s="1"/>
  <c r="J317" i="1" s="1"/>
  <c r="J348" i="1"/>
  <c r="J9" i="1"/>
  <c r="J8" i="1" s="1"/>
  <c r="J19" i="1"/>
  <c r="J18" i="1" s="1"/>
  <c r="J130" i="1"/>
  <c r="J129" i="1" s="1"/>
  <c r="J359" i="1"/>
  <c r="J71" i="1"/>
  <c r="J70" i="1" s="1"/>
  <c r="J69" i="1" s="1"/>
  <c r="J338" i="1"/>
  <c r="J343" i="1"/>
  <c r="J176" i="1"/>
  <c r="J175" i="1" s="1"/>
  <c r="J40" i="1"/>
  <c r="J39" i="1" s="1"/>
  <c r="J138" i="1"/>
  <c r="J137" i="1" s="1"/>
  <c r="J355" i="2"/>
  <c r="J376" i="2"/>
  <c r="J375" i="2" s="1"/>
  <c r="J374" i="2" s="1"/>
  <c r="L253" i="2"/>
  <c r="L249" i="2" s="1"/>
  <c r="L248" i="2" s="1"/>
  <c r="L355" i="2"/>
  <c r="J62" i="1"/>
  <c r="J150" i="1"/>
  <c r="J149" i="1" s="1"/>
  <c r="L35" i="2"/>
  <c r="J223" i="2"/>
  <c r="J222" i="2" s="1"/>
  <c r="L182" i="2"/>
  <c r="L181" i="2" s="1"/>
  <c r="K291" i="2"/>
  <c r="J291" i="2"/>
  <c r="J287" i="2" s="1"/>
  <c r="K289" i="2"/>
  <c r="K288" i="2" s="1"/>
  <c r="K182" i="2"/>
  <c r="K181" i="2" s="1"/>
  <c r="J32" i="2"/>
  <c r="J31" i="2" s="1"/>
  <c r="J30" i="2" s="1"/>
  <c r="J29" i="2" s="1"/>
  <c r="J45" i="2"/>
  <c r="J44" i="2" s="1"/>
  <c r="J79" i="2"/>
  <c r="J78" i="2" s="1"/>
  <c r="J77" i="2" s="1"/>
  <c r="J76" i="2" s="1"/>
  <c r="K355" i="2"/>
  <c r="J302" i="2"/>
  <c r="J299" i="2" s="1"/>
  <c r="J307" i="2"/>
  <c r="J182" i="2"/>
  <c r="J181" i="2" s="1"/>
  <c r="L302" i="2"/>
  <c r="L178" i="2"/>
  <c r="L177" i="2" s="1"/>
  <c r="L173" i="2" s="1"/>
  <c r="L172" i="2" s="1"/>
  <c r="K178" i="2"/>
  <c r="K177" i="2" s="1"/>
  <c r="L32" i="2"/>
  <c r="L31" i="2" s="1"/>
  <c r="L30" i="2" s="1"/>
  <c r="L29" i="2" s="1"/>
  <c r="K32" i="2"/>
  <c r="K31" i="2" s="1"/>
  <c r="K30" i="2" s="1"/>
  <c r="K29" i="2" s="1"/>
  <c r="L53" i="2"/>
  <c r="L52" i="2" s="1"/>
  <c r="K53" i="2"/>
  <c r="K52" i="2" s="1"/>
  <c r="J53" i="2"/>
  <c r="J52" i="2" s="1"/>
  <c r="J178" i="2"/>
  <c r="J177" i="2" s="1"/>
  <c r="J173" i="2" s="1"/>
  <c r="J172" i="2" s="1"/>
  <c r="K175" i="2"/>
  <c r="K174" i="2" s="1"/>
  <c r="L45" i="2"/>
  <c r="K45" i="2"/>
  <c r="K256" i="2"/>
  <c r="J37" i="2"/>
  <c r="J36" i="2" s="1"/>
  <c r="J35" i="2" s="1"/>
  <c r="J71" i="2"/>
  <c r="J70" i="2" s="1"/>
  <c r="J69" i="2" s="1"/>
  <c r="K258" i="2"/>
  <c r="K270" i="2"/>
  <c r="K269" i="2" s="1"/>
  <c r="L264" i="2"/>
  <c r="L263" i="2" s="1"/>
  <c r="L262" i="2" s="1"/>
  <c r="L261" i="2" s="1"/>
  <c r="K264" i="2"/>
  <c r="K263" i="2" s="1"/>
  <c r="K262" i="2" s="1"/>
  <c r="K261" i="2" s="1"/>
  <c r="K300" i="2"/>
  <c r="K299" i="2" s="1"/>
  <c r="L300" i="2"/>
  <c r="J254" i="2"/>
  <c r="J253" i="2" s="1"/>
  <c r="J249" i="2" s="1"/>
  <c r="J248" i="2" s="1"/>
  <c r="J220" i="2"/>
  <c r="J219" i="2" s="1"/>
  <c r="J218" i="2" s="1"/>
  <c r="J241" i="2"/>
  <c r="J240" i="2" s="1"/>
  <c r="J239" i="2" s="1"/>
  <c r="J238" i="2" s="1"/>
  <c r="L267" i="2"/>
  <c r="L266" i="2" s="1"/>
  <c r="K267" i="2"/>
  <c r="K266" i="2" s="1"/>
  <c r="K305" i="2"/>
  <c r="K304" i="2" s="1"/>
  <c r="L307" i="2"/>
  <c r="L304" i="2" s="1"/>
  <c r="J305" i="2"/>
  <c r="J17" i="1" l="1"/>
  <c r="J248" i="1"/>
  <c r="J247" i="1" s="1"/>
  <c r="J93" i="1"/>
  <c r="J92" i="1" s="1"/>
  <c r="K374" i="2"/>
  <c r="K373" i="2" s="1"/>
  <c r="K372" i="2" s="1"/>
  <c r="L374" i="2"/>
  <c r="L373" i="2" s="1"/>
  <c r="L372" i="2" s="1"/>
  <c r="J61" i="1"/>
  <c r="J6" i="1" s="1"/>
  <c r="J373" i="2"/>
  <c r="J372" i="2" s="1"/>
  <c r="J309" i="2"/>
  <c r="K309" i="2"/>
  <c r="L309" i="2"/>
  <c r="J43" i="2"/>
  <c r="J42" i="2" s="1"/>
  <c r="J34" i="2" s="1"/>
  <c r="J68" i="2"/>
  <c r="J180" i="2"/>
  <c r="J163" i="2"/>
  <c r="L163" i="2"/>
  <c r="K58" i="2"/>
  <c r="K57" i="2" s="1"/>
  <c r="K56" i="2" s="1"/>
  <c r="K55" i="2" s="1"/>
  <c r="J58" i="2"/>
  <c r="J57" i="2" s="1"/>
  <c r="J56" i="2" s="1"/>
  <c r="J55" i="2" s="1"/>
  <c r="L299" i="2"/>
  <c r="L298" i="2" s="1"/>
  <c r="L297" i="2" s="1"/>
  <c r="L296" i="2" s="1"/>
  <c r="J148" i="1"/>
  <c r="J128" i="1"/>
  <c r="J337" i="1"/>
  <c r="J336" i="1" s="1"/>
  <c r="J335" i="1" s="1"/>
  <c r="J299" i="1" s="1"/>
  <c r="J281" i="2"/>
  <c r="K287" i="2"/>
  <c r="J304" i="2"/>
  <c r="J298" i="2" s="1"/>
  <c r="J297" i="2" s="1"/>
  <c r="J296" i="2" s="1"/>
  <c r="L79" i="2"/>
  <c r="L78" i="2" s="1"/>
  <c r="L77" i="2" s="1"/>
  <c r="L76" i="2" s="1"/>
  <c r="L237" i="2"/>
  <c r="K79" i="2"/>
  <c r="K78" i="2" s="1"/>
  <c r="K77" i="2" s="1"/>
  <c r="K76" i="2" s="1"/>
  <c r="J10" i="2"/>
  <c r="J9" i="2" s="1"/>
  <c r="J8" i="2" s="1"/>
  <c r="K173" i="2"/>
  <c r="K172" i="2" s="1"/>
  <c r="K163" i="2" s="1"/>
  <c r="K254" i="2"/>
  <c r="K253" i="2" s="1"/>
  <c r="K220" i="2"/>
  <c r="K219" i="2" s="1"/>
  <c r="K218" i="2" s="1"/>
  <c r="L220" i="2"/>
  <c r="L219" i="2" s="1"/>
  <c r="L218" i="2" s="1"/>
  <c r="L231" i="2"/>
  <c r="L230" i="2" s="1"/>
  <c r="L223" i="2" s="1"/>
  <c r="L222" i="2" s="1"/>
  <c r="K231" i="2"/>
  <c r="K230" i="2" s="1"/>
  <c r="K223" i="2" s="1"/>
  <c r="K222" i="2" s="1"/>
  <c r="L10" i="2"/>
  <c r="L9" i="2" s="1"/>
  <c r="L8" i="2" s="1"/>
  <c r="K10" i="2"/>
  <c r="K9" i="2" s="1"/>
  <c r="K8" i="2" s="1"/>
  <c r="K298" i="2"/>
  <c r="K297" i="2" s="1"/>
  <c r="K296" i="2" s="1"/>
  <c r="L71" i="2"/>
  <c r="L70" i="2" s="1"/>
  <c r="L69" i="2" s="1"/>
  <c r="K71" i="2"/>
  <c r="K70" i="2" s="1"/>
  <c r="K69" i="2" s="1"/>
  <c r="K37" i="2"/>
  <c r="K36" i="2" s="1"/>
  <c r="K35" i="2" s="1"/>
  <c r="J237" i="2"/>
  <c r="L47" i="2"/>
  <c r="L44" i="2" s="1"/>
  <c r="K47" i="2"/>
  <c r="K44" i="2" s="1"/>
  <c r="L281" i="2"/>
  <c r="L272" i="2" s="1"/>
  <c r="K241" i="2"/>
  <c r="K240" i="2" s="1"/>
  <c r="K239" i="2" s="1"/>
  <c r="K238" i="2" s="1"/>
  <c r="L43" i="2" l="1"/>
  <c r="L42" i="2" s="1"/>
  <c r="K43" i="2"/>
  <c r="K42" i="2" s="1"/>
  <c r="J7" i="2"/>
  <c r="J6" i="2" s="1"/>
  <c r="L68" i="2"/>
  <c r="K68" i="2"/>
  <c r="J272" i="2"/>
  <c r="L180" i="2"/>
  <c r="L162" i="2" s="1"/>
  <c r="K180" i="2"/>
  <c r="K281" i="2"/>
  <c r="J127" i="1"/>
  <c r="J376" i="1" s="1"/>
  <c r="K249" i="2"/>
  <c r="K248" i="2" s="1"/>
  <c r="K237" i="2" s="1"/>
  <c r="J162" i="2"/>
  <c r="K34" i="2" l="1"/>
  <c r="K7" i="2" s="1"/>
  <c r="L34" i="2"/>
  <c r="L7" i="2" s="1"/>
  <c r="K272" i="2"/>
  <c r="L161" i="2"/>
  <c r="J161" i="2"/>
  <c r="J394" i="2" s="1"/>
  <c r="K162" i="2"/>
  <c r="K6" i="2" l="1"/>
  <c r="L6" i="2"/>
  <c r="L394" i="2" s="1"/>
  <c r="L395" i="2" s="1"/>
  <c r="K161" i="2"/>
  <c r="K394" i="2" l="1"/>
  <c r="K395" i="2" s="1"/>
</calcChain>
</file>

<file path=xl/sharedStrings.xml><?xml version="1.0" encoding="utf-8"?>
<sst xmlns="http://schemas.openxmlformats.org/spreadsheetml/2006/main" count="12293" uniqueCount="689">
  <si>
    <t>(тыс.руб.)</t>
  </si>
  <si>
    <t>Наименование</t>
  </si>
  <si>
    <t>Рз</t>
  </si>
  <si>
    <t>Пр</t>
  </si>
  <si>
    <t>ЦСР</t>
  </si>
  <si>
    <t>ВР</t>
  </si>
  <si>
    <t>Утверждено на 2013 год</t>
  </si>
  <si>
    <t>Утверждено на 2014 год</t>
  </si>
  <si>
    <t>Утверждено на 2015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</si>
  <si>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</si>
  <si>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</si>
  <si>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</si>
  <si>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</si>
  <si>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</si>
  <si>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</si>
  <si>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</si>
  <si>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</si>
  <si>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</si>
  <si>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</si>
  <si>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</si>
  <si>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</si>
  <si>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</si>
  <si>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</si>
  <si>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</si>
  <si>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</si>
  <si>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</si>
  <si>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</si>
  <si>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</si>
  <si>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</si>
  <si>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</si>
  <si>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</si>
  <si>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</si>
  <si>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</si>
  <si>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</si>
  <si>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</si>
  <si>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</si>
  <si>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</si>
  <si>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</si>
  <si>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</si>
  <si>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</si>
  <si>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</si>
  <si>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</si>
  <si>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</si>
  <si>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Осуществление части полномочий по решешению вопросов местного значения поселений в области градостроительной деятельности</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</si>
  <si>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</si>
  <si>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</si>
  <si>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</si>
  <si>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</si>
  <si>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</si>
  <si>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</si>
  <si>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</si>
  <si>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</si>
  <si>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</si>
  <si>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</si>
  <si>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</si>
  <si>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</si>
  <si>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</si>
  <si>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</si>
  <si>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</si>
  <si>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</si>
  <si>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</si>
  <si>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</si>
  <si>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</si>
  <si>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</si>
  <si>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</si>
  <si>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</si>
  <si>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</si>
  <si>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</si>
  <si>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</si>
  <si>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</si>
  <si>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</si>
  <si>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</si>
  <si>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</si>
  <si>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</si>
  <si>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</si>
  <si>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</si>
  <si>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</si>
  <si>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</si>
  <si>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</si>
  <si>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</si>
  <si>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</si>
  <si>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</si>
  <si>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</si>
  <si>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</si>
  <si>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</si>
  <si>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</si>
  <si>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</si>
  <si>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</si>
  <si>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</si>
  <si>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</si>
  <si>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</si>
  <si>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</si>
  <si>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</si>
  <si>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</si>
  <si>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</si>
  <si>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</si>
  <si>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</si>
  <si>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</si>
  <si>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</si>
  <si>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</si>
  <si>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</si>
  <si>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</si>
  <si>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</si>
  <si>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</si>
  <si>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</si>
  <si>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</si>
  <si>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</si>
  <si>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</si>
  <si>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</si>
  <si>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</si>
  <si>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</si>
  <si>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</si>
  <si>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</si>
  <si>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</si>
  <si>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</si>
  <si>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</si>
  <si>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</si>
  <si>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</si>
  <si>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</si>
  <si>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</si>
  <si>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</si>
  <si>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</si>
  <si>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</si>
  <si>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</si>
  <si>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</si>
  <si>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</si>
  <si>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521 02 11</t>
  </si>
  <si>
    <t>Социальное обеспечение и иные выплаты населению</t>
  </si>
  <si>
    <t>300</t>
  </si>
  <si>
    <t>Меры социальной поддержки населения по публичным нормативным обязательствам</t>
  </si>
  <si>
    <t>314</t>
  </si>
  <si>
    <t>521 02 13</t>
  </si>
  <si>
    <t>Мероприятия по развитию образования Клетнянского района</t>
  </si>
  <si>
    <t>875 00 00</t>
  </si>
  <si>
    <t>Бюджетные инвестиции</t>
  </si>
  <si>
    <t>400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</si>
  <si>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</si>
  <si>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</si>
  <si>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</si>
  <si>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</si>
  <si>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</si>
  <si>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</si>
  <si>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</si>
  <si>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</si>
  <si>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</si>
  <si>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</si>
  <si>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</si>
  <si>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</si>
  <si>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</si>
  <si>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</si>
  <si>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</si>
  <si>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</si>
  <si>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</si>
  <si>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</si>
  <si>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</si>
  <si>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</si>
  <si>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</si>
  <si>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</si>
  <si>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</si>
  <si>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</si>
  <si>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</si>
  <si>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</si>
  <si>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</si>
  <si>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</si>
  <si>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</si>
  <si>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423 99 31</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</si>
  <si>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</si>
  <si>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</si>
  <si>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</si>
  <si>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</si>
  <si>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</si>
  <si>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</si>
  <si>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</si>
  <si>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</si>
  <si>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</si>
  <si>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</si>
  <si>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</si>
  <si>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Обеспечение деятельности аппарата управления</t>
  </si>
  <si>
    <t>002 04 06</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</si>
  <si>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</si>
  <si>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</si>
  <si>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</si>
  <si>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</si>
  <si>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</si>
  <si>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</si>
  <si>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</si>
  <si>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</si>
  <si>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</si>
  <si>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</si>
  <si>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</si>
  <si>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</si>
  <si>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</si>
  <si>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</si>
  <si>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</si>
  <si>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</si>
  <si>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</si>
  <si>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</si>
  <si>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</si>
  <si>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</si>
  <si>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</si>
  <si>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</si>
  <si>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</si>
  <si>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</si>
  <si>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</si>
  <si>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</si>
  <si>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</si>
  <si>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</si>
  <si>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</si>
  <si>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</si>
  <si>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</si>
  <si>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</si>
  <si>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</si>
  <si>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</si>
  <si>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</si>
  <si>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</si>
  <si>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</si>
  <si>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</si>
  <si>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</si>
  <si>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</si>
  <si>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</si>
  <si>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</si>
  <si>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</si>
  <si>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Иные межбюджетные трансферты</t>
  </si>
  <si>
    <t>540</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</si>
  <si>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</si>
  <si>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</si>
  <si>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</si>
  <si>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</si>
  <si>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</si>
  <si>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</si>
  <si>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</si>
  <si>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</si>
  <si>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</si>
  <si>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</si>
  <si>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</si>
  <si>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</si>
  <si>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</si>
  <si>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</si>
  <si>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</si>
  <si>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</si>
  <si>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</si>
  <si>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</si>
  <si>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</si>
  <si>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</si>
  <si>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Пособия и компенсации гражданам  и иные социальные выплаты, кроме публичных нормативных обязательств</t>
  </si>
  <si>
    <t>321</t>
  </si>
  <si>
    <t>Обеспечение условий по по повышению качества жизни молодых семей Клетнянского района</t>
  </si>
  <si>
    <t>880 00 00</t>
  </si>
  <si>
    <t>Субсидии гражданам на приобретение жилья</t>
  </si>
  <si>
    <t>322</t>
  </si>
  <si>
    <t>Охрана семьи и детства</t>
  </si>
  <si>
    <t>Федеральный закон от 19 мая 1995 года №81-ФЗ "О государственных пособиях гражданам, имеющим детей"</t>
  </si>
  <si>
    <t>505 05 00</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</si>
  <si>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</si>
  <si>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</si>
  <si>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</si>
  <si>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</si>
  <si>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</si>
  <si>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</si>
  <si>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</si>
  <si>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</si>
  <si>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</si>
  <si>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</si>
  <si>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</si>
  <si>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</si>
  <si>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</si>
  <si>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</si>
  <si>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</si>
  <si>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</si>
  <si>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</si>
  <si>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</si>
  <si>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</si>
  <si>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</si>
  <si>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</si>
  <si>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</si>
  <si>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</si>
  <si>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</si>
  <si>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</si>
  <si>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бюджетов поселений</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</si>
  <si>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</si>
  <si>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</si>
  <si>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</si>
  <si>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</si>
  <si>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</si>
  <si>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дотации</t>
  </si>
  <si>
    <t>Поддержка мер по обеспечению сбалансированности бюджетов поселений</t>
  </si>
  <si>
    <t>521 02 02</t>
  </si>
  <si>
    <t>Условно утвержденные расходы</t>
  </si>
  <si>
    <t>99</t>
  </si>
  <si>
    <t>999 00 00</t>
  </si>
  <si>
    <t>999</t>
  </si>
  <si>
    <t>ВСЕГО РАСХОДОВ</t>
  </si>
  <si>
    <t>878 00 00</t>
  </si>
  <si>
    <t>Клетнянский районный Совет народных депутатов</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</si>
  <si>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</si>
  <si>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</si>
  <si>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</si>
  <si>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</si>
  <si>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</si>
  <si>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изм.</t>
  </si>
  <si>
    <t>Выплата единовременного пособия при всех формах устройства детей, лишенных родительского попечения, в семью</t>
  </si>
  <si>
    <t>Оценка имущества, признание прав и регулирование отношений по государственной и муниципальной собственности</t>
  </si>
  <si>
    <t>Администрация Клетнянского района</t>
  </si>
  <si>
    <t>Управление по делам образования, демографии, молодежной политике, ФК и массовому спорту</t>
  </si>
  <si>
    <t>Финансовое управление администрации Клетнянского района</t>
  </si>
  <si>
    <r>
      <t xml:space="preserve">Обеспечение деятельности МБОУ СОШ с. </t>
    </r>
    <r>
      <rPr>
        <sz val="10"/>
        <color indexed="10"/>
        <rFont val="Arial"/>
        <family val="2"/>
        <charset val="204"/>
      </rPr>
      <t>Лутна</t>
    </r>
  </si>
  <si>
    <t xml:space="preserve">Ведомственная структура расходов бюджета муниципального образования "Клетнянский муниципальный район"на 2013 год </t>
  </si>
  <si>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</si>
  <si>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</si>
  <si>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Распределение бюджетных ассигнований по разделам и подразделам, целевым статьям и видам расходов классификации расходов бюджета на 2013 год</t>
  </si>
  <si>
    <t xml:space="preserve">                                                                                  Приложение 1</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</si>
  <si>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20145годов" </t>
  </si>
  <si>
    <t>Прогнозируемые доходы бюджета муниципального образования "Клетнянский муниципальный район" на 2013 год</t>
  </si>
  <si>
    <t xml:space="preserve"> </t>
  </si>
  <si>
    <t xml:space="preserve">КБК </t>
  </si>
  <si>
    <t>Сумма на 2013 год</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</si>
  <si>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</si>
  <si>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</si>
  <si>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</si>
  <si>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</si>
  <si>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</si>
  <si>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</si>
  <si>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</si>
  <si>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 xml:space="preserve"> 1 01 02020 01 0000 110</t>
  </si>
  <si>
    <t xml:space="preserve"> 1 01 02030 01 0000 110</t>
  </si>
  <si>
    <t xml:space="preserve"> 1 01 02040 01 0000 110</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</si>
  <si>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</si>
  <si>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</si>
  <si>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</si>
  <si>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</si>
  <si>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</si>
  <si>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</si>
  <si>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</si>
  <si>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</si>
  <si>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</si>
  <si>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</si>
  <si>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1 05 01021 01 0000 110</t>
  </si>
  <si>
    <t xml:space="preserve"> 1 05 01022 01 0000 110</t>
  </si>
  <si>
    <t>Налог ,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</si>
  <si>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</si>
  <si>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</si>
  <si>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</si>
  <si>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</si>
  <si>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</si>
  <si>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</si>
  <si>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</si>
  <si>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</si>
  <si>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</si>
  <si>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</si>
  <si>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</si>
  <si>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</si>
  <si>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</si>
  <si>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</si>
  <si>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</si>
  <si>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</si>
  <si>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</si>
  <si>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</si>
  <si>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</si>
  <si>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</si>
  <si>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</si>
  <si>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</si>
  <si>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</si>
  <si>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</si>
  <si>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 1 11 05035 05 0000 120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</si>
  <si>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</si>
  <si>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</si>
  <si>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</si>
  <si>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</si>
  <si>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</si>
  <si>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</si>
  <si>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</si>
  <si>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</si>
  <si>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</si>
  <si>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</si>
  <si>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</si>
  <si>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</si>
  <si>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</si>
  <si>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</si>
  <si>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</si>
  <si>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</si>
  <si>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</si>
  <si>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</si>
  <si>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</si>
  <si>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</si>
  <si>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</si>
  <si>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</si>
  <si>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</si>
  <si>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</si>
  <si>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</si>
  <si>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</si>
  <si>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</si>
  <si>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</si>
  <si>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</si>
  <si>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</si>
  <si>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</si>
  <si>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</si>
  <si>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</si>
  <si>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</si>
  <si>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</si>
  <si>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</si>
  <si>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</si>
  <si>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</si>
  <si>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</si>
  <si>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</si>
  <si>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</si>
  <si>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</si>
  <si>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</si>
  <si>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</si>
  <si>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</si>
  <si>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</si>
  <si>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</si>
  <si>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</si>
  <si>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</si>
  <si>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</si>
  <si>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</si>
  <si>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</si>
  <si>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</si>
  <si>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</si>
  <si>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</si>
  <si>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</si>
  <si>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</si>
  <si>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</si>
  <si>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</si>
  <si>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</si>
  <si>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</si>
  <si>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</si>
  <si>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</si>
  <si>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</si>
  <si>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</si>
  <si>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2 02 03007 05 0000 151</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</si>
  <si>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</si>
  <si>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</si>
  <si>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</si>
  <si>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</si>
  <si>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</si>
  <si>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</si>
  <si>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</si>
  <si>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</si>
  <si>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</si>
  <si>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</si>
  <si>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</si>
  <si>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</si>
  <si>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</si>
  <si>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</si>
  <si>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</si>
  <si>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</si>
  <si>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</si>
  <si>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</si>
  <si>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</si>
  <si>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</si>
  <si>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</si>
  <si>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</si>
  <si>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</si>
  <si>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</si>
  <si>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</si>
  <si>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</si>
  <si>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</si>
  <si>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</si>
  <si>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</si>
  <si>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2 02 03026 05 0000 151</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</si>
  <si>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</si>
  <si>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</si>
  <si>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</si>
  <si>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</si>
  <si>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</si>
  <si>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</si>
  <si>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</si>
  <si>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</si>
  <si>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</si>
  <si>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</si>
  <si>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</si>
  <si>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</si>
  <si>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</si>
  <si>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</si>
  <si>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</si>
  <si>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</si>
  <si>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</si>
  <si>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</si>
  <si>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</si>
  <si>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</si>
  <si>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Сумма на 2014 год</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</si>
  <si>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</si>
  <si>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</si>
  <si>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</si>
  <si>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</si>
  <si>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</si>
  <si>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</si>
  <si>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</si>
  <si>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</si>
  <si>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Налог, взимаемый в виде  стоимости патента в связи  с применением  упрощенной системы налогообложения</t>
  </si>
  <si>
    <t>Единый сельскохозяйственный налог (за налоговые периоды, истекшие до 1 января 2011года)</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</si>
  <si>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</si>
  <si>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</si>
  <si>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</si>
  <si>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</si>
  <si>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Сумма на 2015 год</t>
  </si>
  <si>
    <t>Приложение 3</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</si>
  <si>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</si>
  <si>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Нормативы распределения доходов на 2013 год и на плановый период 2014 и 2015 годов между бюджетом муниципального образования "Клетнянский муниципальный район" и бюджетами городского и сельских поселений</t>
  </si>
  <si>
    <t>Наименование  доходов</t>
  </si>
  <si>
    <t>Районный бюджет</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</si>
  <si>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</si>
  <si>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</si>
  <si>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</si>
  <si>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</si>
  <si>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</si>
  <si>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и компенсации  затрат  государства</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</si>
  <si>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</si>
  <si>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</si>
  <si>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В части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</si>
  <si>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</si>
  <si>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В части штрафов, санкций, возмещения  ущерба</t>
  </si>
  <si>
    <t>Денежные взыскания  налогаемые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</si>
  <si>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</si>
  <si>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</si>
  <si>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</si>
  <si>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В части прочих неналоговых доходов</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</si>
  <si>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</si>
  <si>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</si>
  <si>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4</t>
  </si>
  <si>
    <t>Перечень главных администраторов доходов бюджета муниципального образования "Клетнянский муниципальный район"</t>
  </si>
  <si>
    <t>Код бюджетной классификации Российской Федерации</t>
  </si>
  <si>
    <t>Наименование администраторов доходов районного бюджета</t>
  </si>
  <si>
    <t>администратора доходов</t>
  </si>
  <si>
    <t>доходов районного бюджета</t>
  </si>
  <si>
    <t>Государственная пошлина за выдачу разрешения на установку рекламной конструкции</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</si>
  <si>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</si>
  <si>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</si>
  <si>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</si>
  <si>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</si>
  <si>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</si>
  <si>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</si>
  <si>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</si>
  <si>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</si>
  <si>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</si>
  <si>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</si>
  <si>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</si>
  <si>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</si>
  <si>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</si>
  <si>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</si>
  <si>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</si>
  <si>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</si>
  <si>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</si>
  <si>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</si>
  <si>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</si>
  <si>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</si>
  <si>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</si>
  <si>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</si>
  <si>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</si>
  <si>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</si>
  <si>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</si>
  <si>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</si>
  <si>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</si>
  <si>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</si>
  <si>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</si>
  <si>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</si>
  <si>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</si>
  <si>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</si>
  <si>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</si>
  <si>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</si>
  <si>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</si>
  <si>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</si>
  <si>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</si>
  <si>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</si>
  <si>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</si>
  <si>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</si>
  <si>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</si>
  <si>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</si>
  <si>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</si>
  <si>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</si>
  <si>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2 02 02145 05 0000 151</t>
  </si>
  <si>
    <t>Субсидии бюджетам муниципальных районов на модернизацию региональных систем общего образования</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</si>
  <si>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</si>
  <si>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</si>
  <si>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</si>
  <si>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</si>
  <si>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 опекой (попечительством), не имеющих закрепленного жилого помещения</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</si>
  <si>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</si>
  <si>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</si>
  <si>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2 02 04029 05 0000 151</t>
  </si>
  <si>
    <t xml:space="preserve">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 </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</si>
  <si>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</si>
  <si>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</si>
  <si>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</si>
  <si>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</si>
  <si>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</si>
  <si>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</si>
  <si>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</si>
  <si>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</si>
  <si>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Платежи, взимаемые  органами местного самоуправления   (организациями)   муниципальных районов  за выполнение определенных  функций</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</si>
  <si>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</si>
  <si>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</si>
  <si>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</si>
  <si>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</si>
  <si>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</si>
  <si>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</si>
  <si>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</si>
  <si>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Прогнозируемые доходы бюджета муниципального образования "Клетнянский муниципальный район" на плановый период 2014 и 2015 годов</t>
  </si>
  <si>
    <t xml:space="preserve">                                                                                  Приложение 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</si>
  <si>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</si>
  <si>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883 00 00</t>
  </si>
  <si>
    <t>441</t>
  </si>
  <si>
    <t>Бюджетные инвестиции на приобретение объектов недвижимого имущества казенным учреждениям</t>
  </si>
  <si>
    <t/>
  </si>
  <si>
    <t>рублей</t>
  </si>
  <si>
    <t>ГП</t>
  </si>
  <si>
    <t>ППГП</t>
  </si>
  <si>
    <t>КВСР</t>
  </si>
  <si>
    <t>2013 год</t>
  </si>
  <si>
    <t>1</t>
  </si>
  <si>
    <t>2</t>
  </si>
  <si>
    <t>3</t>
  </si>
  <si>
    <t>4</t>
  </si>
  <si>
    <t>5</t>
  </si>
  <si>
    <t>6</t>
  </si>
  <si>
    <t>7</t>
  </si>
  <si>
    <t>8</t>
  </si>
  <si>
    <t>9</t>
  </si>
  <si>
    <t>Реализация полномочий Клетнянского муниципального района на 2013 - 2016 годы</t>
  </si>
  <si>
    <t>00</t>
  </si>
  <si>
    <t>Непрограмная часть</t>
  </si>
  <si>
    <t>70</t>
  </si>
  <si>
    <t>2014 год</t>
  </si>
  <si>
    <t>2015 год</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</si>
  <si>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2013 год</t>
  </si>
  <si>
    <t>Развитие системы образования Клетнянского муниципального района на 2013-2015 годы"</t>
  </si>
  <si>
    <t>Субсидии юридическим лицам (кроме муниципальных учреждений) и физическим лицам - производителям товаров, работ, услуг</t>
  </si>
  <si>
    <t>810</t>
  </si>
  <si>
    <t>Реализация отдельных мероприятий в сфере развития животноводства Клетнянского района</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</si>
  <si>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</si>
  <si>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Таблица 1</t>
  </si>
  <si>
    <t>№ п/п</t>
  </si>
  <si>
    <t>Наименование муниципального образования</t>
  </si>
  <si>
    <t xml:space="preserve">Сумма, тыс.руб </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</si>
  <si>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</si>
  <si>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</si>
  <si>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</si>
  <si>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</si>
  <si>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</si>
  <si>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</si>
  <si>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</si>
  <si>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 xml:space="preserve">Распределение дотации на выравнивание бюджетной обеспеченности поселений  (за счет субвенции, полученной из областного бюджета) на 2013 год </t>
  </si>
  <si>
    <t>Приложение 13</t>
  </si>
  <si>
    <t>Сумма, рублей</t>
  </si>
  <si>
    <t>Таблица 2</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</si>
  <si>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2013 год</t>
  </si>
  <si>
    <t xml:space="preserve">Сумма,рублей </t>
  </si>
  <si>
    <t>Таблица 3</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</si>
  <si>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2013 год</t>
  </si>
  <si>
    <t xml:space="preserve">Сумма, рублей </t>
  </si>
  <si>
    <t>Таблица 4</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</si>
  <si>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2013 год</t>
  </si>
  <si>
    <t>Таблица 5</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</si>
  <si>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2013 год
</t>
  </si>
  <si>
    <t>Распределение дотации на выравнивание бюджетной обеспеченности поселений  (за счет субвенции, полученной из областного бюджета) на плановый период 2014 и 2015 годов</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</si>
  <si>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плановый период 2014 и 2015 годов</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</si>
  <si>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плановый период 2014 и 2015 годов</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</si>
  <si>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плановый период 2014 и 2015 годов</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</si>
  <si>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плановый период 2014 и 2015 годов
</t>
  </si>
  <si>
    <t>Пособия и компенсации гражданам и иные социальные выплаты, кроме публичных нормативных обязательств</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</si>
  <si>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</si>
  <si>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 xml:space="preserve">  Увеличение прочих остатков денежных средств  бюджетов муниципальных районов</t>
  </si>
  <si>
    <t xml:space="preserve">  Уменьшение прочих остатков денежных средств бюджетов муниципальных районов</t>
  </si>
  <si>
    <t>01 05 02 01 05 0000 510</t>
  </si>
  <si>
    <t>01 05 02 01 05 0000 610</t>
  </si>
  <si>
    <t>Приложение 6</t>
  </si>
  <si>
    <t>Приложение 7</t>
  </si>
  <si>
    <t>Распределение бюджетных ассигнований по разделам и подразделам, целевым статьям и видам расходов классификации расходов бюджета на плановый период 2014 и 2015 годов</t>
  </si>
  <si>
    <t>Приложение 8</t>
  </si>
  <si>
    <t>Приложение 9</t>
  </si>
  <si>
    <t>Ведомственная структура расходов бюджета муниципального образования "Клетнянский муниципальный район"на плановый период 2014 и 2015 годов</t>
  </si>
  <si>
    <t xml:space="preserve">Приложение 11
</t>
  </si>
  <si>
    <t xml:space="preserve">Приложение 10 
</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</si>
  <si>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плановый период 2014 и 2015 годов</t>
  </si>
  <si>
    <t>Приложение 12</t>
  </si>
  <si>
    <t>Продолжение приложения 12</t>
  </si>
  <si>
    <t>884 00 00</t>
  </si>
  <si>
    <t xml:space="preserve">Управление муниципальными финансами
муниципального образования «Клетнянский муниципальный район на 2013 - 2015 годы»
</t>
  </si>
  <si>
    <t>531 03 02</t>
  </si>
  <si>
    <t>531 03 04</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</si>
  <si>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</si>
  <si>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(в рублях)</t>
  </si>
  <si>
    <t>1 08 07150 01 1000 110</t>
  </si>
  <si>
    <t>1 08 07150 01 4000 110</t>
  </si>
  <si>
    <t>Доходы от оказания платных услуг (работ) и компенсации затрат государства</t>
  </si>
  <si>
    <t>1 13 02000 00 0000 130</t>
  </si>
  <si>
    <t>Доходы от компенсации затрат государства</t>
  </si>
  <si>
    <t>Таблица 6</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</si>
  <si>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2013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</si>
</sst>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00"/>
    <numFmt numFmtId="166" formatCode="0.000"/>
    <numFmt numFmtId="167" formatCode="#,##0.00_ ;[Red]\-#,##0.00\ "/>
    <numFmt numFmtId="168" formatCode="#,##0_ ;[Red]\-#,##0\ "/>
    <numFmt numFmtId="169" formatCode="#,##0.0_ ;[Red]\-#,##0.0\ "/>
    <numFmt numFmtId="170" formatCode="#,##0.0"/>
  </numFmts>
  <fonts count="34" x14ac:knownFonts="1">
    <font>
      <sz val="11"/>
      <color theme="1"/>
      <name val="Calibri"/>
      <family val="2"/>
      <scheme val="minor"/>
    </font>
    <font>
      <sz val="10"/>
      <name val="Arial"/>
      <family val="2"/>
      <charset val="204"/>
    </font>
    <font>
      <sz val="8"/>
      <name val="Arial"/>
      <family val="2"/>
      <charset val="204"/>
    </font>
    <font>
      <b/>
      <sz val="10"/>
      <name val="Arial"/>
      <family val="2"/>
      <charset val="204"/>
    </font>
    <font>
      <b/>
      <u/>
      <sz val="10"/>
      <name val="Arial"/>
      <family val="2"/>
      <charset val="204"/>
    </font>
    <font>
      <sz val="10"/>
      <name val="Arial Cyr"/>
      <charset val="204"/>
    </font>
    <font>
      <sz val="10"/>
      <color rgb="FFFF0000"/>
      <name val="Arial"/>
      <family val="2"/>
      <charset val="204"/>
    </font>
    <font>
      <sz val="10"/>
      <color indexed="10"/>
      <name val="Arial"/>
      <family val="2"/>
      <charset val="204"/>
    </font>
    <font>
      <sz val="10"/>
      <color theme="1"/>
      <name val="Arial"/>
      <family val="2"/>
      <charset val="204"/>
    </font>
    <font>
      <sz val="10"/>
      <color indexed="8"/>
      <name val="Arial"/>
      <family val="2"/>
      <charset val="204"/>
    </font>
    <font>
      <b/>
      <i/>
      <sz val="10"/>
      <name val="Arial"/>
      <family val="2"/>
      <charset val="204"/>
    </font>
    <font>
      <sz val="11"/>
      <color theme="1"/>
      <name val="Calibri"/>
      <family val="2"/>
      <scheme val="minor"/>
    </font>
    <font>
      <b/>
      <sz val="18"/>
      <color theme="3"/>
      <name val="Cambria"/>
      <family val="2"/>
      <charset val="204"/>
      <scheme val="major"/>
    </font>
    <font>
      <b/>
      <sz val="11"/>
      <color theme="3"/>
      <name val="Calibri"/>
      <family val="2"/>
      <charset val="204"/>
      <scheme val="minor"/>
    </font>
    <font>
      <b/>
      <sz val="10"/>
      <color theme="1"/>
      <name val="Arial"/>
      <family val="2"/>
      <charset val="204"/>
    </font>
    <font>
      <i/>
      <sz val="8"/>
      <name val="Arial"/>
      <family val="2"/>
      <charset val="204"/>
    </font>
    <font>
      <b/>
      <sz val="11"/>
      <name val="Arial"/>
      <family val="2"/>
      <charset val="204"/>
    </font>
    <font>
      <sz val="10"/>
      <color rgb="FF000000"/>
      <name val="Arial"/>
      <family val="2"/>
      <charset val="204"/>
    </font>
    <font>
      <b/>
      <sz val="10"/>
      <color rgb="FF000000"/>
      <name val="Arial"/>
      <family val="2"/>
      <charset val="204"/>
    </font>
    <font>
      <sz val="10"/>
      <color theme="1"/>
      <name val="Calibri"/>
      <family val="2"/>
      <scheme val="minor"/>
    </font>
    <font>
      <b/>
      <sz val="8"/>
      <name val="Arial"/>
      <family val="2"/>
      <charset val="204"/>
    </font>
    <font>
      <sz val="10"/>
      <name val="Times New Roman Cyr"/>
      <charset val="204"/>
    </font>
    <font>
      <u/>
      <sz val="10"/>
      <name val="Arial"/>
      <family val="2"/>
      <charset val="204"/>
    </font>
    <font>
      <b/>
      <sz val="12"/>
      <name val="Arial"/>
      <family val="2"/>
      <charset val="204"/>
    </font>
    <font>
      <sz val="12"/>
      <name val="Arial"/>
      <family val="2"/>
      <charset val="204"/>
    </font>
    <font>
      <b/>
      <sz val="12"/>
      <color indexed="59"/>
      <name val="Arial"/>
      <family val="2"/>
      <charset val="204"/>
    </font>
    <font>
      <b/>
      <u/>
      <sz val="12"/>
      <name val="Arial"/>
      <family val="2"/>
      <charset val="204"/>
    </font>
    <font>
      <sz val="12"/>
      <color theme="1"/>
      <name val="Arial"/>
      <family val="2"/>
      <charset val="204"/>
    </font>
    <font>
      <sz val="8"/>
      <name val="Arial Cyr"/>
      <charset val="204"/>
    </font>
    <font>
      <sz val="9"/>
      <name val="Arial Cyr"/>
      <charset val="204"/>
    </font>
    <font>
      <sz val="11"/>
      <color theme="0"/>
      <name val="Calibri"/>
      <family val="2"/>
      <scheme val="minor"/>
    </font>
    <font>
      <sz val="11"/>
      <name val="Calibri"/>
      <family val="2"/>
      <scheme val="minor"/>
    </font>
    <font>
      <i/>
      <sz val="8"/>
      <color rgb="FF000000"/>
      <name val="Arial"/>
      <family val="2"/>
      <charset val="204"/>
    </font>
    <font>
      <b/>
      <sz val="10"/>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s>
  <cellStyleXfs count="9">
    <xf numFmtId="0" fontId="0"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21" fillId="0" borderId="0"/>
  </cellStyleXfs>
  <cellXfs count="398">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xf>
    <xf numFmtId="0" fontId="2" fillId="0" borderId="0" xfId="0" applyFont="1" applyFill="1" applyAlignment="1">
      <alignment vertical="top"/>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xf>
    <xf numFmtId="4" fontId="4" fillId="0" borderId="2" xfId="0" applyNumberFormat="1" applyFont="1" applyFill="1" applyBorder="1" applyAlignment="1">
      <alignment vertical="top"/>
    </xf>
    <xf numFmtId="164" fontId="4" fillId="0" borderId="2" xfId="0" applyNumberFormat="1" applyFont="1" applyFill="1" applyBorder="1" applyAlignment="1">
      <alignment vertical="top"/>
    </xf>
    <xf numFmtId="0" fontId="4" fillId="0" borderId="0" xfId="0" applyFont="1" applyFill="1" applyAlignment="1">
      <alignment vertical="top"/>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0" fontId="3" fillId="0" borderId="0" xfId="0" applyFont="1" applyFill="1" applyAlignment="1">
      <alignment vertical="top"/>
    </xf>
    <xf numFmtId="0" fontId="1"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top" wrapText="1"/>
    </xf>
    <xf numFmtId="49" fontId="1" fillId="2" borderId="2" xfId="0" applyNumberFormat="1" applyFont="1" applyFill="1" applyBorder="1" applyAlignment="1">
      <alignment horizontal="center" vertical="top"/>
    </xf>
    <xf numFmtId="0" fontId="1" fillId="0" borderId="4" xfId="0" applyFont="1" applyFill="1" applyBorder="1" applyAlignment="1">
      <alignment horizontal="left" vertical="top" wrapText="1"/>
    </xf>
    <xf numFmtId="0" fontId="5" fillId="0" borderId="0" xfId="0" applyFont="1" applyFill="1" applyAlignment="1">
      <alignment vertical="top"/>
    </xf>
    <xf numFmtId="49" fontId="1"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 fontId="1" fillId="0" borderId="2" xfId="0" applyNumberFormat="1" applyFont="1" applyFill="1" applyBorder="1" applyAlignment="1">
      <alignment vertical="top" wrapText="1"/>
    </xf>
    <xf numFmtId="0" fontId="1" fillId="0" borderId="2" xfId="0" applyFont="1" applyBorder="1" applyAlignment="1">
      <alignment horizontal="center" vertical="top" wrapText="1"/>
    </xf>
    <xf numFmtId="0" fontId="3" fillId="0" borderId="2" xfId="0" applyFont="1" applyFill="1" applyBorder="1" applyAlignment="1">
      <alignment vertical="top" wrapText="1"/>
    </xf>
    <xf numFmtId="0" fontId="3" fillId="0" borderId="0" xfId="0" applyFont="1" applyFill="1" applyBorder="1" applyAlignment="1">
      <alignment vertical="top"/>
    </xf>
    <xf numFmtId="0" fontId="1" fillId="0" borderId="0" xfId="0" applyFont="1" applyFill="1" applyBorder="1" applyAlignment="1">
      <alignment vertical="top"/>
    </xf>
    <xf numFmtId="4" fontId="1" fillId="0" borderId="2" xfId="0" applyNumberFormat="1"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xf>
    <xf numFmtId="0" fontId="3"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4" fontId="3" fillId="0" borderId="2" xfId="0" applyNumberFormat="1" applyFont="1" applyFill="1" applyBorder="1" applyAlignment="1">
      <alignment horizontal="right" vertical="top"/>
    </xf>
    <xf numFmtId="0" fontId="1" fillId="0" borderId="2" xfId="0" applyFont="1" applyFill="1" applyBorder="1" applyAlignment="1">
      <alignment horizontal="left" vertical="top"/>
    </xf>
    <xf numFmtId="0" fontId="3" fillId="0" borderId="2" xfId="0" applyFont="1" applyFill="1" applyBorder="1" applyAlignment="1">
      <alignment vertical="top"/>
    </xf>
    <xf numFmtId="0" fontId="10" fillId="0" borderId="0" xfId="0" applyFont="1" applyFill="1" applyAlignment="1">
      <alignment vertical="top"/>
    </xf>
    <xf numFmtId="49" fontId="4" fillId="0" borderId="2" xfId="0" applyNumberFormat="1" applyFont="1" applyFill="1" applyBorder="1" applyAlignment="1">
      <alignment horizontal="center" vertical="top" wrapText="1"/>
    </xf>
    <xf numFmtId="4" fontId="4" fillId="0" borderId="2" xfId="0" applyNumberFormat="1" applyFont="1" applyFill="1" applyBorder="1" applyAlignment="1">
      <alignment vertical="top" wrapText="1"/>
    </xf>
    <xf numFmtId="49"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49" fontId="3" fillId="0" borderId="2" xfId="0" applyNumberFormat="1" applyFont="1" applyFill="1" applyBorder="1" applyAlignment="1">
      <alignment horizontal="left" vertical="top"/>
    </xf>
    <xf numFmtId="4" fontId="3" fillId="0" borderId="2" xfId="0" applyNumberFormat="1" applyFont="1" applyFill="1" applyBorder="1" applyAlignment="1">
      <alignment horizontal="left" vertical="top"/>
    </xf>
    <xf numFmtId="0" fontId="3" fillId="0" borderId="0" xfId="0" applyFont="1" applyFill="1" applyAlignment="1">
      <alignment horizontal="left" vertical="top"/>
    </xf>
    <xf numFmtId="0" fontId="1" fillId="0" borderId="4" xfId="0" applyFont="1" applyFill="1" applyBorder="1" applyAlignment="1">
      <alignment horizontal="left" vertical="top"/>
    </xf>
    <xf numFmtId="0" fontId="1" fillId="0" borderId="3" xfId="0" applyFont="1" applyFill="1" applyBorder="1" applyAlignment="1">
      <alignment vertical="top"/>
    </xf>
    <xf numFmtId="0" fontId="1" fillId="0" borderId="2" xfId="0" applyFont="1" applyFill="1" applyBorder="1" applyAlignment="1">
      <alignment horizontal="center" vertical="top"/>
    </xf>
    <xf numFmtId="0" fontId="0" fillId="0" borderId="0" xfId="0" applyAlignment="1">
      <alignment horizontal="center"/>
    </xf>
    <xf numFmtId="0" fontId="1" fillId="0" borderId="3" xfId="0"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164" fontId="4" fillId="0" borderId="2" xfId="0" applyNumberFormat="1" applyFont="1" applyFill="1" applyBorder="1" applyAlignment="1">
      <alignment horizontal="right" vertical="center" wrapText="1"/>
    </xf>
    <xf numFmtId="164" fontId="2" fillId="0" borderId="0" xfId="0" applyNumberFormat="1" applyFont="1" applyFill="1" applyAlignment="1">
      <alignment vertical="top"/>
    </xf>
    <xf numFmtId="0" fontId="4" fillId="0" borderId="4" xfId="0" applyFont="1" applyFill="1" applyBorder="1" applyAlignment="1">
      <alignment horizontal="center" wrapText="1"/>
    </xf>
    <xf numFmtId="164" fontId="4" fillId="0" borderId="2" xfId="0" applyNumberFormat="1" applyFont="1" applyFill="1" applyBorder="1" applyAlignment="1">
      <alignment vertical="center"/>
    </xf>
    <xf numFmtId="0" fontId="4"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4" fillId="0" borderId="3" xfId="0" applyFont="1" applyFill="1" applyBorder="1" applyAlignment="1">
      <alignment horizontal="center" vertical="top"/>
    </xf>
    <xf numFmtId="0" fontId="1" fillId="0" borderId="0" xfId="0" applyFont="1" applyFill="1" applyAlignment="1">
      <alignment horizontal="center" vertical="top" wrapText="1"/>
    </xf>
    <xf numFmtId="0" fontId="3" fillId="0" borderId="2" xfId="0" applyFont="1" applyFill="1" applyBorder="1" applyAlignment="1">
      <alignment horizontal="center" vertical="top" wrapText="1"/>
    </xf>
    <xf numFmtId="49" fontId="0" fillId="0" borderId="0" xfId="0" applyNumberFormat="1" applyAlignment="1">
      <alignment horizontal="center"/>
    </xf>
    <xf numFmtId="49" fontId="0" fillId="0" borderId="0" xfId="0" applyNumberFormat="1"/>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1" fillId="0" borderId="2" xfId="0" applyFont="1" applyFill="1" applyBorder="1" applyAlignment="1">
      <alignment vertical="top" wrapText="1"/>
    </xf>
    <xf numFmtId="0" fontId="1" fillId="0" borderId="2"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Alignment="1">
      <alignment horizontal="center" vertical="top"/>
    </xf>
    <xf numFmtId="0" fontId="2" fillId="0" borderId="6" xfId="0" applyFont="1" applyFill="1" applyBorder="1" applyAlignment="1">
      <alignment horizontal="center" vertical="top" wrapText="1"/>
    </xf>
    <xf numFmtId="0" fontId="2" fillId="0" borderId="0" xfId="0" applyFont="1" applyFill="1" applyAlignment="1">
      <alignment horizontal="center" vertical="top"/>
    </xf>
    <xf numFmtId="0" fontId="3" fillId="0" borderId="0" xfId="0" applyFont="1" applyFill="1" applyAlignment="1">
      <alignment vertical="top" wrapText="1"/>
    </xf>
    <xf numFmtId="0" fontId="8" fillId="0" borderId="0" xfId="0" applyFont="1" applyAlignment="1">
      <alignment vertical="top" wrapText="1"/>
    </xf>
    <xf numFmtId="0" fontId="1" fillId="0" borderId="2" xfId="0" applyFont="1" applyBorder="1" applyAlignment="1">
      <alignment vertical="top" wrapText="1"/>
    </xf>
    <xf numFmtId="166" fontId="3" fillId="0" borderId="0" xfId="0" applyNumberFormat="1" applyFont="1" applyFill="1" applyBorder="1" applyAlignment="1">
      <alignment vertical="top" wrapText="1"/>
    </xf>
    <xf numFmtId="166" fontId="1" fillId="0" borderId="0" xfId="0" applyNumberFormat="1" applyFont="1" applyFill="1" applyBorder="1" applyAlignment="1">
      <alignment vertical="top" wrapText="1"/>
    </xf>
    <xf numFmtId="166" fontId="1" fillId="0" borderId="0" xfId="0" applyNumberFormat="1" applyFont="1" applyFill="1" applyBorder="1" applyAlignment="1">
      <alignment vertical="top"/>
    </xf>
    <xf numFmtId="0" fontId="1" fillId="0" borderId="0" xfId="0" applyFont="1" applyFill="1" applyBorder="1" applyAlignment="1">
      <alignment vertical="top" wrapText="1"/>
    </xf>
    <xf numFmtId="4" fontId="3" fillId="0" borderId="2" xfId="0" applyNumberFormat="1" applyFont="1" applyFill="1" applyBorder="1" applyAlignment="1">
      <alignment vertical="top" wrapText="1"/>
    </xf>
    <xf numFmtId="164" fontId="1" fillId="0" borderId="0" xfId="0" applyNumberFormat="1" applyFont="1" applyFill="1" applyAlignment="1">
      <alignment vertical="top"/>
    </xf>
    <xf numFmtId="0" fontId="8" fillId="0" borderId="0" xfId="0" applyFont="1" applyFill="1" applyAlignment="1">
      <alignment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4" fontId="8" fillId="0" borderId="2" xfId="0" applyNumberFormat="1" applyFont="1" applyFill="1" applyBorder="1" applyAlignment="1">
      <alignment vertical="top" wrapText="1"/>
    </xf>
    <xf numFmtId="0" fontId="8" fillId="0" borderId="2" xfId="0" applyNumberFormat="1" applyFont="1" applyFill="1" applyBorder="1" applyAlignment="1">
      <alignment vertical="top" wrapText="1"/>
    </xf>
    <xf numFmtId="0" fontId="1" fillId="0" borderId="2"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166" fontId="3" fillId="0" borderId="0" xfId="0" applyNumberFormat="1" applyFont="1" applyFill="1" applyBorder="1" applyAlignment="1">
      <alignment vertical="top"/>
    </xf>
    <xf numFmtId="0" fontId="1" fillId="0" borderId="0" xfId="0" applyFont="1" applyAlignment="1">
      <alignment vertical="top"/>
    </xf>
    <xf numFmtId="0" fontId="3" fillId="0" borderId="3" xfId="0" applyFont="1" applyBorder="1" applyAlignment="1">
      <alignment horizontal="left" vertical="center" wrapText="1"/>
    </xf>
    <xf numFmtId="0" fontId="1" fillId="0" borderId="2" xfId="0" applyFont="1" applyBorder="1" applyAlignment="1">
      <alignment vertical="center"/>
    </xf>
    <xf numFmtId="9" fontId="1" fillId="0" borderId="2" xfId="0" applyNumberFormat="1" applyFont="1" applyBorder="1" applyAlignment="1">
      <alignment vertical="top"/>
    </xf>
    <xf numFmtId="0" fontId="1" fillId="0" borderId="2" xfId="0" applyFont="1" applyBorder="1" applyAlignment="1">
      <alignment vertical="top"/>
    </xf>
    <xf numFmtId="0" fontId="3" fillId="0" borderId="3" xfId="0" applyFont="1" applyBorder="1" applyAlignment="1">
      <alignment vertical="top" wrapText="1"/>
    </xf>
    <xf numFmtId="0" fontId="1" fillId="0" borderId="3" xfId="0" applyFont="1" applyBorder="1" applyAlignment="1">
      <alignment vertical="top" wrapText="1"/>
    </xf>
    <xf numFmtId="0" fontId="3" fillId="0" borderId="2" xfId="0" applyFont="1" applyBorder="1" applyAlignment="1">
      <alignment vertical="center" wrapText="1"/>
    </xf>
    <xf numFmtId="9" fontId="1" fillId="0" borderId="2" xfId="0" applyNumberFormat="1" applyFont="1" applyBorder="1" applyAlignment="1">
      <alignment vertical="center"/>
    </xf>
    <xf numFmtId="0" fontId="1" fillId="0" borderId="0" xfId="0" applyFont="1" applyAlignment="1">
      <alignment horizontal="center" vertical="top" wrapText="1"/>
    </xf>
    <xf numFmtId="49" fontId="1" fillId="0" borderId="0" xfId="0" applyNumberFormat="1" applyFont="1" applyAlignment="1">
      <alignment vertical="top" wrapText="1"/>
    </xf>
    <xf numFmtId="0" fontId="8" fillId="0" borderId="0" xfId="0" applyFont="1"/>
    <xf numFmtId="49" fontId="1" fillId="0" borderId="0" xfId="0" applyNumberFormat="1" applyFont="1" applyFill="1" applyBorder="1" applyAlignment="1">
      <alignment vertical="top" wrapText="1"/>
    </xf>
    <xf numFmtId="0" fontId="1" fillId="0" borderId="0" xfId="0" applyFont="1" applyAlignment="1">
      <alignment vertical="top" wrapText="1"/>
    </xf>
    <xf numFmtId="0" fontId="1" fillId="0" borderId="2" xfId="0" applyFont="1" applyBorder="1" applyAlignment="1">
      <alignment horizontal="left" vertical="top" wrapText="1"/>
    </xf>
    <xf numFmtId="0" fontId="1" fillId="3" borderId="2" xfId="0" applyFont="1" applyFill="1" applyBorder="1" applyAlignment="1">
      <alignment horizontal="center" vertical="top" wrapText="1"/>
    </xf>
    <xf numFmtId="0" fontId="8" fillId="0" borderId="0" xfId="0" applyFont="1" applyAlignment="1">
      <alignment horizontal="center"/>
    </xf>
    <xf numFmtId="49" fontId="2" fillId="0" borderId="0" xfId="0" applyNumberFormat="1" applyFont="1" applyAlignment="1">
      <alignment vertical="top" wrapText="1"/>
    </xf>
    <xf numFmtId="49" fontId="15" fillId="0" borderId="0" xfId="0" applyNumberFormat="1" applyFont="1" applyAlignment="1">
      <alignment vertical="top" wrapText="1"/>
    </xf>
    <xf numFmtId="0" fontId="2" fillId="0" borderId="0" xfId="0" applyFont="1" applyAlignment="1">
      <alignment vertical="top" wrapText="1"/>
    </xf>
    <xf numFmtId="0" fontId="1" fillId="0" borderId="0" xfId="0" applyFont="1" applyBorder="1" applyAlignment="1">
      <alignment vertical="top" wrapText="1"/>
    </xf>
    <xf numFmtId="0" fontId="18" fillId="0" borderId="0" xfId="7"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8" fillId="0" borderId="9" xfId="2" applyNumberFormat="1" applyFont="1" applyFill="1" applyBorder="1" applyAlignment="1">
      <alignment vertical="top" wrapText="1"/>
    </xf>
    <xf numFmtId="49" fontId="18" fillId="0" borderId="0" xfId="7" applyNumberFormat="1" applyFont="1" applyFill="1" applyBorder="1" applyAlignment="1">
      <alignment horizontal="center" vertical="center" wrapText="1"/>
    </xf>
    <xf numFmtId="49" fontId="17" fillId="0" borderId="9" xfId="6" applyNumberFormat="1" applyFont="1" applyFill="1" applyBorder="1" applyAlignment="1">
      <alignment horizontal="center" vertical="center" wrapText="1"/>
    </xf>
    <xf numFmtId="49" fontId="17" fillId="0" borderId="9" xfId="5" applyNumberFormat="1" applyFont="1" applyFill="1" applyBorder="1" applyAlignment="1">
      <alignment horizontal="center" vertical="center" wrapText="1"/>
    </xf>
    <xf numFmtId="49" fontId="18" fillId="0" borderId="9" xfId="3" applyNumberFormat="1" applyFont="1" applyFill="1" applyBorder="1" applyAlignment="1">
      <alignment horizontal="center" vertical="center" wrapText="1"/>
    </xf>
    <xf numFmtId="49" fontId="18" fillId="0" borderId="9" xfId="2" applyNumberFormat="1" applyFont="1" applyFill="1" applyBorder="1" applyAlignment="1">
      <alignment vertical="top" wrapText="1"/>
    </xf>
    <xf numFmtId="49" fontId="18" fillId="0" borderId="9" xfId="1" applyNumberFormat="1" applyFont="1" applyFill="1" applyBorder="1" applyAlignment="1">
      <alignment vertical="center" wrapText="1"/>
    </xf>
    <xf numFmtId="164" fontId="3" fillId="0" borderId="2"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top"/>
    </xf>
    <xf numFmtId="49" fontId="3" fillId="0" borderId="2" xfId="0" applyNumberFormat="1" applyFont="1" applyFill="1" applyBorder="1" applyAlignment="1">
      <alignment vertical="top" wrapText="1"/>
    </xf>
    <xf numFmtId="49" fontId="17" fillId="0" borderId="9" xfId="3"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2" xfId="0" applyFont="1" applyFill="1" applyBorder="1" applyAlignment="1">
      <alignment horizontal="center" vertical="top"/>
    </xf>
    <xf numFmtId="0" fontId="17" fillId="0" borderId="12" xfId="6" applyFont="1" applyFill="1" applyBorder="1" applyAlignment="1">
      <alignment horizontal="center" vertical="center" wrapText="1"/>
    </xf>
    <xf numFmtId="0" fontId="17" fillId="0" borderId="12" xfId="5" applyNumberFormat="1" applyFont="1" applyFill="1" applyBorder="1" applyAlignment="1">
      <alignment horizontal="center" vertical="center" wrapText="1"/>
    </xf>
    <xf numFmtId="164" fontId="18" fillId="0" borderId="15" xfId="2" applyNumberFormat="1" applyFont="1" applyFill="1" applyBorder="1" applyAlignment="1">
      <alignment vertical="top" wrapText="1"/>
    </xf>
    <xf numFmtId="0" fontId="17" fillId="0" borderId="0" xfId="0" applyFont="1" applyFill="1" applyAlignment="1">
      <alignment horizontal="left" vertical="center" wrapText="1"/>
    </xf>
    <xf numFmtId="0" fontId="17" fillId="0" borderId="0" xfId="0" applyFont="1" applyFill="1" applyAlignment="1">
      <alignment vertical="top" wrapText="1"/>
    </xf>
    <xf numFmtId="0" fontId="20" fillId="0" borderId="0" xfId="0" applyFont="1" applyFill="1" applyAlignment="1">
      <alignment vertical="top"/>
    </xf>
    <xf numFmtId="164" fontId="20" fillId="0" borderId="0" xfId="0" applyNumberFormat="1" applyFont="1" applyFill="1" applyAlignment="1">
      <alignment vertical="top"/>
    </xf>
    <xf numFmtId="49" fontId="3" fillId="0" borderId="4" xfId="0" applyNumberFormat="1" applyFont="1" applyFill="1" applyBorder="1" applyAlignment="1">
      <alignment horizontal="center" vertical="top" wrapText="1"/>
    </xf>
    <xf numFmtId="164" fontId="3" fillId="0" borderId="2" xfId="0" applyNumberFormat="1" applyFont="1" applyFill="1" applyBorder="1" applyAlignment="1">
      <alignment vertical="top"/>
    </xf>
    <xf numFmtId="0" fontId="1" fillId="0" borderId="2"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3" xfId="0" applyFont="1" applyFill="1" applyBorder="1" applyAlignment="1">
      <alignment horizontal="left" vertical="top"/>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0" fontId="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4" fillId="0" borderId="4"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2" xfId="0" applyFont="1" applyFill="1" applyBorder="1" applyAlignment="1">
      <alignment horizontal="center" vertical="center"/>
    </xf>
    <xf numFmtId="0" fontId="3" fillId="0" borderId="8" xfId="0" applyFont="1" applyFill="1" applyBorder="1" applyAlignment="1">
      <alignment horizontal="left" vertical="top"/>
    </xf>
    <xf numFmtId="0" fontId="0" fillId="0" borderId="0" xfId="0" applyAlignment="1">
      <alignment wrapText="1"/>
    </xf>
    <xf numFmtId="164" fontId="1" fillId="0" borderId="2" xfId="0" applyNumberFormat="1" applyFont="1" applyFill="1" applyBorder="1" applyAlignment="1">
      <alignment vertical="top"/>
    </xf>
    <xf numFmtId="166" fontId="1" fillId="0" borderId="0" xfId="0" applyNumberFormat="1" applyFont="1" applyFill="1" applyAlignment="1">
      <alignment vertical="top"/>
    </xf>
    <xf numFmtId="0" fontId="0" fillId="0" borderId="2" xfId="0" applyBorder="1" applyAlignment="1">
      <alignment vertical="top" wrapText="1"/>
    </xf>
    <xf numFmtId="164" fontId="8" fillId="0" borderId="2" xfId="0" applyNumberFormat="1" applyFont="1" applyBorder="1" applyAlignment="1">
      <alignment vertical="top" wrapText="1"/>
    </xf>
    <xf numFmtId="0" fontId="17" fillId="0" borderId="4" xfId="0" applyFont="1" applyFill="1" applyBorder="1" applyAlignment="1">
      <alignment horizontal="left" vertical="center"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2" fontId="1" fillId="0" borderId="0" xfId="0" applyNumberFormat="1" applyFont="1" applyFill="1" applyAlignment="1">
      <alignment vertical="top"/>
    </xf>
    <xf numFmtId="0" fontId="4" fillId="0" borderId="3" xfId="0" applyFont="1" applyFill="1" applyBorder="1" applyAlignment="1">
      <alignment horizontal="left" vertical="top" wrapText="1"/>
    </xf>
    <xf numFmtId="0" fontId="1" fillId="0" borderId="3" xfId="0" applyFont="1" applyFill="1" applyBorder="1" applyAlignment="1">
      <alignment vertical="top" wrapText="1"/>
    </xf>
    <xf numFmtId="0" fontId="3" fillId="0" borderId="3" xfId="0" applyFont="1" applyFill="1" applyBorder="1" applyAlignment="1">
      <alignment vertical="top" wrapText="1"/>
    </xf>
    <xf numFmtId="0" fontId="3" fillId="0"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left" vertical="top"/>
    </xf>
    <xf numFmtId="0" fontId="4" fillId="0" borderId="8" xfId="0" applyFont="1" applyFill="1" applyBorder="1" applyAlignment="1">
      <alignment horizontal="center" vertical="top"/>
    </xf>
    <xf numFmtId="0" fontId="3" fillId="0" borderId="2" xfId="0" applyFont="1" applyFill="1" applyBorder="1" applyAlignment="1">
      <alignment horizontal="center" vertical="center"/>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4" fillId="0" borderId="4"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center"/>
    </xf>
    <xf numFmtId="0" fontId="17"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3" fillId="0" borderId="8" xfId="0" applyFont="1" applyFill="1" applyBorder="1" applyAlignment="1">
      <alignment horizontal="left" vertical="top"/>
    </xf>
    <xf numFmtId="0" fontId="22" fillId="0" borderId="0" xfId="8" applyFont="1" applyFill="1"/>
    <xf numFmtId="0" fontId="1" fillId="0" borderId="0" xfId="8" applyFont="1" applyFill="1"/>
    <xf numFmtId="0" fontId="2" fillId="0" borderId="0" xfId="0" applyFont="1" applyAlignment="1">
      <alignment horizontal="left" vertical="top" wrapText="1"/>
    </xf>
    <xf numFmtId="0" fontId="1" fillId="0" borderId="0" xfId="0" applyFont="1"/>
    <xf numFmtId="49" fontId="2" fillId="0" borderId="0" xfId="0" applyNumberFormat="1" applyFont="1" applyAlignment="1">
      <alignment horizontal="left" vertical="top" wrapText="1"/>
    </xf>
    <xf numFmtId="49" fontId="15" fillId="0" borderId="0" xfId="0" applyNumberFormat="1" applyFont="1" applyFill="1" applyAlignment="1">
      <alignment horizontal="left" vertical="top" wrapText="1"/>
    </xf>
    <xf numFmtId="0" fontId="24" fillId="0" borderId="0" xfId="8" applyFont="1" applyFill="1" applyBorder="1" applyAlignment="1">
      <alignment horizontal="center" wrapText="1"/>
    </xf>
    <xf numFmtId="0" fontId="1" fillId="0" borderId="0" xfId="8" applyFont="1" applyFill="1" applyAlignment="1">
      <alignment horizontal="center" vertical="center" wrapText="1"/>
    </xf>
    <xf numFmtId="0" fontId="1" fillId="0" borderId="0" xfId="8" applyFont="1" applyFill="1" applyAlignment="1">
      <alignment horizontal="center" vertical="top" wrapText="1"/>
    </xf>
    <xf numFmtId="0" fontId="24" fillId="0" borderId="2" xfId="8" applyFont="1" applyFill="1" applyBorder="1" applyAlignment="1">
      <alignment horizontal="center"/>
    </xf>
    <xf numFmtId="0" fontId="24" fillId="0" borderId="2" xfId="8" applyFont="1" applyFill="1" applyBorder="1"/>
    <xf numFmtId="0" fontId="1" fillId="0" borderId="0" xfId="8" applyFont="1" applyFill="1" applyAlignment="1"/>
    <xf numFmtId="0" fontId="23" fillId="0" borderId="2" xfId="0" applyFont="1" applyBorder="1"/>
    <xf numFmtId="0" fontId="25" fillId="0" borderId="2" xfId="8" applyFont="1" applyFill="1" applyBorder="1" applyAlignment="1"/>
    <xf numFmtId="0" fontId="23" fillId="0" borderId="0" xfId="8" applyFont="1" applyFill="1"/>
    <xf numFmtId="0" fontId="23" fillId="0" borderId="0" xfId="0" applyFont="1"/>
    <xf numFmtId="167" fontId="24" fillId="0" borderId="2" xfId="8" applyNumberFormat="1" applyFont="1" applyFill="1" applyBorder="1" applyAlignment="1">
      <alignment horizontal="center"/>
    </xf>
    <xf numFmtId="167" fontId="23" fillId="0" borderId="2" xfId="8" applyNumberFormat="1" applyFont="1" applyFill="1" applyBorder="1" applyAlignment="1">
      <alignment horizontal="center"/>
    </xf>
    <xf numFmtId="0" fontId="2" fillId="0" borderId="0" xfId="0" applyFont="1"/>
    <xf numFmtId="0" fontId="15" fillId="0" borderId="0" xfId="0" applyFont="1" applyFill="1" applyAlignment="1">
      <alignment vertical="top" wrapText="1"/>
    </xf>
    <xf numFmtId="49" fontId="15" fillId="0" borderId="0" xfId="0" applyNumberFormat="1" applyFont="1" applyFill="1" applyAlignment="1">
      <alignment vertical="top" wrapText="1"/>
    </xf>
    <xf numFmtId="0" fontId="26" fillId="0" borderId="0" xfId="8" applyFont="1" applyFill="1"/>
    <xf numFmtId="0" fontId="23" fillId="0" borderId="0" xfId="8" applyFont="1" applyFill="1" applyBorder="1" applyAlignment="1">
      <alignment vertical="center" wrapText="1"/>
    </xf>
    <xf numFmtId="0" fontId="24" fillId="0" borderId="0" xfId="8" applyFont="1" applyFill="1"/>
    <xf numFmtId="0" fontId="24" fillId="0" borderId="0" xfId="0" applyFont="1"/>
    <xf numFmtId="0" fontId="23" fillId="0" borderId="0" xfId="8" applyFont="1" applyFill="1" applyBorder="1" applyAlignment="1">
      <alignment horizontal="center" wrapText="1"/>
    </xf>
    <xf numFmtId="0" fontId="23" fillId="0" borderId="0" xfId="8" applyFont="1" applyFill="1" applyBorder="1" applyAlignment="1">
      <alignment wrapText="1"/>
    </xf>
    <xf numFmtId="0" fontId="24" fillId="0" borderId="0" xfId="8" applyFont="1" applyFill="1" applyAlignment="1"/>
    <xf numFmtId="0" fontId="25" fillId="0" borderId="0" xfId="8" applyFont="1" applyFill="1" applyBorder="1" applyAlignment="1">
      <alignment horizontal="center"/>
    </xf>
    <xf numFmtId="168" fontId="25" fillId="0" borderId="0" xfId="8" applyNumberFormat="1" applyFont="1" applyFill="1" applyBorder="1"/>
    <xf numFmtId="0" fontId="24" fillId="0" borderId="0" xfId="8" applyFont="1" applyFill="1" applyBorder="1"/>
    <xf numFmtId="0" fontId="24" fillId="0" borderId="0" xfId="8" applyFont="1" applyFill="1" applyAlignment="1">
      <alignment horizontal="left" vertical="top" wrapText="1"/>
    </xf>
    <xf numFmtId="0" fontId="24" fillId="0" borderId="0" xfId="8" applyFont="1" applyFill="1" applyAlignment="1">
      <alignment vertical="top" wrapText="1"/>
    </xf>
    <xf numFmtId="0" fontId="24" fillId="0" borderId="0" xfId="8" applyFont="1" applyFill="1" applyBorder="1" applyAlignment="1">
      <alignment vertical="top" wrapText="1"/>
    </xf>
    <xf numFmtId="0" fontId="23" fillId="0" borderId="0" xfId="8" applyFont="1" applyFill="1" applyBorder="1" applyAlignment="1">
      <alignment horizontal="right" wrapText="1"/>
    </xf>
    <xf numFmtId="0" fontId="24" fillId="0" borderId="0" xfId="0" applyFont="1" applyFill="1" applyAlignment="1">
      <alignment vertical="top" wrapText="1"/>
    </xf>
    <xf numFmtId="0" fontId="24" fillId="0" borderId="0" xfId="0" applyFont="1" applyAlignment="1">
      <alignment vertical="top" wrapText="1"/>
    </xf>
    <xf numFmtId="0" fontId="24" fillId="0" borderId="0" xfId="0" applyFont="1" applyFill="1"/>
    <xf numFmtId="0" fontId="23" fillId="0" borderId="2" xfId="8" applyFont="1" applyFill="1" applyBorder="1" applyAlignment="1"/>
    <xf numFmtId="169" fontId="24" fillId="0" borderId="2" xfId="8" applyNumberFormat="1" applyFont="1" applyFill="1" applyBorder="1" applyAlignment="1">
      <alignment horizontal="center"/>
    </xf>
    <xf numFmtId="169" fontId="27" fillId="0" borderId="2" xfId="0" applyNumberFormat="1" applyFont="1" applyBorder="1" applyAlignment="1">
      <alignment horizontal="center"/>
    </xf>
    <xf numFmtId="169" fontId="23" fillId="0" borderId="2" xfId="8" applyNumberFormat="1" applyFont="1" applyFill="1" applyBorder="1" applyAlignment="1">
      <alignment horizontal="center"/>
    </xf>
    <xf numFmtId="0" fontId="1" fillId="0" borderId="0" xfId="0" applyFont="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7" fillId="0" borderId="0" xfId="0" applyFont="1" applyFill="1" applyAlignment="1">
      <alignment horizontal="center" vertical="center"/>
    </xf>
    <xf numFmtId="0" fontId="1" fillId="0" borderId="0" xfId="0" applyFont="1" applyFill="1" applyAlignment="1">
      <alignment horizontal="center" vertical="center"/>
    </xf>
    <xf numFmtId="0" fontId="28" fillId="0" borderId="0" xfId="0" applyFont="1" applyFill="1" applyBorder="1" applyAlignment="1">
      <alignment horizontal="left" vertical="top" wrapText="1"/>
    </xf>
    <xf numFmtId="49" fontId="28" fillId="0" borderId="0" xfId="0" applyNumberFormat="1" applyFont="1" applyFill="1" applyBorder="1" applyAlignment="1">
      <alignment horizontal="center" vertical="top" shrinkToFit="1"/>
    </xf>
    <xf numFmtId="49" fontId="29" fillId="0" borderId="0" xfId="0" applyNumberFormat="1" applyFont="1" applyFill="1" applyBorder="1" applyAlignment="1">
      <alignment horizontal="center" vertical="top" shrinkToFit="1"/>
    </xf>
    <xf numFmtId="0" fontId="30" fillId="0" borderId="0" xfId="0" applyFont="1"/>
    <xf numFmtId="0" fontId="30" fillId="0" borderId="0" xfId="0" applyFont="1" applyAlignment="1">
      <alignment horizontal="center"/>
    </xf>
    <xf numFmtId="165" fontId="30" fillId="0" borderId="0" xfId="0" applyNumberFormat="1" applyFont="1"/>
    <xf numFmtId="2" fontId="30" fillId="0" borderId="0" xfId="0" applyNumberFormat="1" applyFont="1"/>
    <xf numFmtId="4" fontId="30" fillId="0" borderId="0" xfId="0" applyNumberFormat="1" applyFont="1"/>
    <xf numFmtId="49" fontId="30" fillId="0" borderId="0" xfId="0" applyNumberFormat="1" applyFont="1" applyAlignment="1">
      <alignment horizontal="center"/>
    </xf>
    <xf numFmtId="49" fontId="30" fillId="0" borderId="0" xfId="0" applyNumberFormat="1" applyFont="1"/>
    <xf numFmtId="0" fontId="0" fillId="0" borderId="2" xfId="0" applyFill="1" applyBorder="1" applyAlignment="1">
      <alignment vertical="top" wrapText="1"/>
    </xf>
    <xf numFmtId="164" fontId="8" fillId="0" borderId="2" xfId="0" applyNumberFormat="1" applyFont="1" applyFill="1" applyBorder="1" applyAlignment="1">
      <alignment vertical="top" wrapText="1"/>
    </xf>
    <xf numFmtId="0" fontId="0" fillId="0" borderId="0" xfId="0" applyFill="1" applyAlignment="1">
      <alignment wrapText="1"/>
    </xf>
    <xf numFmtId="0" fontId="0" fillId="0" borderId="0" xfId="0" applyFill="1"/>
    <xf numFmtId="0" fontId="0" fillId="0" borderId="0" xfId="0" applyFill="1" applyAlignment="1">
      <alignment horizontal="center"/>
    </xf>
    <xf numFmtId="4" fontId="0" fillId="0" borderId="0" xfId="0" applyNumberFormat="1" applyFill="1"/>
    <xf numFmtId="49" fontId="0" fillId="0" borderId="0" xfId="0" applyNumberFormat="1" applyFill="1" applyAlignment="1">
      <alignment horizontal="center"/>
    </xf>
    <xf numFmtId="49" fontId="0" fillId="0" borderId="0" xfId="0" applyNumberFormat="1" applyFill="1"/>
    <xf numFmtId="0" fontId="30" fillId="0" borderId="0" xfId="0" applyFont="1" applyFill="1"/>
    <xf numFmtId="0" fontId="30" fillId="0" borderId="0" xfId="0" applyFont="1" applyFill="1" applyAlignment="1">
      <alignment horizontal="center"/>
    </xf>
    <xf numFmtId="4" fontId="30" fillId="0" borderId="0" xfId="0" applyNumberFormat="1" applyFont="1" applyFill="1"/>
    <xf numFmtId="49" fontId="30" fillId="0" borderId="0" xfId="0" applyNumberFormat="1" applyFont="1" applyFill="1" applyAlignment="1">
      <alignment horizontal="center"/>
    </xf>
    <xf numFmtId="49" fontId="30" fillId="0" borderId="0" xfId="0" applyNumberFormat="1" applyFont="1" applyFill="1"/>
    <xf numFmtId="0" fontId="19" fillId="0" borderId="0" xfId="0" applyFont="1" applyFill="1"/>
    <xf numFmtId="49" fontId="19" fillId="0" borderId="0" xfId="0" applyNumberFormat="1" applyFont="1" applyFill="1"/>
    <xf numFmtId="49" fontId="2" fillId="0" borderId="0" xfId="0" applyNumberFormat="1" applyFont="1" applyFill="1" applyAlignment="1">
      <alignment vertical="top" wrapText="1"/>
    </xf>
    <xf numFmtId="0" fontId="24" fillId="0" borderId="2" xfId="0" applyFont="1" applyBorder="1" applyAlignment="1">
      <alignment horizontal="center"/>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49" fontId="1" fillId="0" borderId="0" xfId="0" applyNumberFormat="1"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vertical="top" wrapText="1"/>
    </xf>
    <xf numFmtId="0" fontId="3" fillId="0" borderId="4" xfId="0" applyFont="1" applyFill="1" applyBorder="1" applyAlignment="1">
      <alignment horizontal="left" vertical="top"/>
    </xf>
    <xf numFmtId="0" fontId="1"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2" fontId="31" fillId="0" borderId="0" xfId="0" applyNumberFormat="1" applyFont="1"/>
    <xf numFmtId="0" fontId="31" fillId="0" borderId="0" xfId="0" applyFont="1"/>
    <xf numFmtId="170" fontId="31" fillId="0" borderId="0" xfId="0" applyNumberFormat="1" applyFont="1"/>
    <xf numFmtId="170" fontId="0" fillId="0" borderId="0" xfId="0" applyNumberFormat="1"/>
    <xf numFmtId="0" fontId="17" fillId="0" borderId="4" xfId="0" applyFont="1" applyFill="1" applyBorder="1" applyAlignment="1">
      <alignment horizontal="left" vertical="top" wrapText="1"/>
    </xf>
    <xf numFmtId="4" fontId="31" fillId="0" borderId="0" xfId="0" applyNumberFormat="1" applyFont="1" applyFill="1"/>
    <xf numFmtId="0" fontId="31" fillId="0" borderId="0" xfId="0" applyFont="1" applyFill="1"/>
    <xf numFmtId="0" fontId="31" fillId="0" borderId="0" xfId="0" applyFont="1" applyFill="1" applyAlignment="1">
      <alignment horizontal="center"/>
    </xf>
    <xf numFmtId="49" fontId="31" fillId="0" borderId="0" xfId="0" applyNumberFormat="1" applyFont="1" applyFill="1" applyAlignment="1">
      <alignment horizontal="center"/>
    </xf>
    <xf numFmtId="49" fontId="31" fillId="0" borderId="0" xfId="0" applyNumberFormat="1" applyFont="1" applyFill="1"/>
    <xf numFmtId="49" fontId="17" fillId="0" borderId="9" xfId="6" applyNumberFormat="1" applyFont="1" applyFill="1" applyBorder="1" applyAlignment="1">
      <alignment horizontal="center" vertical="top" wrapText="1"/>
    </xf>
    <xf numFmtId="0" fontId="17" fillId="0" borderId="9" xfId="6" applyFont="1" applyFill="1" applyBorder="1" applyAlignment="1">
      <alignment horizontal="center" vertical="top" wrapText="1"/>
    </xf>
    <xf numFmtId="0" fontId="17" fillId="0" borderId="12" xfId="6" applyFont="1" applyFill="1" applyBorder="1" applyAlignment="1">
      <alignment horizontal="center" vertical="top" wrapText="1"/>
    </xf>
    <xf numFmtId="0" fontId="15" fillId="0" borderId="1" xfId="0" applyFont="1" applyFill="1" applyBorder="1" applyAlignment="1">
      <alignment horizontal="right" vertical="top"/>
    </xf>
    <xf numFmtId="0" fontId="32" fillId="0" borderId="0" xfId="0" applyFont="1" applyFill="1" applyAlignment="1">
      <alignment horizontal="right" vertical="top" wrapText="1"/>
    </xf>
    <xf numFmtId="4" fontId="1" fillId="0" borderId="0" xfId="0" applyNumberFormat="1" applyFont="1" applyFill="1" applyAlignment="1">
      <alignment vertical="top"/>
    </xf>
    <xf numFmtId="0" fontId="1" fillId="0" borderId="2" xfId="0" applyFont="1" applyBorder="1" applyAlignment="1">
      <alignment horizontal="center" vertical="top" wrapText="1"/>
    </xf>
    <xf numFmtId="0" fontId="1" fillId="0" borderId="2" xfId="0" applyFont="1" applyFill="1" applyBorder="1" applyAlignment="1">
      <alignment vertical="top" wrapText="1"/>
    </xf>
    <xf numFmtId="0" fontId="3" fillId="0" borderId="2"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49" fontId="2" fillId="0" borderId="0" xfId="0" applyNumberFormat="1" applyFont="1" applyAlignment="1">
      <alignment horizontal="left" vertical="top" wrapText="1"/>
    </xf>
    <xf numFmtId="4" fontId="33" fillId="0" borderId="2" xfId="0" applyNumberFormat="1" applyFont="1" applyFill="1" applyBorder="1" applyAlignment="1">
      <alignment vertical="top"/>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49" fontId="1"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49" fontId="2" fillId="0" borderId="0" xfId="0" applyNumberFormat="1" applyFont="1" applyFill="1" applyAlignment="1">
      <alignment horizontal="left" vertical="top" wrapText="1"/>
    </xf>
    <xf numFmtId="0" fontId="3" fillId="0" borderId="0" xfId="0" applyFont="1" applyAlignment="1">
      <alignment horizontal="center" vertical="center" wrapText="1"/>
    </xf>
    <xf numFmtId="0" fontId="8"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8"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6" fillId="0" borderId="0" xfId="0" applyFont="1" applyAlignment="1">
      <alignment horizontal="center" vertical="top" wrapText="1"/>
    </xf>
    <xf numFmtId="0" fontId="1" fillId="0" borderId="2" xfId="0" applyFont="1" applyFill="1" applyBorder="1" applyAlignment="1">
      <alignment horizontal="left" vertical="top" wrapText="1"/>
    </xf>
    <xf numFmtId="0" fontId="2" fillId="0" borderId="0" xfId="0" applyFont="1" applyFill="1" applyAlignment="1">
      <alignment horizontal="left" vertical="top" wrapText="1"/>
    </xf>
    <xf numFmtId="0" fontId="2" fillId="0" borderId="2"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1" fillId="0" borderId="2" xfId="0" applyFont="1" applyFill="1" applyBorder="1" applyAlignment="1">
      <alignmen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vertical="top"/>
    </xf>
    <xf numFmtId="0" fontId="1" fillId="0" borderId="2" xfId="0" applyFont="1" applyFill="1" applyBorder="1" applyAlignment="1">
      <alignment horizontal="left" vertical="top"/>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17" fillId="0" borderId="0" xfId="0" applyFont="1" applyFill="1" applyAlignment="1">
      <alignment horizontal="left" vertical="top" wrapText="1"/>
    </xf>
    <xf numFmtId="0" fontId="3" fillId="0" borderId="16" xfId="0" applyFont="1" applyFill="1" applyBorder="1" applyAlignment="1">
      <alignment horizontal="left" vertical="top" wrapText="1"/>
    </xf>
    <xf numFmtId="0" fontId="18" fillId="0" borderId="13" xfId="4" applyNumberFormat="1" applyFont="1" applyFill="1" applyBorder="1" applyAlignment="1">
      <alignment horizontal="left" vertical="top" wrapText="1"/>
    </xf>
    <xf numFmtId="0" fontId="18" fillId="0" borderId="14" xfId="4" applyNumberFormat="1" applyFont="1" applyFill="1" applyBorder="1" applyAlignment="1">
      <alignment horizontal="left" vertical="top" wrapText="1"/>
    </xf>
    <xf numFmtId="0" fontId="17"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3" fillId="0" borderId="8" xfId="0" applyFont="1" applyFill="1" applyBorder="1" applyAlignment="1">
      <alignment horizontal="left" vertical="top"/>
    </xf>
    <xf numFmtId="0" fontId="18" fillId="0" borderId="0" xfId="0" applyFont="1" applyFill="1" applyAlignment="1">
      <alignment horizontal="center" vertical="center" wrapText="1"/>
    </xf>
    <xf numFmtId="0" fontId="32" fillId="0" borderId="0" xfId="0" applyFont="1" applyFill="1" applyAlignment="1">
      <alignment horizontal="righ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3" fillId="0" borderId="0" xfId="8" applyFont="1" applyFill="1" applyBorder="1" applyAlignment="1">
      <alignment horizontal="center" vertical="top" wrapText="1"/>
    </xf>
    <xf numFmtId="0" fontId="1" fillId="0" borderId="2" xfId="8" applyFont="1" applyFill="1" applyBorder="1" applyAlignment="1">
      <alignment horizontal="center" vertical="top" wrapText="1"/>
    </xf>
    <xf numFmtId="0" fontId="1"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0" xfId="8" applyFont="1" applyFill="1" applyAlignment="1">
      <alignment horizontal="left" vertical="top" wrapText="1"/>
    </xf>
    <xf numFmtId="0" fontId="1" fillId="0" borderId="6" xfId="8" applyFont="1" applyFill="1" applyBorder="1" applyAlignment="1">
      <alignment horizontal="center" vertical="center" wrapText="1"/>
    </xf>
    <xf numFmtId="0" fontId="1" fillId="0" borderId="7" xfId="8" applyFont="1" applyFill="1" applyBorder="1" applyAlignment="1">
      <alignment horizontal="center" vertical="center" wrapText="1"/>
    </xf>
    <xf numFmtId="49" fontId="2" fillId="0" borderId="0" xfId="0" applyNumberFormat="1" applyFont="1" applyAlignment="1">
      <alignment horizontal="left" vertical="top" wrapText="1"/>
    </xf>
  </cellXfs>
  <cellStyles count="9">
    <cellStyle name="Денежный" xfId="3" builtinId="4"/>
    <cellStyle name="Денежный [0]" xfId="4" builtinId="7"/>
    <cellStyle name="Заголовок 3" xfId="7" builtinId="18"/>
    <cellStyle name="Название" xfId="6" builtinId="15"/>
    <cellStyle name="Обычный" xfId="0" builtinId="0"/>
    <cellStyle name="Обычный_method_2_1" xfId="8"/>
    <cellStyle name="Процентный" xfId="5" builtinId="5"/>
    <cellStyle name="Финансовый" xfId="1" builtinId="3"/>
    <cellStyle name="Финансовый [0]" xfId="2"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17621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 name="AutoShape 6"/>
        <xdr:cNvSpPr>
          <a:spLocks noChangeArrowheads="1"/>
        </xdr:cNvSpPr>
      </xdr:nvSpPr>
      <xdr:spPr bwMode="auto">
        <a:xfrm>
          <a:off x="11010900"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 name="AutoShape 7"/>
        <xdr:cNvSpPr>
          <a:spLocks noChangeArrowheads="1"/>
        </xdr:cNvSpPr>
      </xdr:nvSpPr>
      <xdr:spPr bwMode="auto">
        <a:xfrm>
          <a:off x="11010900"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5" name="AutoShape 9"/>
        <xdr:cNvSpPr>
          <a:spLocks noChangeArrowheads="1"/>
        </xdr:cNvSpPr>
      </xdr:nvSpPr>
      <xdr:spPr bwMode="auto">
        <a:xfrm>
          <a:off x="4162425" y="17621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6" name="AutoShape 13"/>
        <xdr:cNvSpPr>
          <a:spLocks noChangeArrowheads="1"/>
        </xdr:cNvSpPr>
      </xdr:nvSpPr>
      <xdr:spPr bwMode="auto">
        <a:xfrm>
          <a:off x="13839825"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7" name="AutoShape 14"/>
        <xdr:cNvSpPr>
          <a:spLocks noChangeArrowheads="1"/>
        </xdr:cNvSpPr>
      </xdr:nvSpPr>
      <xdr:spPr bwMode="auto">
        <a:xfrm>
          <a:off x="13839825"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5"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6"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1"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2" name="AutoShape 8"/>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4"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5"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6" name="AutoShape 23"/>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23" name="AutoShape 6"/>
        <xdr:cNvSpPr>
          <a:spLocks noChangeArrowheads="1"/>
        </xdr:cNvSpPr>
      </xdr:nvSpPr>
      <xdr:spPr bwMode="auto">
        <a:xfrm>
          <a:off x="11010900"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24" name="AutoShape 7"/>
        <xdr:cNvSpPr>
          <a:spLocks noChangeArrowheads="1"/>
        </xdr:cNvSpPr>
      </xdr:nvSpPr>
      <xdr:spPr bwMode="auto">
        <a:xfrm>
          <a:off x="11010900"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26" name="AutoShape 13"/>
        <xdr:cNvSpPr>
          <a:spLocks noChangeArrowheads="1"/>
        </xdr:cNvSpPr>
      </xdr:nvSpPr>
      <xdr:spPr bwMode="auto">
        <a:xfrm>
          <a:off x="13839825"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27" name="AutoShape 14"/>
        <xdr:cNvSpPr>
          <a:spLocks noChangeArrowheads="1"/>
        </xdr:cNvSpPr>
      </xdr:nvSpPr>
      <xdr:spPr bwMode="auto">
        <a:xfrm>
          <a:off x="13839825"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362825"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3" name="AutoShape 7"/>
        <xdr:cNvSpPr>
          <a:spLocks noChangeArrowheads="1"/>
        </xdr:cNvSpPr>
      </xdr:nvSpPr>
      <xdr:spPr bwMode="auto">
        <a:xfrm>
          <a:off x="7362825" y="5172075"/>
          <a:ext cx="0" cy="10191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362825"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5" name="AutoShape 21"/>
        <xdr:cNvSpPr>
          <a:spLocks noChangeArrowheads="1"/>
        </xdr:cNvSpPr>
      </xdr:nvSpPr>
      <xdr:spPr bwMode="auto">
        <a:xfrm>
          <a:off x="7362825" y="5172075"/>
          <a:ext cx="0" cy="10191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6" name="AutoShape 22"/>
        <xdr:cNvSpPr>
          <a:spLocks noChangeArrowheads="1"/>
        </xdr:cNvSpPr>
      </xdr:nvSpPr>
      <xdr:spPr bwMode="auto">
        <a:xfrm>
          <a:off x="7362825" y="5219700"/>
          <a:ext cx="0" cy="1019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7" name="AutoShape 24"/>
        <xdr:cNvSpPr>
          <a:spLocks noChangeArrowheads="1"/>
        </xdr:cNvSpPr>
      </xdr:nvSpPr>
      <xdr:spPr bwMode="auto">
        <a:xfrm>
          <a:off x="14468475" y="5219700"/>
          <a:ext cx="0" cy="10191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8" name="AutoShape 25"/>
        <xdr:cNvSpPr>
          <a:spLocks noChangeArrowheads="1"/>
        </xdr:cNvSpPr>
      </xdr:nvSpPr>
      <xdr:spPr bwMode="auto">
        <a:xfrm>
          <a:off x="14468475" y="5172075"/>
          <a:ext cx="0" cy="10191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9" name="AutoShape 26"/>
        <xdr:cNvSpPr>
          <a:spLocks noChangeArrowheads="1"/>
        </xdr:cNvSpPr>
      </xdr:nvSpPr>
      <xdr:spPr bwMode="auto">
        <a:xfrm>
          <a:off x="14468475" y="5219700"/>
          <a:ext cx="0" cy="1019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362825"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1" name="AutoShape 7"/>
        <xdr:cNvSpPr>
          <a:spLocks noChangeArrowheads="1"/>
        </xdr:cNvSpPr>
      </xdr:nvSpPr>
      <xdr:spPr bwMode="auto">
        <a:xfrm>
          <a:off x="7362825" y="5172075"/>
          <a:ext cx="0" cy="10191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2" name="AutoShape 8"/>
        <xdr:cNvSpPr>
          <a:spLocks noChangeArrowheads="1"/>
        </xdr:cNvSpPr>
      </xdr:nvSpPr>
      <xdr:spPr bwMode="auto">
        <a:xfrm>
          <a:off x="7362825" y="5219700"/>
          <a:ext cx="0" cy="1019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362825"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4" name="AutoShape 21"/>
        <xdr:cNvSpPr>
          <a:spLocks noChangeArrowheads="1"/>
        </xdr:cNvSpPr>
      </xdr:nvSpPr>
      <xdr:spPr bwMode="auto">
        <a:xfrm>
          <a:off x="7362825" y="5172075"/>
          <a:ext cx="0" cy="10191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5" name="AutoShape 22"/>
        <xdr:cNvSpPr>
          <a:spLocks noChangeArrowheads="1"/>
        </xdr:cNvSpPr>
      </xdr:nvSpPr>
      <xdr:spPr bwMode="auto">
        <a:xfrm>
          <a:off x="7362825" y="5219700"/>
          <a:ext cx="0" cy="1019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16" name="AutoShape 23"/>
        <xdr:cNvSpPr>
          <a:spLocks noChangeArrowheads="1"/>
        </xdr:cNvSpPr>
      </xdr:nvSpPr>
      <xdr:spPr bwMode="auto">
        <a:xfrm>
          <a:off x="14468475" y="5172075"/>
          <a:ext cx="0" cy="10191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17" name="AutoShape 24"/>
        <xdr:cNvSpPr>
          <a:spLocks noChangeArrowheads="1"/>
        </xdr:cNvSpPr>
      </xdr:nvSpPr>
      <xdr:spPr bwMode="auto">
        <a:xfrm>
          <a:off x="14468475" y="5219700"/>
          <a:ext cx="0" cy="10191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18" name="AutoShape 25"/>
        <xdr:cNvSpPr>
          <a:spLocks noChangeArrowheads="1"/>
        </xdr:cNvSpPr>
      </xdr:nvSpPr>
      <xdr:spPr bwMode="auto">
        <a:xfrm>
          <a:off x="14468475" y="5172075"/>
          <a:ext cx="0" cy="10191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19" name="AutoShape 26"/>
        <xdr:cNvSpPr>
          <a:spLocks noChangeArrowheads="1"/>
        </xdr:cNvSpPr>
      </xdr:nvSpPr>
      <xdr:spPr bwMode="auto">
        <a:xfrm>
          <a:off x="14468475" y="5219700"/>
          <a:ext cx="0" cy="1019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3790950" y="23336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3790950" y="23336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3790950" y="23336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3" name="AutoShape 9"/>
        <xdr:cNvSpPr>
          <a:spLocks noChangeArrowheads="1"/>
        </xdr:cNvSpPr>
      </xdr:nvSpPr>
      <xdr:spPr bwMode="auto">
        <a:xfrm>
          <a:off x="3790950" y="23336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TOR/Documents/&#1041;&#1102;&#1076;&#1078;&#1077;&#1090;%202013/&#1052;&#1086;&#1103;%20&#1088;&#1072;&#1089;&#1096;%20%202013%20&#1075;&#1086;&#1076;%20&#1048;.&#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ы"/>
      <sheetName val="211,213 Ап-т"/>
      <sheetName val="211,213 др."/>
      <sheetName val="212"/>
      <sheetName val="221"/>
      <sheetName val="222"/>
      <sheetName val="223"/>
      <sheetName val="Т.Н. 223"/>
      <sheetName val="224"/>
      <sheetName val="225"/>
      <sheetName val="226"/>
      <sheetName val="240"/>
      <sheetName val="251"/>
      <sheetName val="260"/>
      <sheetName val="290"/>
      <sheetName val="290 налоги"/>
      <sheetName val="310"/>
      <sheetName val="340"/>
      <sheetName val="Питание"/>
      <sheetName val="Свод"/>
      <sheetName val="Функц."/>
      <sheetName val="Вед."/>
      <sheetName val="Обл."/>
      <sheetName val="от поселений"/>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abSelected="1" topLeftCell="A42" workbookViewId="0">
      <selection activeCell="B54" sqref="B54"/>
    </sheetView>
  </sheetViews>
  <sheetFormatPr defaultRowHeight="12.75" x14ac:dyDescent="0.25"/>
  <cols>
    <col min="1" max="1" width="23.28515625" style="77" customWidth="1"/>
    <col min="2" max="2" width="77.140625" style="1" customWidth="1"/>
    <col min="3" max="3" width="14.28515625" style="1" customWidth="1"/>
    <col min="4" max="5" width="14.140625" style="1" hidden="1" customWidth="1"/>
    <col min="6" max="6" width="10.7109375" style="1" customWidth="1"/>
    <col min="7"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6" ht="12.75" customHeight="1" x14ac:dyDescent="0.25">
      <c r="A1" s="76"/>
      <c r="B1" s="328" t="s">
        <v>310</v>
      </c>
      <c r="C1" s="328"/>
      <c r="D1" s="287"/>
      <c r="E1" s="287"/>
    </row>
    <row r="2" spans="1:6" ht="27.75" customHeight="1" x14ac:dyDescent="0.25">
      <c r="A2" s="76"/>
      <c r="B2" s="328" t="s">
        <v>311</v>
      </c>
      <c r="C2" s="328"/>
      <c r="D2" s="328"/>
      <c r="E2" s="328"/>
    </row>
    <row r="3" spans="1:6" ht="24.75" customHeight="1" x14ac:dyDescent="0.25">
      <c r="A3" s="329" t="s">
        <v>312</v>
      </c>
      <c r="B3" s="329"/>
      <c r="C3" s="329"/>
      <c r="D3" s="329"/>
      <c r="E3" s="329"/>
    </row>
    <row r="4" spans="1:6" x14ac:dyDescent="0.25">
      <c r="A4" s="77" t="s">
        <v>313</v>
      </c>
      <c r="B4" s="66" t="s">
        <v>313</v>
      </c>
      <c r="D4" s="88"/>
      <c r="E4" s="77" t="s">
        <v>0</v>
      </c>
    </row>
    <row r="5" spans="1:6" s="79" customFormat="1" ht="22.5" x14ac:dyDescent="0.25">
      <c r="A5" s="78" t="s">
        <v>314</v>
      </c>
      <c r="B5" s="78" t="s">
        <v>1</v>
      </c>
      <c r="C5" s="70" t="s">
        <v>315</v>
      </c>
      <c r="D5" s="300" t="s">
        <v>480</v>
      </c>
      <c r="E5" s="300" t="s">
        <v>495</v>
      </c>
    </row>
    <row r="6" spans="1:6" s="2" customFormat="1" x14ac:dyDescent="0.25">
      <c r="A6" s="64">
        <v>1</v>
      </c>
      <c r="B6" s="64">
        <v>2</v>
      </c>
      <c r="C6" s="64">
        <v>3</v>
      </c>
      <c r="D6" s="288">
        <v>4</v>
      </c>
      <c r="E6" s="288">
        <v>5</v>
      </c>
    </row>
    <row r="7" spans="1:6" s="80" customFormat="1" x14ac:dyDescent="0.25">
      <c r="A7" s="67" t="s">
        <v>316</v>
      </c>
      <c r="B7" s="73" t="s">
        <v>317</v>
      </c>
      <c r="C7" s="87">
        <f>C8+C14+C31+C34+C43+C49+C52+C56</f>
        <v>48500000</v>
      </c>
      <c r="D7" s="87">
        <f>D8+D14+D31+D34+D43+D49+D52+D56</f>
        <v>51526300</v>
      </c>
      <c r="E7" s="87">
        <f>E8+E14+E31+E34+E43+E49+E52+E56</f>
        <v>54493200</v>
      </c>
    </row>
    <row r="8" spans="1:6" s="89" customFormat="1" x14ac:dyDescent="0.25">
      <c r="A8" s="67" t="s">
        <v>318</v>
      </c>
      <c r="B8" s="73" t="s">
        <v>319</v>
      </c>
      <c r="C8" s="87">
        <f>C9</f>
        <v>35828000</v>
      </c>
      <c r="D8" s="87">
        <f>D9</f>
        <v>38283300</v>
      </c>
      <c r="E8" s="87">
        <f>E9</f>
        <v>40734000</v>
      </c>
      <c r="F8" s="80"/>
    </row>
    <row r="9" spans="1:6" s="91" customFormat="1" x14ac:dyDescent="0.25">
      <c r="A9" s="90" t="s">
        <v>320</v>
      </c>
      <c r="B9" s="73" t="s">
        <v>321</v>
      </c>
      <c r="C9" s="87">
        <f xml:space="preserve"> C10+C11+C12+C13</f>
        <v>35828000</v>
      </c>
      <c r="D9" s="87">
        <f xml:space="preserve"> D10+D11+D12+D13</f>
        <v>38283300</v>
      </c>
      <c r="E9" s="87">
        <f xml:space="preserve"> E10+E11+E12+E13</f>
        <v>40734000</v>
      </c>
      <c r="F9" s="80"/>
    </row>
    <row r="10" spans="1:6" s="89" customFormat="1" ht="53.25" customHeight="1" x14ac:dyDescent="0.25">
      <c r="A10" s="92" t="s">
        <v>322</v>
      </c>
      <c r="B10" s="93" t="s">
        <v>483</v>
      </c>
      <c r="C10" s="27">
        <v>35278000</v>
      </c>
      <c r="D10" s="94">
        <v>37673300</v>
      </c>
      <c r="E10" s="94">
        <v>40064000</v>
      </c>
      <c r="F10" s="80"/>
    </row>
    <row r="11" spans="1:6" s="89" customFormat="1" ht="64.5" customHeight="1" x14ac:dyDescent="0.25">
      <c r="A11" s="92" t="s">
        <v>323</v>
      </c>
      <c r="B11" s="93" t="s">
        <v>484</v>
      </c>
      <c r="C11" s="27">
        <v>110000</v>
      </c>
      <c r="D11" s="94">
        <v>130000</v>
      </c>
      <c r="E11" s="94">
        <v>150000</v>
      </c>
      <c r="F11" s="80"/>
    </row>
    <row r="12" spans="1:6" s="89" customFormat="1" ht="27" customHeight="1" x14ac:dyDescent="0.25">
      <c r="A12" s="92" t="s">
        <v>324</v>
      </c>
      <c r="B12" s="95" t="s">
        <v>485</v>
      </c>
      <c r="C12" s="27">
        <v>320000</v>
      </c>
      <c r="D12" s="94">
        <v>340000</v>
      </c>
      <c r="E12" s="94">
        <v>360000</v>
      </c>
      <c r="F12" s="80"/>
    </row>
    <row r="13" spans="1:6" s="89" customFormat="1" ht="54" customHeight="1" x14ac:dyDescent="0.25">
      <c r="A13" s="92" t="s">
        <v>325</v>
      </c>
      <c r="B13" s="96" t="s">
        <v>486</v>
      </c>
      <c r="C13" s="27">
        <v>120000</v>
      </c>
      <c r="D13" s="94">
        <v>140000</v>
      </c>
      <c r="E13" s="94">
        <v>160000</v>
      </c>
      <c r="F13" s="80"/>
    </row>
    <row r="14" spans="1:6" s="89" customFormat="1" ht="14.25" customHeight="1" x14ac:dyDescent="0.25">
      <c r="A14" s="67" t="s">
        <v>326</v>
      </c>
      <c r="B14" s="73" t="s">
        <v>327</v>
      </c>
      <c r="C14" s="87">
        <f>C15+C25+C28</f>
        <v>9235400</v>
      </c>
      <c r="D14" s="87">
        <f>D15+D25+D28</f>
        <v>9695500</v>
      </c>
      <c r="E14" s="87">
        <f>E15+E25+E28</f>
        <v>10169200</v>
      </c>
      <c r="F14" s="80"/>
    </row>
    <row r="15" spans="1:6" s="89" customFormat="1" ht="27.75" customHeight="1" x14ac:dyDescent="0.25">
      <c r="A15" s="67" t="s">
        <v>328</v>
      </c>
      <c r="B15" s="73" t="s">
        <v>329</v>
      </c>
      <c r="C15" s="87">
        <f>C16+C19+C23+C24</f>
        <v>3135400</v>
      </c>
      <c r="D15" s="87">
        <f>D16+D19+D23+D24</f>
        <v>3344500</v>
      </c>
      <c r="E15" s="87">
        <f>E16+E19+E23+E24</f>
        <v>3505200</v>
      </c>
      <c r="F15" s="80"/>
    </row>
    <row r="16" spans="1:6" s="89" customFormat="1" ht="27.75" customHeight="1" x14ac:dyDescent="0.25">
      <c r="A16" s="92" t="s">
        <v>330</v>
      </c>
      <c r="B16" s="93" t="s">
        <v>331</v>
      </c>
      <c r="C16" s="27">
        <f>C17+C18</f>
        <v>1205000</v>
      </c>
      <c r="D16" s="94">
        <f>D17+D18</f>
        <v>1268000</v>
      </c>
      <c r="E16" s="94">
        <f>E17+E18</f>
        <v>1326000</v>
      </c>
      <c r="F16" s="80"/>
    </row>
    <row r="17" spans="1:6" s="89" customFormat="1" ht="27.75" customHeight="1" x14ac:dyDescent="0.25">
      <c r="A17" s="64" t="s">
        <v>332</v>
      </c>
      <c r="B17" s="74" t="s">
        <v>331</v>
      </c>
      <c r="C17" s="27">
        <v>1204500</v>
      </c>
      <c r="D17" s="27">
        <v>1267500</v>
      </c>
      <c r="E17" s="27">
        <v>1325500</v>
      </c>
      <c r="F17" s="80"/>
    </row>
    <row r="18" spans="1:6" s="89" customFormat="1" ht="27.75" customHeight="1" x14ac:dyDescent="0.25">
      <c r="A18" s="64" t="s">
        <v>333</v>
      </c>
      <c r="B18" s="74" t="s">
        <v>334</v>
      </c>
      <c r="C18" s="27">
        <v>500</v>
      </c>
      <c r="D18" s="27">
        <v>500</v>
      </c>
      <c r="E18" s="27">
        <v>500</v>
      </c>
      <c r="F18" s="80"/>
    </row>
    <row r="19" spans="1:6" s="89" customFormat="1" ht="27.75" customHeight="1" x14ac:dyDescent="0.25">
      <c r="A19" s="92" t="s">
        <v>335</v>
      </c>
      <c r="B19" s="93" t="s">
        <v>487</v>
      </c>
      <c r="C19" s="27">
        <f>C20+C21</f>
        <v>460000</v>
      </c>
      <c r="D19" s="94">
        <f>D20+D21</f>
        <v>484000</v>
      </c>
      <c r="E19" s="94">
        <f>E20+E21</f>
        <v>508000</v>
      </c>
      <c r="F19" s="80"/>
    </row>
    <row r="20" spans="1:6" s="89" customFormat="1" ht="27.75" customHeight="1" x14ac:dyDescent="0.25">
      <c r="A20" s="64" t="s">
        <v>336</v>
      </c>
      <c r="B20" s="74" t="s">
        <v>487</v>
      </c>
      <c r="C20" s="27">
        <v>458000</v>
      </c>
      <c r="D20" s="27">
        <v>482000</v>
      </c>
      <c r="E20" s="94">
        <v>506000</v>
      </c>
      <c r="F20" s="80"/>
    </row>
    <row r="21" spans="1:6" s="89" customFormat="1" ht="42.75" customHeight="1" x14ac:dyDescent="0.25">
      <c r="A21" s="64" t="s">
        <v>337</v>
      </c>
      <c r="B21" s="74" t="s">
        <v>488</v>
      </c>
      <c r="C21" s="27">
        <v>2000</v>
      </c>
      <c r="D21" s="27">
        <v>2000</v>
      </c>
      <c r="E21" s="94">
        <v>2000</v>
      </c>
      <c r="F21" s="80"/>
    </row>
    <row r="22" spans="1:6" s="89" customFormat="1" ht="27.75" customHeight="1" x14ac:dyDescent="0.25">
      <c r="A22" s="97">
        <v>1.05010400200001E+16</v>
      </c>
      <c r="B22" s="74" t="s">
        <v>338</v>
      </c>
      <c r="C22" s="27">
        <f>C23</f>
        <v>138400</v>
      </c>
      <c r="D22" s="27">
        <f t="shared" ref="D22:E22" si="0">D23</f>
        <v>145500</v>
      </c>
      <c r="E22" s="27">
        <f t="shared" si="0"/>
        <v>153200</v>
      </c>
      <c r="F22" s="80"/>
    </row>
    <row r="23" spans="1:6" s="89" customFormat="1" ht="27.75" customHeight="1" x14ac:dyDescent="0.25">
      <c r="A23" s="97">
        <v>1.05010410200001E+16</v>
      </c>
      <c r="B23" s="74" t="s">
        <v>489</v>
      </c>
      <c r="C23" s="27">
        <v>138400</v>
      </c>
      <c r="D23" s="27">
        <v>145500</v>
      </c>
      <c r="E23" s="27">
        <v>153200</v>
      </c>
      <c r="F23" s="80"/>
    </row>
    <row r="24" spans="1:6" s="89" customFormat="1" ht="15.75" customHeight="1" x14ac:dyDescent="0.25">
      <c r="A24" s="64" t="s">
        <v>339</v>
      </c>
      <c r="B24" s="74" t="s">
        <v>340</v>
      </c>
      <c r="C24" s="27">
        <v>1332000</v>
      </c>
      <c r="D24" s="27">
        <v>1447000</v>
      </c>
      <c r="E24" s="27">
        <v>1518000</v>
      </c>
      <c r="F24" s="80"/>
    </row>
    <row r="25" spans="1:6" s="89" customFormat="1" ht="15.75" customHeight="1" x14ac:dyDescent="0.25">
      <c r="A25" s="67" t="s">
        <v>341</v>
      </c>
      <c r="B25" s="73" t="s">
        <v>342</v>
      </c>
      <c r="C25" s="87">
        <f>C26+C27</f>
        <v>6072000</v>
      </c>
      <c r="D25" s="87">
        <f>D26+D27</f>
        <v>6320000</v>
      </c>
      <c r="E25" s="87">
        <f>E26+E27</f>
        <v>6630000</v>
      </c>
      <c r="F25" s="80"/>
    </row>
    <row r="26" spans="1:6" s="89" customFormat="1" ht="16.5" customHeight="1" x14ac:dyDescent="0.25">
      <c r="A26" s="64" t="s">
        <v>343</v>
      </c>
      <c r="B26" s="74" t="s">
        <v>342</v>
      </c>
      <c r="C26" s="27">
        <v>6067000</v>
      </c>
      <c r="D26" s="27">
        <v>6315000</v>
      </c>
      <c r="E26" s="27">
        <v>6625000</v>
      </c>
      <c r="F26" s="80"/>
    </row>
    <row r="27" spans="1:6" s="89" customFormat="1" ht="27.75" customHeight="1" x14ac:dyDescent="0.25">
      <c r="A27" s="64" t="s">
        <v>344</v>
      </c>
      <c r="B27" s="74" t="s">
        <v>345</v>
      </c>
      <c r="C27" s="27">
        <v>5000</v>
      </c>
      <c r="D27" s="27">
        <v>5000</v>
      </c>
      <c r="E27" s="27">
        <v>5000</v>
      </c>
      <c r="F27" s="80"/>
    </row>
    <row r="28" spans="1:6" s="89" customFormat="1" ht="18" customHeight="1" x14ac:dyDescent="0.25">
      <c r="A28" s="67" t="s">
        <v>346</v>
      </c>
      <c r="B28" s="73" t="s">
        <v>347</v>
      </c>
      <c r="C28" s="87">
        <f>C29</f>
        <v>28000</v>
      </c>
      <c r="D28" s="87">
        <f t="shared" ref="D28:E28" si="1">D29</f>
        <v>31000</v>
      </c>
      <c r="E28" s="87">
        <f t="shared" si="1"/>
        <v>34000</v>
      </c>
      <c r="F28" s="80"/>
    </row>
    <row r="29" spans="1:6" s="89" customFormat="1" ht="14.25" customHeight="1" x14ac:dyDescent="0.25">
      <c r="A29" s="64" t="s">
        <v>348</v>
      </c>
      <c r="B29" s="74" t="s">
        <v>347</v>
      </c>
      <c r="C29" s="27">
        <v>28000</v>
      </c>
      <c r="D29" s="27">
        <v>31000</v>
      </c>
      <c r="E29" s="27">
        <v>34000</v>
      </c>
      <c r="F29" s="80"/>
    </row>
    <row r="30" spans="1:6" s="89" customFormat="1" ht="28.5" customHeight="1" x14ac:dyDescent="0.25">
      <c r="A30" s="64" t="s">
        <v>349</v>
      </c>
      <c r="B30" s="74" t="s">
        <v>490</v>
      </c>
      <c r="C30" s="27">
        <v>0</v>
      </c>
      <c r="D30" s="27">
        <v>0</v>
      </c>
      <c r="E30" s="27">
        <v>0</v>
      </c>
      <c r="F30" s="80"/>
    </row>
    <row r="31" spans="1:6" s="89" customFormat="1" ht="16.5" customHeight="1" x14ac:dyDescent="0.25">
      <c r="A31" s="67" t="s">
        <v>350</v>
      </c>
      <c r="B31" s="73" t="s">
        <v>351</v>
      </c>
      <c r="C31" s="87">
        <f t="shared" ref="C31:E32" si="2">C32</f>
        <v>555000</v>
      </c>
      <c r="D31" s="87">
        <f t="shared" si="2"/>
        <v>565000</v>
      </c>
      <c r="E31" s="87">
        <f t="shared" si="2"/>
        <v>565000</v>
      </c>
      <c r="F31" s="80"/>
    </row>
    <row r="32" spans="1:6" s="89" customFormat="1" ht="28.5" customHeight="1" x14ac:dyDescent="0.25">
      <c r="A32" s="64" t="s">
        <v>352</v>
      </c>
      <c r="B32" s="74" t="s">
        <v>353</v>
      </c>
      <c r="C32" s="27">
        <f t="shared" si="2"/>
        <v>555000</v>
      </c>
      <c r="D32" s="27">
        <f t="shared" si="2"/>
        <v>565000</v>
      </c>
      <c r="E32" s="27">
        <f t="shared" si="2"/>
        <v>565000</v>
      </c>
      <c r="F32" s="2"/>
    </row>
    <row r="33" spans="1:6" s="89" customFormat="1" ht="29.25" customHeight="1" x14ac:dyDescent="0.25">
      <c r="A33" s="92" t="s">
        <v>354</v>
      </c>
      <c r="B33" s="93" t="s">
        <v>492</v>
      </c>
      <c r="C33" s="27">
        <v>555000</v>
      </c>
      <c r="D33" s="94">
        <v>565000</v>
      </c>
      <c r="E33" s="94">
        <v>565000</v>
      </c>
      <c r="F33" s="2"/>
    </row>
    <row r="34" spans="1:6" s="89" customFormat="1" ht="28.5" customHeight="1" x14ac:dyDescent="0.25">
      <c r="A34" s="67" t="s">
        <v>355</v>
      </c>
      <c r="B34" s="73" t="s">
        <v>356</v>
      </c>
      <c r="C34" s="87">
        <f>C35+C40</f>
        <v>1687000</v>
      </c>
      <c r="D34" s="87">
        <f t="shared" ref="D34:E34" si="3">D35+D40</f>
        <v>1743500</v>
      </c>
      <c r="E34" s="87">
        <f t="shared" si="3"/>
        <v>1783000</v>
      </c>
      <c r="F34" s="80"/>
    </row>
    <row r="35" spans="1:6" s="91" customFormat="1" ht="66.75" customHeight="1" x14ac:dyDescent="0.25">
      <c r="A35" s="67" t="s">
        <v>357</v>
      </c>
      <c r="B35" s="98" t="s">
        <v>491</v>
      </c>
      <c r="C35" s="87">
        <f>C36+C38</f>
        <v>1508000</v>
      </c>
      <c r="D35" s="87">
        <f>D36+D38</f>
        <v>1564500</v>
      </c>
      <c r="E35" s="87">
        <f>E36+E38</f>
        <v>1604000</v>
      </c>
      <c r="F35" s="80"/>
    </row>
    <row r="36" spans="1:6" s="89" customFormat="1" ht="42.75" customHeight="1" x14ac:dyDescent="0.25">
      <c r="A36" s="64" t="s">
        <v>358</v>
      </c>
      <c r="B36" s="93" t="s">
        <v>359</v>
      </c>
      <c r="C36" s="27">
        <f>C37</f>
        <v>556000</v>
      </c>
      <c r="D36" s="94">
        <f>D37</f>
        <v>612500</v>
      </c>
      <c r="E36" s="94">
        <f>E37</f>
        <v>652000</v>
      </c>
      <c r="F36" s="80"/>
    </row>
    <row r="37" spans="1:6" s="89" customFormat="1" ht="53.25" customHeight="1" x14ac:dyDescent="0.25">
      <c r="A37" s="64" t="s">
        <v>360</v>
      </c>
      <c r="B37" s="96" t="s">
        <v>361</v>
      </c>
      <c r="C37" s="27">
        <v>556000</v>
      </c>
      <c r="D37" s="94">
        <v>612500</v>
      </c>
      <c r="E37" s="94">
        <v>652000</v>
      </c>
      <c r="F37" s="80"/>
    </row>
    <row r="38" spans="1:6" s="89" customFormat="1" ht="53.25" customHeight="1" x14ac:dyDescent="0.25">
      <c r="A38" s="92" t="s">
        <v>362</v>
      </c>
      <c r="B38" s="95" t="s">
        <v>494</v>
      </c>
      <c r="C38" s="27">
        <f>C39</f>
        <v>952000</v>
      </c>
      <c r="D38" s="27">
        <f>D39</f>
        <v>952000</v>
      </c>
      <c r="E38" s="27">
        <f>E39</f>
        <v>952000</v>
      </c>
      <c r="F38" s="80"/>
    </row>
    <row r="39" spans="1:6" s="89" customFormat="1" ht="42" customHeight="1" x14ac:dyDescent="0.25">
      <c r="A39" s="64" t="s">
        <v>363</v>
      </c>
      <c r="B39" s="74" t="s">
        <v>493</v>
      </c>
      <c r="C39" s="27">
        <v>952000</v>
      </c>
      <c r="D39" s="94">
        <v>952000</v>
      </c>
      <c r="E39" s="94">
        <v>952000</v>
      </c>
      <c r="F39" s="80"/>
    </row>
    <row r="40" spans="1:6" s="89" customFormat="1" ht="55.5" customHeight="1" x14ac:dyDescent="0.25">
      <c r="A40" s="67" t="s">
        <v>364</v>
      </c>
      <c r="B40" s="73" t="s">
        <v>365</v>
      </c>
      <c r="C40" s="87">
        <f t="shared" ref="C40:E41" si="4">C41</f>
        <v>179000</v>
      </c>
      <c r="D40" s="87">
        <f t="shared" si="4"/>
        <v>179000</v>
      </c>
      <c r="E40" s="87">
        <f t="shared" si="4"/>
        <v>179000</v>
      </c>
      <c r="F40" s="80"/>
    </row>
    <row r="41" spans="1:6" s="89" customFormat="1" ht="54" customHeight="1" x14ac:dyDescent="0.25">
      <c r="A41" s="64" t="s">
        <v>366</v>
      </c>
      <c r="B41" s="74" t="s">
        <v>367</v>
      </c>
      <c r="C41" s="27">
        <f t="shared" si="4"/>
        <v>179000</v>
      </c>
      <c r="D41" s="94">
        <f t="shared" si="4"/>
        <v>179000</v>
      </c>
      <c r="E41" s="94">
        <f t="shared" si="4"/>
        <v>179000</v>
      </c>
      <c r="F41" s="80"/>
    </row>
    <row r="42" spans="1:6" s="89" customFormat="1" ht="53.25" customHeight="1" x14ac:dyDescent="0.25">
      <c r="A42" s="71" t="s">
        <v>368</v>
      </c>
      <c r="B42" s="74" t="s">
        <v>369</v>
      </c>
      <c r="C42" s="27">
        <v>179000</v>
      </c>
      <c r="D42" s="94">
        <v>179000</v>
      </c>
      <c r="E42" s="94">
        <v>179000</v>
      </c>
      <c r="F42" s="80"/>
    </row>
    <row r="43" spans="1:6" s="89" customFormat="1" ht="15.75" customHeight="1" x14ac:dyDescent="0.25">
      <c r="A43" s="67" t="s">
        <v>370</v>
      </c>
      <c r="B43" s="73" t="s">
        <v>371</v>
      </c>
      <c r="C43" s="87">
        <f>C44</f>
        <v>232000</v>
      </c>
      <c r="D43" s="87">
        <f>D44</f>
        <v>243000</v>
      </c>
      <c r="E43" s="87">
        <f>E44</f>
        <v>246000</v>
      </c>
      <c r="F43" s="80"/>
    </row>
    <row r="44" spans="1:6" s="89" customFormat="1" ht="15.75" customHeight="1" x14ac:dyDescent="0.25">
      <c r="A44" s="64" t="s">
        <v>372</v>
      </c>
      <c r="B44" s="74" t="s">
        <v>373</v>
      </c>
      <c r="C44" s="27">
        <f>SUM(C45:C48)</f>
        <v>232000</v>
      </c>
      <c r="D44" s="27">
        <f>SUM(D45:D48)</f>
        <v>243000</v>
      </c>
      <c r="E44" s="27">
        <f>SUM(E45:E48)</f>
        <v>246000</v>
      </c>
      <c r="F44" s="2"/>
    </row>
    <row r="45" spans="1:6" s="89" customFormat="1" ht="27" customHeight="1" x14ac:dyDescent="0.25">
      <c r="A45" s="64" t="s">
        <v>374</v>
      </c>
      <c r="B45" s="74" t="s">
        <v>375</v>
      </c>
      <c r="C45" s="27">
        <v>6200</v>
      </c>
      <c r="D45" s="27">
        <v>6500</v>
      </c>
      <c r="E45" s="27">
        <v>6800</v>
      </c>
      <c r="F45" s="2"/>
    </row>
    <row r="46" spans="1:6" s="89" customFormat="1" ht="26.25" customHeight="1" x14ac:dyDescent="0.25">
      <c r="A46" s="64" t="s">
        <v>376</v>
      </c>
      <c r="B46" s="74" t="s">
        <v>377</v>
      </c>
      <c r="C46" s="27">
        <v>4800</v>
      </c>
      <c r="D46" s="27">
        <v>5100</v>
      </c>
      <c r="E46" s="27">
        <v>5300</v>
      </c>
      <c r="F46" s="2"/>
    </row>
    <row r="47" spans="1:6" s="89" customFormat="1" ht="17.25" customHeight="1" x14ac:dyDescent="0.25">
      <c r="A47" s="64" t="s">
        <v>378</v>
      </c>
      <c r="B47" s="74" t="s">
        <v>379</v>
      </c>
      <c r="C47" s="27">
        <v>2300</v>
      </c>
      <c r="D47" s="27">
        <v>2400</v>
      </c>
      <c r="E47" s="27">
        <v>2500</v>
      </c>
      <c r="F47" s="2"/>
    </row>
    <row r="48" spans="1:6" s="89" customFormat="1" ht="17.25" customHeight="1" x14ac:dyDescent="0.25">
      <c r="A48" s="64" t="s">
        <v>380</v>
      </c>
      <c r="B48" s="74" t="s">
        <v>381</v>
      </c>
      <c r="C48" s="27">
        <v>218700</v>
      </c>
      <c r="D48" s="27">
        <v>229000</v>
      </c>
      <c r="E48" s="27">
        <v>231400</v>
      </c>
      <c r="F48" s="2"/>
    </row>
    <row r="49" spans="1:6" s="89" customFormat="1" ht="17.25" customHeight="1" x14ac:dyDescent="0.25">
      <c r="A49" s="67" t="s">
        <v>382</v>
      </c>
      <c r="B49" s="72" t="s">
        <v>684</v>
      </c>
      <c r="C49" s="87">
        <f t="shared" ref="C49:E50" si="5">C50</f>
        <v>281600</v>
      </c>
      <c r="D49" s="87">
        <f t="shared" si="5"/>
        <v>295000</v>
      </c>
      <c r="E49" s="87">
        <f t="shared" si="5"/>
        <v>295000</v>
      </c>
      <c r="F49" s="80"/>
    </row>
    <row r="50" spans="1:6" s="89" customFormat="1" ht="17.25" customHeight="1" x14ac:dyDescent="0.25">
      <c r="A50" s="64" t="s">
        <v>685</v>
      </c>
      <c r="B50" s="74" t="s">
        <v>686</v>
      </c>
      <c r="C50" s="27">
        <f t="shared" si="5"/>
        <v>281600</v>
      </c>
      <c r="D50" s="27">
        <f t="shared" si="5"/>
        <v>295000</v>
      </c>
      <c r="E50" s="27">
        <f t="shared" si="5"/>
        <v>295000</v>
      </c>
      <c r="F50" s="2"/>
    </row>
    <row r="51" spans="1:6" s="89" customFormat="1" ht="17.25" customHeight="1" x14ac:dyDescent="0.25">
      <c r="A51" s="64" t="s">
        <v>383</v>
      </c>
      <c r="B51" s="74" t="s">
        <v>384</v>
      </c>
      <c r="C51" s="27">
        <v>281600</v>
      </c>
      <c r="D51" s="27">
        <v>295000</v>
      </c>
      <c r="E51" s="27">
        <v>295000</v>
      </c>
      <c r="F51" s="2"/>
    </row>
    <row r="52" spans="1:6" s="89" customFormat="1" ht="16.5" customHeight="1" x14ac:dyDescent="0.25">
      <c r="A52" s="67" t="s">
        <v>385</v>
      </c>
      <c r="B52" s="73" t="s">
        <v>386</v>
      </c>
      <c r="C52" s="87">
        <f>C53</f>
        <v>100000</v>
      </c>
      <c r="D52" s="87">
        <f t="shared" ref="D52:E54" si="6">D53</f>
        <v>100000</v>
      </c>
      <c r="E52" s="87">
        <f t="shared" si="6"/>
        <v>100000</v>
      </c>
      <c r="F52" s="80"/>
    </row>
    <row r="53" spans="1:6" s="89" customFormat="1" ht="40.5" customHeight="1" x14ac:dyDescent="0.25">
      <c r="A53" s="64" t="s">
        <v>387</v>
      </c>
      <c r="B53" s="74" t="s">
        <v>479</v>
      </c>
      <c r="C53" s="27">
        <f t="shared" ref="C53:C54" si="7">C54</f>
        <v>100000</v>
      </c>
      <c r="D53" s="27">
        <f t="shared" si="6"/>
        <v>100000</v>
      </c>
      <c r="E53" s="27">
        <f t="shared" si="6"/>
        <v>100000</v>
      </c>
      <c r="F53" s="2"/>
    </row>
    <row r="54" spans="1:6" s="89" customFormat="1" ht="25.5" customHeight="1" x14ac:dyDescent="0.25">
      <c r="A54" s="92" t="s">
        <v>388</v>
      </c>
      <c r="B54" s="93" t="s">
        <v>389</v>
      </c>
      <c r="C54" s="27">
        <f t="shared" si="7"/>
        <v>100000</v>
      </c>
      <c r="D54" s="94">
        <f t="shared" si="6"/>
        <v>100000</v>
      </c>
      <c r="E54" s="94">
        <f t="shared" si="6"/>
        <v>100000</v>
      </c>
      <c r="F54" s="80"/>
    </row>
    <row r="55" spans="1:6" s="89" customFormat="1" ht="25.5" customHeight="1" x14ac:dyDescent="0.25">
      <c r="A55" s="64" t="s">
        <v>390</v>
      </c>
      <c r="B55" s="74" t="s">
        <v>391</v>
      </c>
      <c r="C55" s="27">
        <v>100000</v>
      </c>
      <c r="D55" s="94">
        <v>100000</v>
      </c>
      <c r="E55" s="94">
        <v>100000</v>
      </c>
      <c r="F55" s="80"/>
    </row>
    <row r="56" spans="1:6" s="89" customFormat="1" x14ac:dyDescent="0.25">
      <c r="A56" s="67" t="s">
        <v>392</v>
      </c>
      <c r="B56" s="73" t="s">
        <v>393</v>
      </c>
      <c r="C56" s="87">
        <f>C57+C60+C62+C64+C65</f>
        <v>581000</v>
      </c>
      <c r="D56" s="87">
        <f t="shared" ref="D56:E56" si="8">D57+D60+D62+D64+D65</f>
        <v>601000</v>
      </c>
      <c r="E56" s="87">
        <f t="shared" si="8"/>
        <v>601000</v>
      </c>
      <c r="F56" s="80"/>
    </row>
    <row r="57" spans="1:6" s="89" customFormat="1" ht="15.75" customHeight="1" x14ac:dyDescent="0.25">
      <c r="A57" s="64" t="s">
        <v>394</v>
      </c>
      <c r="B57" s="74" t="s">
        <v>395</v>
      </c>
      <c r="C57" s="27">
        <f>C58+C59</f>
        <v>11000</v>
      </c>
      <c r="D57" s="27">
        <f>D58+D59</f>
        <v>11000</v>
      </c>
      <c r="E57" s="27">
        <f>E58+E59</f>
        <v>11000</v>
      </c>
      <c r="F57" s="80"/>
    </row>
    <row r="58" spans="1:6" s="89" customFormat="1" ht="65.25" customHeight="1" x14ac:dyDescent="0.25">
      <c r="A58" s="64" t="s">
        <v>396</v>
      </c>
      <c r="B58" s="74" t="s">
        <v>397</v>
      </c>
      <c r="C58" s="27">
        <v>8000</v>
      </c>
      <c r="D58" s="94">
        <v>8000</v>
      </c>
      <c r="E58" s="94">
        <v>8000</v>
      </c>
      <c r="F58" s="80"/>
    </row>
    <row r="59" spans="1:6" s="89" customFormat="1" ht="42" customHeight="1" x14ac:dyDescent="0.25">
      <c r="A59" s="64" t="s">
        <v>398</v>
      </c>
      <c r="B59" s="74" t="s">
        <v>399</v>
      </c>
      <c r="C59" s="27">
        <v>3000</v>
      </c>
      <c r="D59" s="94">
        <v>3000</v>
      </c>
      <c r="E59" s="94">
        <v>3000</v>
      </c>
      <c r="F59" s="80"/>
    </row>
    <row r="60" spans="1:6" s="89" customFormat="1" ht="39" customHeight="1" x14ac:dyDescent="0.25">
      <c r="A60" s="64" t="s">
        <v>400</v>
      </c>
      <c r="B60" s="74" t="s">
        <v>401</v>
      </c>
      <c r="C60" s="27">
        <f>C61</f>
        <v>20000</v>
      </c>
      <c r="D60" s="27">
        <f>D61</f>
        <v>20000</v>
      </c>
      <c r="E60" s="27">
        <f>E61</f>
        <v>20000</v>
      </c>
      <c r="F60" s="80"/>
    </row>
    <row r="61" spans="1:6" s="89" customFormat="1" ht="39.75" customHeight="1" x14ac:dyDescent="0.25">
      <c r="A61" s="64" t="s">
        <v>402</v>
      </c>
      <c r="B61" s="74" t="s">
        <v>401</v>
      </c>
      <c r="C61" s="27">
        <v>20000</v>
      </c>
      <c r="D61" s="27">
        <v>20000</v>
      </c>
      <c r="E61" s="27">
        <v>20000</v>
      </c>
      <c r="F61" s="80"/>
    </row>
    <row r="62" spans="1:6" s="89" customFormat="1" ht="53.25" customHeight="1" x14ac:dyDescent="0.25">
      <c r="A62" s="64" t="s">
        <v>403</v>
      </c>
      <c r="B62" s="96" t="s">
        <v>404</v>
      </c>
      <c r="C62" s="27">
        <f>C63</f>
        <v>15000</v>
      </c>
      <c r="D62" s="27">
        <f>D63</f>
        <v>15000</v>
      </c>
      <c r="E62" s="27">
        <f>E63</f>
        <v>15000</v>
      </c>
      <c r="F62" s="80"/>
    </row>
    <row r="63" spans="1:6" s="89" customFormat="1" ht="16.5" customHeight="1" x14ac:dyDescent="0.25">
      <c r="A63" s="64" t="s">
        <v>405</v>
      </c>
      <c r="B63" s="74" t="s">
        <v>406</v>
      </c>
      <c r="C63" s="27">
        <v>15000</v>
      </c>
      <c r="D63" s="94">
        <v>15000</v>
      </c>
      <c r="E63" s="94">
        <v>15000</v>
      </c>
      <c r="F63" s="80"/>
    </row>
    <row r="64" spans="1:6" s="89" customFormat="1" ht="40.5" customHeight="1" x14ac:dyDescent="0.25">
      <c r="A64" s="64" t="s">
        <v>407</v>
      </c>
      <c r="B64" s="74" t="s">
        <v>408</v>
      </c>
      <c r="C64" s="27">
        <v>100000</v>
      </c>
      <c r="D64" s="27">
        <v>100000</v>
      </c>
      <c r="E64" s="27">
        <v>100000</v>
      </c>
      <c r="F64" s="80"/>
    </row>
    <row r="65" spans="1:13" s="89" customFormat="1" ht="25.5" x14ac:dyDescent="0.25">
      <c r="A65" s="64" t="s">
        <v>409</v>
      </c>
      <c r="B65" s="74" t="s">
        <v>410</v>
      </c>
      <c r="C65" s="27">
        <f>C66</f>
        <v>435000</v>
      </c>
      <c r="D65" s="27">
        <f t="shared" ref="D65:E65" si="9">D66</f>
        <v>455000</v>
      </c>
      <c r="E65" s="27">
        <f t="shared" si="9"/>
        <v>455000</v>
      </c>
      <c r="F65" s="80"/>
    </row>
    <row r="66" spans="1:13" s="89" customFormat="1" ht="27.75" customHeight="1" x14ac:dyDescent="0.25">
      <c r="A66" s="64" t="s">
        <v>411</v>
      </c>
      <c r="B66" s="74" t="s">
        <v>412</v>
      </c>
      <c r="C66" s="27">
        <v>435000</v>
      </c>
      <c r="D66" s="27">
        <v>455000</v>
      </c>
      <c r="E66" s="27">
        <v>455000</v>
      </c>
      <c r="F66" s="80"/>
    </row>
    <row r="67" spans="1:13" s="30" customFormat="1" x14ac:dyDescent="0.25">
      <c r="A67" s="67" t="s">
        <v>413</v>
      </c>
      <c r="B67" s="73" t="s">
        <v>414</v>
      </c>
      <c r="C67" s="87">
        <f>C68</f>
        <v>139753289.22999999</v>
      </c>
      <c r="D67" s="87">
        <f t="shared" ref="D67:E67" si="10">D68</f>
        <v>139354062.09999999</v>
      </c>
      <c r="E67" s="87">
        <f t="shared" si="10"/>
        <v>152624180.72999999</v>
      </c>
      <c r="F67" s="80"/>
      <c r="G67" s="83"/>
      <c r="H67" s="83"/>
      <c r="I67" s="83"/>
      <c r="J67" s="83"/>
      <c r="K67" s="83"/>
      <c r="L67" s="83"/>
      <c r="M67" s="83"/>
    </row>
    <row r="68" spans="1:13" s="31" customFormat="1" ht="25.5" x14ac:dyDescent="0.25">
      <c r="A68" s="64" t="s">
        <v>415</v>
      </c>
      <c r="B68" s="74" t="s">
        <v>416</v>
      </c>
      <c r="C68" s="27">
        <f>C69+C74+C105</f>
        <v>139753289.22999999</v>
      </c>
      <c r="D68" s="27">
        <f t="shared" ref="D68:E68" si="11">D69+D74+D105</f>
        <v>139354062.09999999</v>
      </c>
      <c r="E68" s="27">
        <f t="shared" si="11"/>
        <v>152624180.72999999</v>
      </c>
      <c r="F68" s="80"/>
      <c r="G68" s="84"/>
      <c r="H68" s="84"/>
      <c r="I68" s="84"/>
      <c r="J68" s="84"/>
      <c r="K68" s="84"/>
      <c r="L68" s="84"/>
      <c r="M68" s="84"/>
    </row>
    <row r="69" spans="1:13" s="30" customFormat="1" ht="28.5" customHeight="1" x14ac:dyDescent="0.25">
      <c r="A69" s="67" t="s">
        <v>417</v>
      </c>
      <c r="B69" s="73" t="s">
        <v>418</v>
      </c>
      <c r="C69" s="87">
        <f>C70+C72</f>
        <v>29780000</v>
      </c>
      <c r="D69" s="87">
        <f t="shared" ref="D69:E69" si="12">D70+D72</f>
        <v>29067000</v>
      </c>
      <c r="E69" s="87">
        <f t="shared" si="12"/>
        <v>35743000</v>
      </c>
      <c r="F69" s="80"/>
      <c r="G69" s="83"/>
      <c r="H69" s="83"/>
      <c r="I69" s="83"/>
      <c r="J69" s="83"/>
      <c r="K69" s="83"/>
      <c r="L69" s="83"/>
      <c r="M69" s="83"/>
    </row>
    <row r="70" spans="1:13" s="31" customFormat="1" ht="15" customHeight="1" x14ac:dyDescent="0.25">
      <c r="A70" s="64" t="s">
        <v>419</v>
      </c>
      <c r="B70" s="74" t="s">
        <v>420</v>
      </c>
      <c r="C70" s="27">
        <f>C71</f>
        <v>18638000</v>
      </c>
      <c r="D70" s="27">
        <f t="shared" ref="D70:E70" si="13">D71</f>
        <v>22726000</v>
      </c>
      <c r="E70" s="27">
        <f t="shared" si="13"/>
        <v>33851000</v>
      </c>
      <c r="F70" s="80"/>
      <c r="G70" s="84"/>
      <c r="H70" s="84"/>
      <c r="I70" s="84"/>
      <c r="J70" s="84"/>
      <c r="K70" s="84"/>
      <c r="L70" s="84"/>
      <c r="M70" s="84"/>
    </row>
    <row r="71" spans="1:13" s="31" customFormat="1" ht="27.75" customHeight="1" x14ac:dyDescent="0.25">
      <c r="A71" s="64" t="s">
        <v>421</v>
      </c>
      <c r="B71" s="74" t="s">
        <v>422</v>
      </c>
      <c r="C71" s="27">
        <v>18638000</v>
      </c>
      <c r="D71" s="27">
        <v>22726000</v>
      </c>
      <c r="E71" s="27">
        <v>33851000</v>
      </c>
      <c r="F71" s="80"/>
      <c r="H71" s="85"/>
      <c r="I71" s="85"/>
      <c r="J71" s="85"/>
    </row>
    <row r="72" spans="1:13" s="31" customFormat="1" ht="16.5" customHeight="1" x14ac:dyDescent="0.25">
      <c r="A72" s="64" t="s">
        <v>423</v>
      </c>
      <c r="B72" s="74" t="s">
        <v>424</v>
      </c>
      <c r="C72" s="27">
        <f>C73</f>
        <v>11142000</v>
      </c>
      <c r="D72" s="27">
        <f t="shared" ref="D72:E72" si="14">D73</f>
        <v>6341000</v>
      </c>
      <c r="E72" s="27">
        <f t="shared" si="14"/>
        <v>1892000</v>
      </c>
      <c r="F72" s="80"/>
      <c r="G72" s="84"/>
      <c r="H72" s="84"/>
      <c r="I72" s="84"/>
      <c r="J72" s="84"/>
      <c r="K72" s="84"/>
      <c r="L72" s="84"/>
    </row>
    <row r="73" spans="1:13" s="31" customFormat="1" ht="27.75" customHeight="1" x14ac:dyDescent="0.25">
      <c r="A73" s="64" t="s">
        <v>425</v>
      </c>
      <c r="B73" s="74" t="s">
        <v>426</v>
      </c>
      <c r="C73" s="27">
        <v>11142000</v>
      </c>
      <c r="D73" s="27">
        <v>6341000</v>
      </c>
      <c r="E73" s="27">
        <v>1892000</v>
      </c>
      <c r="F73" s="80"/>
      <c r="H73" s="85"/>
      <c r="I73" s="85"/>
      <c r="J73" s="85"/>
    </row>
    <row r="74" spans="1:13" s="30" customFormat="1" ht="27.75" customHeight="1" x14ac:dyDescent="0.25">
      <c r="A74" s="67" t="s">
        <v>427</v>
      </c>
      <c r="B74" s="73" t="s">
        <v>428</v>
      </c>
      <c r="C74" s="87">
        <f>C75+C77+C79+C81+C96+C98+C100+C102</f>
        <v>105723989.22999999</v>
      </c>
      <c r="D74" s="87">
        <f t="shared" ref="D74:E74" si="15">D75+D77+D79+D81+D96+D98+D100+D102</f>
        <v>110287062.09999999</v>
      </c>
      <c r="E74" s="87">
        <f t="shared" si="15"/>
        <v>116881180.72999999</v>
      </c>
      <c r="F74" s="80"/>
      <c r="G74" s="83"/>
      <c r="H74" s="83"/>
      <c r="I74" s="83"/>
      <c r="J74" s="83"/>
      <c r="K74" s="83"/>
    </row>
    <row r="75" spans="1:13" s="31" customFormat="1" ht="27.75" customHeight="1" x14ac:dyDescent="0.25">
      <c r="A75" s="64" t="s">
        <v>430</v>
      </c>
      <c r="B75" s="74" t="s">
        <v>431</v>
      </c>
      <c r="C75" s="27">
        <f>C76</f>
        <v>708500</v>
      </c>
      <c r="D75" s="27">
        <f t="shared" ref="D75:E75" si="16">D76</f>
        <v>728300</v>
      </c>
      <c r="E75" s="27">
        <f t="shared" si="16"/>
        <v>729700</v>
      </c>
      <c r="F75" s="84"/>
      <c r="G75" s="84"/>
      <c r="H75" s="84"/>
      <c r="I75" s="84"/>
      <c r="J75" s="84"/>
      <c r="K75" s="84"/>
      <c r="L75" s="84"/>
    </row>
    <row r="76" spans="1:13" s="31" customFormat="1" ht="28.5" customHeight="1" x14ac:dyDescent="0.25">
      <c r="A76" s="64" t="s">
        <v>432</v>
      </c>
      <c r="B76" s="74" t="s">
        <v>433</v>
      </c>
      <c r="C76" s="27">
        <v>708500</v>
      </c>
      <c r="D76" s="27">
        <v>728300</v>
      </c>
      <c r="E76" s="27">
        <v>729700</v>
      </c>
      <c r="F76" s="85"/>
      <c r="H76" s="85"/>
      <c r="J76" s="85"/>
    </row>
    <row r="77" spans="1:13" s="31" customFormat="1" ht="27.75" customHeight="1" x14ac:dyDescent="0.25">
      <c r="A77" s="64" t="s">
        <v>434</v>
      </c>
      <c r="B77" s="74" t="s">
        <v>435</v>
      </c>
      <c r="C77" s="27">
        <f>C78</f>
        <v>132400</v>
      </c>
      <c r="D77" s="27">
        <f t="shared" ref="D77:E77" si="17">D78</f>
        <v>139000</v>
      </c>
      <c r="E77" s="27">
        <f t="shared" si="17"/>
        <v>146000</v>
      </c>
      <c r="F77" s="84"/>
      <c r="G77" s="84"/>
      <c r="H77" s="84"/>
      <c r="I77" s="84"/>
      <c r="J77" s="84"/>
      <c r="K77" s="84"/>
      <c r="L77" s="84"/>
    </row>
    <row r="78" spans="1:13" s="86" customFormat="1" ht="28.5" customHeight="1" x14ac:dyDescent="0.25">
      <c r="A78" s="64" t="s">
        <v>436</v>
      </c>
      <c r="B78" s="74" t="s">
        <v>437</v>
      </c>
      <c r="C78" s="27">
        <v>132400</v>
      </c>
      <c r="D78" s="27">
        <v>139000</v>
      </c>
      <c r="E78" s="27">
        <v>146000</v>
      </c>
      <c r="F78" s="85"/>
      <c r="H78" s="85"/>
      <c r="J78" s="85"/>
    </row>
    <row r="79" spans="1:13" s="31" customFormat="1" ht="27" customHeight="1" x14ac:dyDescent="0.25">
      <c r="A79" s="64" t="s">
        <v>438</v>
      </c>
      <c r="B79" s="74" t="s">
        <v>439</v>
      </c>
      <c r="C79" s="27">
        <f>C80</f>
        <v>1172900</v>
      </c>
      <c r="D79" s="27">
        <f t="shared" ref="D79:E79" si="18">D80</f>
        <v>1172900</v>
      </c>
      <c r="E79" s="27">
        <f t="shared" si="18"/>
        <v>1172900</v>
      </c>
      <c r="F79" s="85"/>
      <c r="G79" s="85"/>
      <c r="H79" s="85"/>
      <c r="I79" s="85"/>
      <c r="J79" s="85"/>
      <c r="K79" s="85"/>
      <c r="L79" s="85"/>
    </row>
    <row r="80" spans="1:13" s="31" customFormat="1" ht="27" customHeight="1" x14ac:dyDescent="0.25">
      <c r="A80" s="64" t="s">
        <v>440</v>
      </c>
      <c r="B80" s="74" t="s">
        <v>441</v>
      </c>
      <c r="C80" s="27">
        <v>1172900</v>
      </c>
      <c r="D80" s="27">
        <v>1172900</v>
      </c>
      <c r="E80" s="27">
        <v>1172900</v>
      </c>
      <c r="F80" s="85"/>
      <c r="H80" s="85"/>
      <c r="J80" s="85"/>
    </row>
    <row r="81" spans="1:12" s="31" customFormat="1" ht="27" customHeight="1" x14ac:dyDescent="0.25">
      <c r="A81" s="67" t="s">
        <v>442</v>
      </c>
      <c r="B81" s="73" t="s">
        <v>443</v>
      </c>
      <c r="C81" s="87">
        <f>C82</f>
        <v>33720740</v>
      </c>
      <c r="D81" s="87">
        <f t="shared" ref="D81:E81" si="19">D82</f>
        <v>36248840</v>
      </c>
      <c r="E81" s="87">
        <f t="shared" si="19"/>
        <v>38963340</v>
      </c>
      <c r="F81" s="84"/>
      <c r="G81" s="84"/>
      <c r="H81" s="84"/>
      <c r="I81" s="84"/>
      <c r="J81" s="84"/>
      <c r="K81" s="84"/>
      <c r="L81" s="84"/>
    </row>
    <row r="82" spans="1:12" s="31" customFormat="1" ht="27" customHeight="1" x14ac:dyDescent="0.25">
      <c r="A82" s="64" t="s">
        <v>444</v>
      </c>
      <c r="B82" s="74" t="s">
        <v>445</v>
      </c>
      <c r="C82" s="27">
        <f>SUM(C83:C95)</f>
        <v>33720740</v>
      </c>
      <c r="D82" s="27">
        <f t="shared" ref="D82:E82" si="20">SUM(D83:D95)</f>
        <v>36248840</v>
      </c>
      <c r="E82" s="27">
        <f t="shared" si="20"/>
        <v>38963340</v>
      </c>
      <c r="F82" s="84"/>
      <c r="G82" s="84"/>
      <c r="H82" s="84"/>
      <c r="I82" s="84"/>
      <c r="J82" s="84"/>
      <c r="K82" s="84"/>
      <c r="L82" s="84"/>
    </row>
    <row r="83" spans="1:12" s="31" customFormat="1" ht="52.5" customHeight="1" x14ac:dyDescent="0.25">
      <c r="A83" s="64"/>
      <c r="B83" s="74" t="s">
        <v>446</v>
      </c>
      <c r="C83" s="27">
        <v>8781000</v>
      </c>
      <c r="D83" s="27">
        <v>9220000</v>
      </c>
      <c r="E83" s="27">
        <v>10165000</v>
      </c>
      <c r="F83" s="85"/>
      <c r="H83" s="85"/>
      <c r="J83" s="85"/>
    </row>
    <row r="84" spans="1:12" s="31" customFormat="1" ht="51.75" customHeight="1" x14ac:dyDescent="0.25">
      <c r="A84" s="64"/>
      <c r="B84" s="74" t="s">
        <v>447</v>
      </c>
      <c r="C84" s="27">
        <v>124020</v>
      </c>
      <c r="D84" s="27">
        <v>124020</v>
      </c>
      <c r="E84" s="27">
        <v>124020</v>
      </c>
      <c r="F84" s="85"/>
      <c r="H84" s="85"/>
      <c r="J84" s="85"/>
    </row>
    <row r="85" spans="1:12" s="31" customFormat="1" ht="27.75" customHeight="1" x14ac:dyDescent="0.25">
      <c r="A85" s="64"/>
      <c r="B85" s="74" t="s">
        <v>448</v>
      </c>
      <c r="C85" s="27">
        <v>13690000</v>
      </c>
      <c r="D85" s="27">
        <v>14733000</v>
      </c>
      <c r="E85" s="27">
        <v>15183000</v>
      </c>
      <c r="F85" s="85"/>
      <c r="H85" s="85"/>
      <c r="J85" s="85"/>
    </row>
    <row r="86" spans="1:12" s="31" customFormat="1" ht="41.25" customHeight="1" x14ac:dyDescent="0.25">
      <c r="A86" s="64"/>
      <c r="B86" s="74" t="s">
        <v>482</v>
      </c>
      <c r="C86" s="27">
        <v>4433800</v>
      </c>
      <c r="D86" s="27">
        <v>5497900</v>
      </c>
      <c r="E86" s="27">
        <v>6817400</v>
      </c>
      <c r="F86" s="85"/>
      <c r="H86" s="85"/>
      <c r="J86" s="85"/>
    </row>
    <row r="87" spans="1:12" s="31" customFormat="1" ht="66" customHeight="1" x14ac:dyDescent="0.25">
      <c r="A87" s="64"/>
      <c r="B87" s="74" t="s">
        <v>449</v>
      </c>
      <c r="C87" s="27">
        <v>200</v>
      </c>
      <c r="D87" s="27">
        <v>200</v>
      </c>
      <c r="E87" s="27">
        <v>200</v>
      </c>
      <c r="F87" s="85"/>
      <c r="H87" s="85"/>
      <c r="J87" s="85"/>
    </row>
    <row r="88" spans="1:12" s="31" customFormat="1" ht="55.5" customHeight="1" x14ac:dyDescent="0.25">
      <c r="A88" s="64"/>
      <c r="B88" s="74" t="s">
        <v>450</v>
      </c>
      <c r="C88" s="27">
        <v>35000</v>
      </c>
      <c r="D88" s="27">
        <v>35000</v>
      </c>
      <c r="E88" s="27">
        <v>35000</v>
      </c>
      <c r="F88" s="85"/>
      <c r="H88" s="85"/>
      <c r="J88" s="85"/>
    </row>
    <row r="89" spans="1:12" s="31" customFormat="1" ht="55.5" customHeight="1" x14ac:dyDescent="0.25">
      <c r="A89" s="64"/>
      <c r="B89" s="74" t="s">
        <v>451</v>
      </c>
      <c r="C89" s="27">
        <v>12720</v>
      </c>
      <c r="D89" s="27">
        <v>12720</v>
      </c>
      <c r="E89" s="27">
        <v>12720</v>
      </c>
      <c r="F89" s="85"/>
      <c r="H89" s="85"/>
      <c r="J89" s="85"/>
    </row>
    <row r="90" spans="1:12" s="31" customFormat="1" ht="77.25" customHeight="1" x14ac:dyDescent="0.25">
      <c r="A90" s="64"/>
      <c r="B90" s="74" t="s">
        <v>481</v>
      </c>
      <c r="C90" s="27">
        <v>5076800</v>
      </c>
      <c r="D90" s="27">
        <v>5076800</v>
      </c>
      <c r="E90" s="27">
        <v>5076800</v>
      </c>
      <c r="F90" s="85"/>
      <c r="H90" s="85"/>
      <c r="I90" s="85"/>
      <c r="J90" s="85"/>
    </row>
    <row r="91" spans="1:12" s="31" customFormat="1" ht="37.5" customHeight="1" x14ac:dyDescent="0.25">
      <c r="A91" s="64"/>
      <c r="B91" s="74" t="s">
        <v>452</v>
      </c>
      <c r="C91" s="27">
        <v>430500</v>
      </c>
      <c r="D91" s="27">
        <v>430500</v>
      </c>
      <c r="E91" s="27">
        <v>430500</v>
      </c>
      <c r="F91" s="85"/>
      <c r="H91" s="85"/>
      <c r="J91" s="85"/>
    </row>
    <row r="92" spans="1:12" s="31" customFormat="1" ht="65.25" customHeight="1" x14ac:dyDescent="0.25">
      <c r="A92" s="64"/>
      <c r="B92" s="74" t="s">
        <v>453</v>
      </c>
      <c r="C92" s="27">
        <v>287200</v>
      </c>
      <c r="D92" s="27">
        <v>287200</v>
      </c>
      <c r="E92" s="27">
        <v>287200</v>
      </c>
      <c r="F92" s="85"/>
      <c r="H92" s="85"/>
      <c r="J92" s="85"/>
    </row>
    <row r="93" spans="1:12" s="31" customFormat="1" ht="40.5" customHeight="1" x14ac:dyDescent="0.25">
      <c r="A93" s="64"/>
      <c r="B93" s="74" t="s">
        <v>454</v>
      </c>
      <c r="C93" s="27">
        <v>574000</v>
      </c>
      <c r="D93" s="27">
        <v>574000</v>
      </c>
      <c r="E93" s="27">
        <v>574000</v>
      </c>
      <c r="F93" s="85"/>
      <c r="H93" s="85"/>
      <c r="J93" s="85"/>
    </row>
    <row r="94" spans="1:12" s="31" customFormat="1" ht="25.5" customHeight="1" x14ac:dyDescent="0.25">
      <c r="A94" s="64"/>
      <c r="B94" s="74" t="s">
        <v>455</v>
      </c>
      <c r="C94" s="27">
        <v>143500</v>
      </c>
      <c r="D94" s="27">
        <v>143500</v>
      </c>
      <c r="E94" s="27">
        <v>143500</v>
      </c>
      <c r="F94" s="85"/>
      <c r="H94" s="85"/>
      <c r="J94" s="85"/>
    </row>
    <row r="95" spans="1:12" s="31" customFormat="1" ht="41.25" customHeight="1" x14ac:dyDescent="0.25">
      <c r="A95" s="64"/>
      <c r="B95" s="74" t="s">
        <v>456</v>
      </c>
      <c r="C95" s="27">
        <v>132000</v>
      </c>
      <c r="D95" s="27">
        <v>114000</v>
      </c>
      <c r="E95" s="27">
        <v>114000</v>
      </c>
      <c r="F95" s="85"/>
      <c r="H95" s="85"/>
      <c r="J95" s="85"/>
    </row>
    <row r="96" spans="1:12" s="30" customFormat="1" ht="54" customHeight="1" x14ac:dyDescent="0.25">
      <c r="A96" s="67" t="s">
        <v>457</v>
      </c>
      <c r="B96" s="73" t="s">
        <v>680</v>
      </c>
      <c r="C96" s="87">
        <f>C97</f>
        <v>3544200</v>
      </c>
      <c r="D96" s="87">
        <f t="shared" ref="D96:E96" si="21">D97</f>
        <v>3544200</v>
      </c>
      <c r="E96" s="87">
        <f t="shared" si="21"/>
        <v>3544200</v>
      </c>
      <c r="F96" s="99"/>
      <c r="H96" s="99"/>
      <c r="J96" s="99"/>
    </row>
    <row r="97" spans="1:13" s="31" customFormat="1" ht="40.5" customHeight="1" x14ac:dyDescent="0.25">
      <c r="A97" s="64" t="s">
        <v>459</v>
      </c>
      <c r="B97" s="74" t="s">
        <v>660</v>
      </c>
      <c r="C97" s="27">
        <v>3544200</v>
      </c>
      <c r="D97" s="27">
        <v>3544200</v>
      </c>
      <c r="E97" s="27">
        <v>3544200</v>
      </c>
      <c r="F97" s="85"/>
      <c r="H97" s="85"/>
      <c r="J97" s="85"/>
    </row>
    <row r="98" spans="1:13" s="30" customFormat="1" ht="39.75" customHeight="1" x14ac:dyDescent="0.25">
      <c r="A98" s="67" t="s">
        <v>460</v>
      </c>
      <c r="B98" s="73" t="s">
        <v>461</v>
      </c>
      <c r="C98" s="87">
        <f>C99</f>
        <v>6529500</v>
      </c>
      <c r="D98" s="87">
        <f t="shared" ref="D98:E98" si="22">D99</f>
        <v>7341200</v>
      </c>
      <c r="E98" s="87">
        <f t="shared" si="22"/>
        <v>7621800</v>
      </c>
      <c r="F98" s="83"/>
      <c r="G98" s="83"/>
      <c r="H98" s="83"/>
      <c r="I98" s="83"/>
      <c r="J98" s="83"/>
      <c r="K98" s="83"/>
    </row>
    <row r="99" spans="1:13" s="31" customFormat="1" ht="27.75" customHeight="1" x14ac:dyDescent="0.25">
      <c r="A99" s="64" t="s">
        <v>462</v>
      </c>
      <c r="B99" s="74" t="s">
        <v>463</v>
      </c>
      <c r="C99" s="27">
        <v>6529500</v>
      </c>
      <c r="D99" s="27">
        <v>7341200</v>
      </c>
      <c r="E99" s="27">
        <v>7621800</v>
      </c>
      <c r="F99" s="84"/>
      <c r="G99" s="84"/>
      <c r="H99" s="84"/>
      <c r="I99" s="84"/>
      <c r="J99" s="84"/>
      <c r="K99" s="84"/>
    </row>
    <row r="100" spans="1:13" s="30" customFormat="1" ht="54.75" customHeight="1" x14ac:dyDescent="0.25">
      <c r="A100" s="67" t="s">
        <v>464</v>
      </c>
      <c r="B100" s="73" t="s">
        <v>465</v>
      </c>
      <c r="C100" s="87">
        <f>C101</f>
        <v>652000</v>
      </c>
      <c r="D100" s="87">
        <f t="shared" ref="D100:E100" si="23">D101</f>
        <v>652000</v>
      </c>
      <c r="E100" s="87">
        <f t="shared" si="23"/>
        <v>652000</v>
      </c>
      <c r="F100" s="83"/>
      <c r="G100" s="83"/>
      <c r="H100" s="83"/>
      <c r="I100" s="83"/>
      <c r="J100" s="83"/>
      <c r="K100" s="83"/>
      <c r="L100" s="83"/>
    </row>
    <row r="101" spans="1:13" s="31" customFormat="1" ht="53.25" customHeight="1" x14ac:dyDescent="0.25">
      <c r="A101" s="64" t="s">
        <v>466</v>
      </c>
      <c r="B101" s="74" t="s">
        <v>467</v>
      </c>
      <c r="C101" s="27">
        <v>652000</v>
      </c>
      <c r="D101" s="27">
        <v>652000</v>
      </c>
      <c r="E101" s="27">
        <v>652000</v>
      </c>
      <c r="F101" s="85"/>
      <c r="H101" s="85"/>
      <c r="J101" s="85"/>
    </row>
    <row r="102" spans="1:13" s="30" customFormat="1" ht="15" customHeight="1" x14ac:dyDescent="0.25">
      <c r="A102" s="67" t="s">
        <v>468</v>
      </c>
      <c r="B102" s="73" t="s">
        <v>469</v>
      </c>
      <c r="C102" s="87">
        <f>C103</f>
        <v>59263749.229999997</v>
      </c>
      <c r="D102" s="87">
        <f t="shared" ref="D102:E103" si="24">D103</f>
        <v>60460622.100000001</v>
      </c>
      <c r="E102" s="87">
        <f t="shared" si="24"/>
        <v>64051240.729999997</v>
      </c>
      <c r="F102" s="83"/>
      <c r="G102" s="83"/>
      <c r="H102" s="83"/>
      <c r="I102" s="83"/>
      <c r="J102" s="83"/>
      <c r="K102" s="83"/>
      <c r="L102" s="83"/>
      <c r="M102" s="83"/>
    </row>
    <row r="103" spans="1:13" s="31" customFormat="1" ht="15" customHeight="1" x14ac:dyDescent="0.25">
      <c r="A103" s="64" t="s">
        <v>470</v>
      </c>
      <c r="B103" s="74" t="s">
        <v>471</v>
      </c>
      <c r="C103" s="27">
        <f>C104</f>
        <v>59263749.229999997</v>
      </c>
      <c r="D103" s="27">
        <f t="shared" si="24"/>
        <v>60460622.100000001</v>
      </c>
      <c r="E103" s="27">
        <f t="shared" si="24"/>
        <v>64051240.729999997</v>
      </c>
      <c r="F103" s="84"/>
      <c r="G103" s="84"/>
      <c r="H103" s="84"/>
      <c r="I103" s="84"/>
      <c r="J103" s="84"/>
      <c r="K103" s="84"/>
      <c r="L103" s="84"/>
      <c r="M103" s="84"/>
    </row>
    <row r="104" spans="1:13" s="31" customFormat="1" ht="40.5" customHeight="1" x14ac:dyDescent="0.25">
      <c r="A104" s="64"/>
      <c r="B104" s="74" t="s">
        <v>472</v>
      </c>
      <c r="C104" s="27">
        <v>59263749.229999997</v>
      </c>
      <c r="D104" s="27">
        <v>60460622.100000001</v>
      </c>
      <c r="E104" s="27">
        <v>64051240.729999997</v>
      </c>
      <c r="F104" s="85"/>
      <c r="H104" s="85"/>
      <c r="J104" s="85"/>
    </row>
    <row r="105" spans="1:13" s="31" customFormat="1" ht="15.75" customHeight="1" x14ac:dyDescent="0.25">
      <c r="A105" s="73" t="s">
        <v>473</v>
      </c>
      <c r="B105" s="73" t="s">
        <v>222</v>
      </c>
      <c r="C105" s="87">
        <f>C106</f>
        <v>4249300</v>
      </c>
      <c r="D105" s="87">
        <f t="shared" ref="D105:E106" si="25">D106</f>
        <v>0</v>
      </c>
      <c r="E105" s="87">
        <f t="shared" si="25"/>
        <v>0</v>
      </c>
      <c r="F105" s="85"/>
      <c r="H105" s="85"/>
      <c r="J105" s="85"/>
    </row>
    <row r="106" spans="1:13" s="31" customFormat="1" ht="41.25" customHeight="1" x14ac:dyDescent="0.25">
      <c r="A106" s="74" t="s">
        <v>474</v>
      </c>
      <c r="B106" s="74" t="s">
        <v>475</v>
      </c>
      <c r="C106" s="27">
        <f>C107</f>
        <v>4249300</v>
      </c>
      <c r="D106" s="27">
        <f t="shared" si="25"/>
        <v>0</v>
      </c>
      <c r="E106" s="27">
        <f t="shared" si="25"/>
        <v>0</v>
      </c>
      <c r="F106" s="85"/>
      <c r="H106" s="85"/>
      <c r="J106" s="85"/>
    </row>
    <row r="107" spans="1:13" s="31" customFormat="1" ht="42.75" customHeight="1" x14ac:dyDescent="0.25">
      <c r="A107" s="74" t="s">
        <v>476</v>
      </c>
      <c r="B107" s="74" t="s">
        <v>477</v>
      </c>
      <c r="C107" s="27">
        <v>4249300</v>
      </c>
      <c r="D107" s="87"/>
      <c r="E107" s="87"/>
      <c r="F107" s="85"/>
      <c r="H107" s="85"/>
      <c r="J107" s="85"/>
    </row>
    <row r="108" spans="1:13" s="30" customFormat="1" ht="18" customHeight="1" x14ac:dyDescent="0.25">
      <c r="A108" s="67"/>
      <c r="B108" s="73" t="s">
        <v>478</v>
      </c>
      <c r="C108" s="87">
        <f>C7+C67</f>
        <v>188253289.22999999</v>
      </c>
      <c r="D108" s="87">
        <f t="shared" ref="D108:E108" si="26">D7+D67</f>
        <v>190880362.09999999</v>
      </c>
      <c r="E108" s="87">
        <f t="shared" si="26"/>
        <v>207117380.72999999</v>
      </c>
      <c r="F108" s="83"/>
      <c r="G108" s="83"/>
      <c r="H108" s="83"/>
      <c r="I108" s="83"/>
      <c r="J108" s="83"/>
      <c r="K108" s="83"/>
    </row>
  </sheetData>
  <mergeCells count="3">
    <mergeCell ref="B1:C1"/>
    <mergeCell ref="B2:E2"/>
    <mergeCell ref="A3:E3"/>
  </mergeCells>
  <pageMargins left="0.70866141732283472" right="0.31496062992125984" top="0.15748031496062992" bottom="0.15748031496062992"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3"/>
  <sheetViews>
    <sheetView workbookViewId="0">
      <selection activeCell="M8" sqref="M8"/>
    </sheetView>
  </sheetViews>
  <sheetFormatPr defaultRowHeight="15" x14ac:dyDescent="0.25"/>
  <cols>
    <col min="1" max="1" width="1.42578125" style="271" customWidth="1"/>
    <col min="2" max="2" width="66.7109375" style="271" customWidth="1"/>
    <col min="3" max="4" width="4" style="271" hidden="1" customWidth="1"/>
    <col min="5" max="5" width="4.140625" style="272" customWidth="1"/>
    <col min="6" max="7" width="3.140625" style="272" customWidth="1"/>
    <col min="8" max="8" width="9.42578125" style="271" customWidth="1"/>
    <col min="9" max="9" width="3.85546875" style="271" customWidth="1"/>
    <col min="10" max="10" width="14.5703125" style="271" hidden="1" customWidth="1"/>
    <col min="11" max="12" width="14.7109375" style="271" customWidth="1"/>
    <col min="13" max="246" width="9.140625" style="271"/>
    <col min="247" max="247" width="1.42578125" style="271" customWidth="1"/>
    <col min="248" max="248" width="59.5703125" style="271" customWidth="1"/>
    <col min="249" max="249" width="0" style="271" hidden="1" customWidth="1"/>
    <col min="250" max="251" width="3.85546875" style="271" customWidth="1"/>
    <col min="252" max="252" width="10.5703125" style="271" customWidth="1"/>
    <col min="253" max="253" width="3.85546875" style="271" customWidth="1"/>
    <col min="254" max="256" width="14.42578125" style="271" customWidth="1"/>
    <col min="257" max="257" width="4.140625" style="271" customWidth="1"/>
    <col min="258" max="258" width="15" style="271" customWidth="1"/>
    <col min="259" max="260" width="0" style="271" hidden="1" customWidth="1"/>
    <col min="261" max="261" width="11.5703125" style="271" customWidth="1"/>
    <col min="262" max="262" width="18.140625" style="271" customWidth="1"/>
    <col min="263" max="263" width="13.140625" style="271" customWidth="1"/>
    <col min="264" max="264" width="12.28515625" style="271" customWidth="1"/>
    <col min="265" max="502" width="9.140625" style="271"/>
    <col min="503" max="503" width="1.42578125" style="271" customWidth="1"/>
    <col min="504" max="504" width="59.5703125" style="271" customWidth="1"/>
    <col min="505" max="505" width="0" style="271" hidden="1" customWidth="1"/>
    <col min="506" max="507" width="3.85546875" style="271" customWidth="1"/>
    <col min="508" max="508" width="10.5703125" style="271" customWidth="1"/>
    <col min="509" max="509" width="3.85546875" style="271" customWidth="1"/>
    <col min="510" max="512" width="14.42578125" style="271" customWidth="1"/>
    <col min="513" max="513" width="4.140625" style="271" customWidth="1"/>
    <col min="514" max="514" width="15" style="271" customWidth="1"/>
    <col min="515" max="516" width="0" style="271" hidden="1" customWidth="1"/>
    <col min="517" max="517" width="11.5703125" style="271" customWidth="1"/>
    <col min="518" max="518" width="18.140625" style="271" customWidth="1"/>
    <col min="519" max="519" width="13.140625" style="271" customWidth="1"/>
    <col min="520" max="520" width="12.28515625" style="271" customWidth="1"/>
    <col min="521" max="758" width="9.140625" style="271"/>
    <col min="759" max="759" width="1.42578125" style="271" customWidth="1"/>
    <col min="760" max="760" width="59.5703125" style="271" customWidth="1"/>
    <col min="761" max="761" width="0" style="271" hidden="1" customWidth="1"/>
    <col min="762" max="763" width="3.85546875" style="271" customWidth="1"/>
    <col min="764" max="764" width="10.5703125" style="271" customWidth="1"/>
    <col min="765" max="765" width="3.85546875" style="271" customWidth="1"/>
    <col min="766" max="768" width="14.42578125" style="271" customWidth="1"/>
    <col min="769" max="769" width="4.140625" style="271" customWidth="1"/>
    <col min="770" max="770" width="15" style="271" customWidth="1"/>
    <col min="771" max="772" width="0" style="271" hidden="1" customWidth="1"/>
    <col min="773" max="773" width="11.5703125" style="271" customWidth="1"/>
    <col min="774" max="774" width="18.140625" style="271" customWidth="1"/>
    <col min="775" max="775" width="13.140625" style="271" customWidth="1"/>
    <col min="776" max="776" width="12.28515625" style="271" customWidth="1"/>
    <col min="777" max="1014" width="9.140625" style="271"/>
    <col min="1015" max="1015" width="1.42578125" style="271" customWidth="1"/>
    <col min="1016" max="1016" width="59.5703125" style="271" customWidth="1"/>
    <col min="1017" max="1017" width="0" style="271" hidden="1" customWidth="1"/>
    <col min="1018" max="1019" width="3.85546875" style="271" customWidth="1"/>
    <col min="1020" max="1020" width="10.5703125" style="271" customWidth="1"/>
    <col min="1021" max="1021" width="3.85546875" style="271" customWidth="1"/>
    <col min="1022" max="1024" width="14.42578125" style="271" customWidth="1"/>
    <col min="1025" max="1025" width="4.140625" style="271" customWidth="1"/>
    <col min="1026" max="1026" width="15" style="271" customWidth="1"/>
    <col min="1027" max="1028" width="0" style="271" hidden="1" customWidth="1"/>
    <col min="1029" max="1029" width="11.5703125" style="271" customWidth="1"/>
    <col min="1030" max="1030" width="18.140625" style="271" customWidth="1"/>
    <col min="1031" max="1031" width="13.140625" style="271" customWidth="1"/>
    <col min="1032" max="1032" width="12.28515625" style="271" customWidth="1"/>
    <col min="1033" max="1270" width="9.140625" style="271"/>
    <col min="1271" max="1271" width="1.42578125" style="271" customWidth="1"/>
    <col min="1272" max="1272" width="59.5703125" style="271" customWidth="1"/>
    <col min="1273" max="1273" width="0" style="271" hidden="1" customWidth="1"/>
    <col min="1274" max="1275" width="3.85546875" style="271" customWidth="1"/>
    <col min="1276" max="1276" width="10.5703125" style="271" customWidth="1"/>
    <col min="1277" max="1277" width="3.85546875" style="271" customWidth="1"/>
    <col min="1278" max="1280" width="14.42578125" style="271" customWidth="1"/>
    <col min="1281" max="1281" width="4.140625" style="271" customWidth="1"/>
    <col min="1282" max="1282" width="15" style="271" customWidth="1"/>
    <col min="1283" max="1284" width="0" style="271" hidden="1" customWidth="1"/>
    <col min="1285" max="1285" width="11.5703125" style="271" customWidth="1"/>
    <col min="1286" max="1286" width="18.140625" style="271" customWidth="1"/>
    <col min="1287" max="1287" width="13.140625" style="271" customWidth="1"/>
    <col min="1288" max="1288" width="12.28515625" style="271" customWidth="1"/>
    <col min="1289" max="1526" width="9.140625" style="271"/>
    <col min="1527" max="1527" width="1.42578125" style="271" customWidth="1"/>
    <col min="1528" max="1528" width="59.5703125" style="271" customWidth="1"/>
    <col min="1529" max="1529" width="0" style="271" hidden="1" customWidth="1"/>
    <col min="1530" max="1531" width="3.85546875" style="271" customWidth="1"/>
    <col min="1532" max="1532" width="10.5703125" style="271" customWidth="1"/>
    <col min="1533" max="1533" width="3.85546875" style="271" customWidth="1"/>
    <col min="1534" max="1536" width="14.42578125" style="271" customWidth="1"/>
    <col min="1537" max="1537" width="4.140625" style="271" customWidth="1"/>
    <col min="1538" max="1538" width="15" style="271" customWidth="1"/>
    <col min="1539" max="1540" width="0" style="271" hidden="1" customWidth="1"/>
    <col min="1541" max="1541" width="11.5703125" style="271" customWidth="1"/>
    <col min="1542" max="1542" width="18.140625" style="271" customWidth="1"/>
    <col min="1543" max="1543" width="13.140625" style="271" customWidth="1"/>
    <col min="1544" max="1544" width="12.28515625" style="271" customWidth="1"/>
    <col min="1545" max="1782" width="9.140625" style="271"/>
    <col min="1783" max="1783" width="1.42578125" style="271" customWidth="1"/>
    <col min="1784" max="1784" width="59.5703125" style="271" customWidth="1"/>
    <col min="1785" max="1785" width="0" style="271" hidden="1" customWidth="1"/>
    <col min="1786" max="1787" width="3.85546875" style="271" customWidth="1"/>
    <col min="1788" max="1788" width="10.5703125" style="271" customWidth="1"/>
    <col min="1789" max="1789" width="3.85546875" style="271" customWidth="1"/>
    <col min="1790" max="1792" width="14.42578125" style="271" customWidth="1"/>
    <col min="1793" max="1793" width="4.140625" style="271" customWidth="1"/>
    <col min="1794" max="1794" width="15" style="271" customWidth="1"/>
    <col min="1795" max="1796" width="0" style="271" hidden="1" customWidth="1"/>
    <col min="1797" max="1797" width="11.5703125" style="271" customWidth="1"/>
    <col min="1798" max="1798" width="18.140625" style="271" customWidth="1"/>
    <col min="1799" max="1799" width="13.140625" style="271" customWidth="1"/>
    <col min="1800" max="1800" width="12.28515625" style="271" customWidth="1"/>
    <col min="1801" max="2038" width="9.140625" style="271"/>
    <col min="2039" max="2039" width="1.42578125" style="271" customWidth="1"/>
    <col min="2040" max="2040" width="59.5703125" style="271" customWidth="1"/>
    <col min="2041" max="2041" width="0" style="271" hidden="1" customWidth="1"/>
    <col min="2042" max="2043" width="3.85546875" style="271" customWidth="1"/>
    <col min="2044" max="2044" width="10.5703125" style="271" customWidth="1"/>
    <col min="2045" max="2045" width="3.85546875" style="271" customWidth="1"/>
    <col min="2046" max="2048" width="14.42578125" style="271" customWidth="1"/>
    <col min="2049" max="2049" width="4.140625" style="271" customWidth="1"/>
    <col min="2050" max="2050" width="15" style="271" customWidth="1"/>
    <col min="2051" max="2052" width="0" style="271" hidden="1" customWidth="1"/>
    <col min="2053" max="2053" width="11.5703125" style="271" customWidth="1"/>
    <col min="2054" max="2054" width="18.140625" style="271" customWidth="1"/>
    <col min="2055" max="2055" width="13.140625" style="271" customWidth="1"/>
    <col min="2056" max="2056" width="12.28515625" style="271" customWidth="1"/>
    <col min="2057" max="2294" width="9.140625" style="271"/>
    <col min="2295" max="2295" width="1.42578125" style="271" customWidth="1"/>
    <col min="2296" max="2296" width="59.5703125" style="271" customWidth="1"/>
    <col min="2297" max="2297" width="0" style="271" hidden="1" customWidth="1"/>
    <col min="2298" max="2299" width="3.85546875" style="271" customWidth="1"/>
    <col min="2300" max="2300" width="10.5703125" style="271" customWidth="1"/>
    <col min="2301" max="2301" width="3.85546875" style="271" customWidth="1"/>
    <col min="2302" max="2304" width="14.42578125" style="271" customWidth="1"/>
    <col min="2305" max="2305" width="4.140625" style="271" customWidth="1"/>
    <col min="2306" max="2306" width="15" style="271" customWidth="1"/>
    <col min="2307" max="2308" width="0" style="271" hidden="1" customWidth="1"/>
    <col min="2309" max="2309" width="11.5703125" style="271" customWidth="1"/>
    <col min="2310" max="2310" width="18.140625" style="271" customWidth="1"/>
    <col min="2311" max="2311" width="13.140625" style="271" customWidth="1"/>
    <col min="2312" max="2312" width="12.28515625" style="271" customWidth="1"/>
    <col min="2313" max="2550" width="9.140625" style="271"/>
    <col min="2551" max="2551" width="1.42578125" style="271" customWidth="1"/>
    <col min="2552" max="2552" width="59.5703125" style="271" customWidth="1"/>
    <col min="2553" max="2553" width="0" style="271" hidden="1" customWidth="1"/>
    <col min="2554" max="2555" width="3.85546875" style="271" customWidth="1"/>
    <col min="2556" max="2556" width="10.5703125" style="271" customWidth="1"/>
    <col min="2557" max="2557" width="3.85546875" style="271" customWidth="1"/>
    <col min="2558" max="2560" width="14.42578125" style="271" customWidth="1"/>
    <col min="2561" max="2561" width="4.140625" style="271" customWidth="1"/>
    <col min="2562" max="2562" width="15" style="271" customWidth="1"/>
    <col min="2563" max="2564" width="0" style="271" hidden="1" customWidth="1"/>
    <col min="2565" max="2565" width="11.5703125" style="271" customWidth="1"/>
    <col min="2566" max="2566" width="18.140625" style="271" customWidth="1"/>
    <col min="2567" max="2567" width="13.140625" style="271" customWidth="1"/>
    <col min="2568" max="2568" width="12.28515625" style="271" customWidth="1"/>
    <col min="2569" max="2806" width="9.140625" style="271"/>
    <col min="2807" max="2807" width="1.42578125" style="271" customWidth="1"/>
    <col min="2808" max="2808" width="59.5703125" style="271" customWidth="1"/>
    <col min="2809" max="2809" width="0" style="271" hidden="1" customWidth="1"/>
    <col min="2810" max="2811" width="3.85546875" style="271" customWidth="1"/>
    <col min="2812" max="2812" width="10.5703125" style="271" customWidth="1"/>
    <col min="2813" max="2813" width="3.85546875" style="271" customWidth="1"/>
    <col min="2814" max="2816" width="14.42578125" style="271" customWidth="1"/>
    <col min="2817" max="2817" width="4.140625" style="271" customWidth="1"/>
    <col min="2818" max="2818" width="15" style="271" customWidth="1"/>
    <col min="2819" max="2820" width="0" style="271" hidden="1" customWidth="1"/>
    <col min="2821" max="2821" width="11.5703125" style="271" customWidth="1"/>
    <col min="2822" max="2822" width="18.140625" style="271" customWidth="1"/>
    <col min="2823" max="2823" width="13.140625" style="271" customWidth="1"/>
    <col min="2824" max="2824" width="12.28515625" style="271" customWidth="1"/>
    <col min="2825" max="3062" width="9.140625" style="271"/>
    <col min="3063" max="3063" width="1.42578125" style="271" customWidth="1"/>
    <col min="3064" max="3064" width="59.5703125" style="271" customWidth="1"/>
    <col min="3065" max="3065" width="0" style="271" hidden="1" customWidth="1"/>
    <col min="3066" max="3067" width="3.85546875" style="271" customWidth="1"/>
    <col min="3068" max="3068" width="10.5703125" style="271" customWidth="1"/>
    <col min="3069" max="3069" width="3.85546875" style="271" customWidth="1"/>
    <col min="3070" max="3072" width="14.42578125" style="271" customWidth="1"/>
    <col min="3073" max="3073" width="4.140625" style="271" customWidth="1"/>
    <col min="3074" max="3074" width="15" style="271" customWidth="1"/>
    <col min="3075" max="3076" width="0" style="271" hidden="1" customWidth="1"/>
    <col min="3077" max="3077" width="11.5703125" style="271" customWidth="1"/>
    <col min="3078" max="3078" width="18.140625" style="271" customWidth="1"/>
    <col min="3079" max="3079" width="13.140625" style="271" customWidth="1"/>
    <col min="3080" max="3080" width="12.28515625" style="271" customWidth="1"/>
    <col min="3081" max="3318" width="9.140625" style="271"/>
    <col min="3319" max="3319" width="1.42578125" style="271" customWidth="1"/>
    <col min="3320" max="3320" width="59.5703125" style="271" customWidth="1"/>
    <col min="3321" max="3321" width="0" style="271" hidden="1" customWidth="1"/>
    <col min="3322" max="3323" width="3.85546875" style="271" customWidth="1"/>
    <col min="3324" max="3324" width="10.5703125" style="271" customWidth="1"/>
    <col min="3325" max="3325" width="3.85546875" style="271" customWidth="1"/>
    <col min="3326" max="3328" width="14.42578125" style="271" customWidth="1"/>
    <col min="3329" max="3329" width="4.140625" style="271" customWidth="1"/>
    <col min="3330" max="3330" width="15" style="271" customWidth="1"/>
    <col min="3331" max="3332" width="0" style="271" hidden="1" customWidth="1"/>
    <col min="3333" max="3333" width="11.5703125" style="271" customWidth="1"/>
    <col min="3334" max="3334" width="18.140625" style="271" customWidth="1"/>
    <col min="3335" max="3335" width="13.140625" style="271" customWidth="1"/>
    <col min="3336" max="3336" width="12.28515625" style="271" customWidth="1"/>
    <col min="3337" max="3574" width="9.140625" style="271"/>
    <col min="3575" max="3575" width="1.42578125" style="271" customWidth="1"/>
    <col min="3576" max="3576" width="59.5703125" style="271" customWidth="1"/>
    <col min="3577" max="3577" width="0" style="271" hidden="1" customWidth="1"/>
    <col min="3578" max="3579" width="3.85546875" style="271" customWidth="1"/>
    <col min="3580" max="3580" width="10.5703125" style="271" customWidth="1"/>
    <col min="3581" max="3581" width="3.85546875" style="271" customWidth="1"/>
    <col min="3582" max="3584" width="14.42578125" style="271" customWidth="1"/>
    <col min="3585" max="3585" width="4.140625" style="271" customWidth="1"/>
    <col min="3586" max="3586" width="15" style="271" customWidth="1"/>
    <col min="3587" max="3588" width="0" style="271" hidden="1" customWidth="1"/>
    <col min="3589" max="3589" width="11.5703125" style="271" customWidth="1"/>
    <col min="3590" max="3590" width="18.140625" style="271" customWidth="1"/>
    <col min="3591" max="3591" width="13.140625" style="271" customWidth="1"/>
    <col min="3592" max="3592" width="12.28515625" style="271" customWidth="1"/>
    <col min="3593" max="3830" width="9.140625" style="271"/>
    <col min="3831" max="3831" width="1.42578125" style="271" customWidth="1"/>
    <col min="3832" max="3832" width="59.5703125" style="271" customWidth="1"/>
    <col min="3833" max="3833" width="0" style="271" hidden="1" customWidth="1"/>
    <col min="3834" max="3835" width="3.85546875" style="271" customWidth="1"/>
    <col min="3836" max="3836" width="10.5703125" style="271" customWidth="1"/>
    <col min="3837" max="3837" width="3.85546875" style="271" customWidth="1"/>
    <col min="3838" max="3840" width="14.42578125" style="271" customWidth="1"/>
    <col min="3841" max="3841" width="4.140625" style="271" customWidth="1"/>
    <col min="3842" max="3842" width="15" style="271" customWidth="1"/>
    <col min="3843" max="3844" width="0" style="271" hidden="1" customWidth="1"/>
    <col min="3845" max="3845" width="11.5703125" style="271" customWidth="1"/>
    <col min="3846" max="3846" width="18.140625" style="271" customWidth="1"/>
    <col min="3847" max="3847" width="13.140625" style="271" customWidth="1"/>
    <col min="3848" max="3848" width="12.28515625" style="271" customWidth="1"/>
    <col min="3849" max="4086" width="9.140625" style="271"/>
    <col min="4087" max="4087" width="1.42578125" style="271" customWidth="1"/>
    <col min="4088" max="4088" width="59.5703125" style="271" customWidth="1"/>
    <col min="4089" max="4089" width="0" style="271" hidden="1" customWidth="1"/>
    <col min="4090" max="4091" width="3.85546875" style="271" customWidth="1"/>
    <col min="4092" max="4092" width="10.5703125" style="271" customWidth="1"/>
    <col min="4093" max="4093" width="3.85546875" style="271" customWidth="1"/>
    <col min="4094" max="4096" width="14.42578125" style="271" customWidth="1"/>
    <col min="4097" max="4097" width="4.140625" style="271" customWidth="1"/>
    <col min="4098" max="4098" width="15" style="271" customWidth="1"/>
    <col min="4099" max="4100" width="0" style="271" hidden="1" customWidth="1"/>
    <col min="4101" max="4101" width="11.5703125" style="271" customWidth="1"/>
    <col min="4102" max="4102" width="18.140625" style="271" customWidth="1"/>
    <col min="4103" max="4103" width="13.140625" style="271" customWidth="1"/>
    <col min="4104" max="4104" width="12.28515625" style="271" customWidth="1"/>
    <col min="4105" max="4342" width="9.140625" style="271"/>
    <col min="4343" max="4343" width="1.42578125" style="271" customWidth="1"/>
    <col min="4344" max="4344" width="59.5703125" style="271" customWidth="1"/>
    <col min="4345" max="4345" width="0" style="271" hidden="1" customWidth="1"/>
    <col min="4346" max="4347" width="3.85546875" style="271" customWidth="1"/>
    <col min="4348" max="4348" width="10.5703125" style="271" customWidth="1"/>
    <col min="4349" max="4349" width="3.85546875" style="271" customWidth="1"/>
    <col min="4350" max="4352" width="14.42578125" style="271" customWidth="1"/>
    <col min="4353" max="4353" width="4.140625" style="271" customWidth="1"/>
    <col min="4354" max="4354" width="15" style="271" customWidth="1"/>
    <col min="4355" max="4356" width="0" style="271" hidden="1" customWidth="1"/>
    <col min="4357" max="4357" width="11.5703125" style="271" customWidth="1"/>
    <col min="4358" max="4358" width="18.140625" style="271" customWidth="1"/>
    <col min="4359" max="4359" width="13.140625" style="271" customWidth="1"/>
    <col min="4360" max="4360" width="12.28515625" style="271" customWidth="1"/>
    <col min="4361" max="4598" width="9.140625" style="271"/>
    <col min="4599" max="4599" width="1.42578125" style="271" customWidth="1"/>
    <col min="4600" max="4600" width="59.5703125" style="271" customWidth="1"/>
    <col min="4601" max="4601" width="0" style="271" hidden="1" customWidth="1"/>
    <col min="4602" max="4603" width="3.85546875" style="271" customWidth="1"/>
    <col min="4604" max="4604" width="10.5703125" style="271" customWidth="1"/>
    <col min="4605" max="4605" width="3.85546875" style="271" customWidth="1"/>
    <col min="4606" max="4608" width="14.42578125" style="271" customWidth="1"/>
    <col min="4609" max="4609" width="4.140625" style="271" customWidth="1"/>
    <col min="4610" max="4610" width="15" style="271" customWidth="1"/>
    <col min="4611" max="4612" width="0" style="271" hidden="1" customWidth="1"/>
    <col min="4613" max="4613" width="11.5703125" style="271" customWidth="1"/>
    <col min="4614" max="4614" width="18.140625" style="271" customWidth="1"/>
    <col min="4615" max="4615" width="13.140625" style="271" customWidth="1"/>
    <col min="4616" max="4616" width="12.28515625" style="271" customWidth="1"/>
    <col min="4617" max="4854" width="9.140625" style="271"/>
    <col min="4855" max="4855" width="1.42578125" style="271" customWidth="1"/>
    <col min="4856" max="4856" width="59.5703125" style="271" customWidth="1"/>
    <col min="4857" max="4857" width="0" style="271" hidden="1" customWidth="1"/>
    <col min="4858" max="4859" width="3.85546875" style="271" customWidth="1"/>
    <col min="4860" max="4860" width="10.5703125" style="271" customWidth="1"/>
    <col min="4861" max="4861" width="3.85546875" style="271" customWidth="1"/>
    <col min="4862" max="4864" width="14.42578125" style="271" customWidth="1"/>
    <col min="4865" max="4865" width="4.140625" style="271" customWidth="1"/>
    <col min="4866" max="4866" width="15" style="271" customWidth="1"/>
    <col min="4867" max="4868" width="0" style="271" hidden="1" customWidth="1"/>
    <col min="4869" max="4869" width="11.5703125" style="271" customWidth="1"/>
    <col min="4870" max="4870" width="18.140625" style="271" customWidth="1"/>
    <col min="4871" max="4871" width="13.140625" style="271" customWidth="1"/>
    <col min="4872" max="4872" width="12.28515625" style="271" customWidth="1"/>
    <col min="4873" max="5110" width="9.140625" style="271"/>
    <col min="5111" max="5111" width="1.42578125" style="271" customWidth="1"/>
    <col min="5112" max="5112" width="59.5703125" style="271" customWidth="1"/>
    <col min="5113" max="5113" width="0" style="271" hidden="1" customWidth="1"/>
    <col min="5114" max="5115" width="3.85546875" style="271" customWidth="1"/>
    <col min="5116" max="5116" width="10.5703125" style="271" customWidth="1"/>
    <col min="5117" max="5117" width="3.85546875" style="271" customWidth="1"/>
    <col min="5118" max="5120" width="14.42578125" style="271" customWidth="1"/>
    <col min="5121" max="5121" width="4.140625" style="271" customWidth="1"/>
    <col min="5122" max="5122" width="15" style="271" customWidth="1"/>
    <col min="5123" max="5124" width="0" style="271" hidden="1" customWidth="1"/>
    <col min="5125" max="5125" width="11.5703125" style="271" customWidth="1"/>
    <col min="5126" max="5126" width="18.140625" style="271" customWidth="1"/>
    <col min="5127" max="5127" width="13.140625" style="271" customWidth="1"/>
    <col min="5128" max="5128" width="12.28515625" style="271" customWidth="1"/>
    <col min="5129" max="5366" width="9.140625" style="271"/>
    <col min="5367" max="5367" width="1.42578125" style="271" customWidth="1"/>
    <col min="5368" max="5368" width="59.5703125" style="271" customWidth="1"/>
    <col min="5369" max="5369" width="0" style="271" hidden="1" customWidth="1"/>
    <col min="5370" max="5371" width="3.85546875" style="271" customWidth="1"/>
    <col min="5372" max="5372" width="10.5703125" style="271" customWidth="1"/>
    <col min="5373" max="5373" width="3.85546875" style="271" customWidth="1"/>
    <col min="5374" max="5376" width="14.42578125" style="271" customWidth="1"/>
    <col min="5377" max="5377" width="4.140625" style="271" customWidth="1"/>
    <col min="5378" max="5378" width="15" style="271" customWidth="1"/>
    <col min="5379" max="5380" width="0" style="271" hidden="1" customWidth="1"/>
    <col min="5381" max="5381" width="11.5703125" style="271" customWidth="1"/>
    <col min="5382" max="5382" width="18.140625" style="271" customWidth="1"/>
    <col min="5383" max="5383" width="13.140625" style="271" customWidth="1"/>
    <col min="5384" max="5384" width="12.28515625" style="271" customWidth="1"/>
    <col min="5385" max="5622" width="9.140625" style="271"/>
    <col min="5623" max="5623" width="1.42578125" style="271" customWidth="1"/>
    <col min="5624" max="5624" width="59.5703125" style="271" customWidth="1"/>
    <col min="5625" max="5625" width="0" style="271" hidden="1" customWidth="1"/>
    <col min="5626" max="5627" width="3.85546875" style="271" customWidth="1"/>
    <col min="5628" max="5628" width="10.5703125" style="271" customWidth="1"/>
    <col min="5629" max="5629" width="3.85546875" style="271" customWidth="1"/>
    <col min="5630" max="5632" width="14.42578125" style="271" customWidth="1"/>
    <col min="5633" max="5633" width="4.140625" style="271" customWidth="1"/>
    <col min="5634" max="5634" width="15" style="271" customWidth="1"/>
    <col min="5635" max="5636" width="0" style="271" hidden="1" customWidth="1"/>
    <col min="5637" max="5637" width="11.5703125" style="271" customWidth="1"/>
    <col min="5638" max="5638" width="18.140625" style="271" customWidth="1"/>
    <col min="5639" max="5639" width="13.140625" style="271" customWidth="1"/>
    <col min="5640" max="5640" width="12.28515625" style="271" customWidth="1"/>
    <col min="5641" max="5878" width="9.140625" style="271"/>
    <col min="5879" max="5879" width="1.42578125" style="271" customWidth="1"/>
    <col min="5880" max="5880" width="59.5703125" style="271" customWidth="1"/>
    <col min="5881" max="5881" width="0" style="271" hidden="1" customWidth="1"/>
    <col min="5882" max="5883" width="3.85546875" style="271" customWidth="1"/>
    <col min="5884" max="5884" width="10.5703125" style="271" customWidth="1"/>
    <col min="5885" max="5885" width="3.85546875" style="271" customWidth="1"/>
    <col min="5886" max="5888" width="14.42578125" style="271" customWidth="1"/>
    <col min="5889" max="5889" width="4.140625" style="271" customWidth="1"/>
    <col min="5890" max="5890" width="15" style="271" customWidth="1"/>
    <col min="5891" max="5892" width="0" style="271" hidden="1" customWidth="1"/>
    <col min="5893" max="5893" width="11.5703125" style="271" customWidth="1"/>
    <col min="5894" max="5894" width="18.140625" style="271" customWidth="1"/>
    <col min="5895" max="5895" width="13.140625" style="271" customWidth="1"/>
    <col min="5896" max="5896" width="12.28515625" style="271" customWidth="1"/>
    <col min="5897" max="6134" width="9.140625" style="271"/>
    <col min="6135" max="6135" width="1.42578125" style="271" customWidth="1"/>
    <col min="6136" max="6136" width="59.5703125" style="271" customWidth="1"/>
    <col min="6137" max="6137" width="0" style="271" hidden="1" customWidth="1"/>
    <col min="6138" max="6139" width="3.85546875" style="271" customWidth="1"/>
    <col min="6140" max="6140" width="10.5703125" style="271" customWidth="1"/>
    <col min="6141" max="6141" width="3.85546875" style="271" customWidth="1"/>
    <col min="6142" max="6144" width="14.42578125" style="271" customWidth="1"/>
    <col min="6145" max="6145" width="4.140625" style="271" customWidth="1"/>
    <col min="6146" max="6146" width="15" style="271" customWidth="1"/>
    <col min="6147" max="6148" width="0" style="271" hidden="1" customWidth="1"/>
    <col min="6149" max="6149" width="11.5703125" style="271" customWidth="1"/>
    <col min="6150" max="6150" width="18.140625" style="271" customWidth="1"/>
    <col min="6151" max="6151" width="13.140625" style="271" customWidth="1"/>
    <col min="6152" max="6152" width="12.28515625" style="271" customWidth="1"/>
    <col min="6153" max="6390" width="9.140625" style="271"/>
    <col min="6391" max="6391" width="1.42578125" style="271" customWidth="1"/>
    <col min="6392" max="6392" width="59.5703125" style="271" customWidth="1"/>
    <col min="6393" max="6393" width="0" style="271" hidden="1" customWidth="1"/>
    <col min="6394" max="6395" width="3.85546875" style="271" customWidth="1"/>
    <col min="6396" max="6396" width="10.5703125" style="271" customWidth="1"/>
    <col min="6397" max="6397" width="3.85546875" style="271" customWidth="1"/>
    <col min="6398" max="6400" width="14.42578125" style="271" customWidth="1"/>
    <col min="6401" max="6401" width="4.140625" style="271" customWidth="1"/>
    <col min="6402" max="6402" width="15" style="271" customWidth="1"/>
    <col min="6403" max="6404" width="0" style="271" hidden="1" customWidth="1"/>
    <col min="6405" max="6405" width="11.5703125" style="271" customWidth="1"/>
    <col min="6406" max="6406" width="18.140625" style="271" customWidth="1"/>
    <col min="6407" max="6407" width="13.140625" style="271" customWidth="1"/>
    <col min="6408" max="6408" width="12.28515625" style="271" customWidth="1"/>
    <col min="6409" max="6646" width="9.140625" style="271"/>
    <col min="6647" max="6647" width="1.42578125" style="271" customWidth="1"/>
    <col min="6648" max="6648" width="59.5703125" style="271" customWidth="1"/>
    <col min="6649" max="6649" width="0" style="271" hidden="1" customWidth="1"/>
    <col min="6650" max="6651" width="3.85546875" style="271" customWidth="1"/>
    <col min="6652" max="6652" width="10.5703125" style="271" customWidth="1"/>
    <col min="6653" max="6653" width="3.85546875" style="271" customWidth="1"/>
    <col min="6654" max="6656" width="14.42578125" style="271" customWidth="1"/>
    <col min="6657" max="6657" width="4.140625" style="271" customWidth="1"/>
    <col min="6658" max="6658" width="15" style="271" customWidth="1"/>
    <col min="6659" max="6660" width="0" style="271" hidden="1" customWidth="1"/>
    <col min="6661" max="6661" width="11.5703125" style="271" customWidth="1"/>
    <col min="6662" max="6662" width="18.140625" style="271" customWidth="1"/>
    <col min="6663" max="6663" width="13.140625" style="271" customWidth="1"/>
    <col min="6664" max="6664" width="12.28515625" style="271" customWidth="1"/>
    <col min="6665" max="6902" width="9.140625" style="271"/>
    <col min="6903" max="6903" width="1.42578125" style="271" customWidth="1"/>
    <col min="6904" max="6904" width="59.5703125" style="271" customWidth="1"/>
    <col min="6905" max="6905" width="0" style="271" hidden="1" customWidth="1"/>
    <col min="6906" max="6907" width="3.85546875" style="271" customWidth="1"/>
    <col min="6908" max="6908" width="10.5703125" style="271" customWidth="1"/>
    <col min="6909" max="6909" width="3.85546875" style="271" customWidth="1"/>
    <col min="6910" max="6912" width="14.42578125" style="271" customWidth="1"/>
    <col min="6913" max="6913" width="4.140625" style="271" customWidth="1"/>
    <col min="6914" max="6914" width="15" style="271" customWidth="1"/>
    <col min="6915" max="6916" width="0" style="271" hidden="1" customWidth="1"/>
    <col min="6917" max="6917" width="11.5703125" style="271" customWidth="1"/>
    <col min="6918" max="6918" width="18.140625" style="271" customWidth="1"/>
    <col min="6919" max="6919" width="13.140625" style="271" customWidth="1"/>
    <col min="6920" max="6920" width="12.28515625" style="271" customWidth="1"/>
    <col min="6921" max="7158" width="9.140625" style="271"/>
    <col min="7159" max="7159" width="1.42578125" style="271" customWidth="1"/>
    <col min="7160" max="7160" width="59.5703125" style="271" customWidth="1"/>
    <col min="7161" max="7161" width="0" style="271" hidden="1" customWidth="1"/>
    <col min="7162" max="7163" width="3.85546875" style="271" customWidth="1"/>
    <col min="7164" max="7164" width="10.5703125" style="271" customWidth="1"/>
    <col min="7165" max="7165" width="3.85546875" style="271" customWidth="1"/>
    <col min="7166" max="7168" width="14.42578125" style="271" customWidth="1"/>
    <col min="7169" max="7169" width="4.140625" style="271" customWidth="1"/>
    <col min="7170" max="7170" width="15" style="271" customWidth="1"/>
    <col min="7171" max="7172" width="0" style="271" hidden="1" customWidth="1"/>
    <col min="7173" max="7173" width="11.5703125" style="271" customWidth="1"/>
    <col min="7174" max="7174" width="18.140625" style="271" customWidth="1"/>
    <col min="7175" max="7175" width="13.140625" style="271" customWidth="1"/>
    <col min="7176" max="7176" width="12.28515625" style="271" customWidth="1"/>
    <col min="7177" max="7414" width="9.140625" style="271"/>
    <col min="7415" max="7415" width="1.42578125" style="271" customWidth="1"/>
    <col min="7416" max="7416" width="59.5703125" style="271" customWidth="1"/>
    <col min="7417" max="7417" width="0" style="271" hidden="1" customWidth="1"/>
    <col min="7418" max="7419" width="3.85546875" style="271" customWidth="1"/>
    <col min="7420" max="7420" width="10.5703125" style="271" customWidth="1"/>
    <col min="7421" max="7421" width="3.85546875" style="271" customWidth="1"/>
    <col min="7422" max="7424" width="14.42578125" style="271" customWidth="1"/>
    <col min="7425" max="7425" width="4.140625" style="271" customWidth="1"/>
    <col min="7426" max="7426" width="15" style="271" customWidth="1"/>
    <col min="7427" max="7428" width="0" style="271" hidden="1" customWidth="1"/>
    <col min="7429" max="7429" width="11.5703125" style="271" customWidth="1"/>
    <col min="7430" max="7430" width="18.140625" style="271" customWidth="1"/>
    <col min="7431" max="7431" width="13.140625" style="271" customWidth="1"/>
    <col min="7432" max="7432" width="12.28515625" style="271" customWidth="1"/>
    <col min="7433" max="7670" width="9.140625" style="271"/>
    <col min="7671" max="7671" width="1.42578125" style="271" customWidth="1"/>
    <col min="7672" max="7672" width="59.5703125" style="271" customWidth="1"/>
    <col min="7673" max="7673" width="0" style="271" hidden="1" customWidth="1"/>
    <col min="7674" max="7675" width="3.85546875" style="271" customWidth="1"/>
    <col min="7676" max="7676" width="10.5703125" style="271" customWidth="1"/>
    <col min="7677" max="7677" width="3.85546875" style="271" customWidth="1"/>
    <col min="7678" max="7680" width="14.42578125" style="271" customWidth="1"/>
    <col min="7681" max="7681" width="4.140625" style="271" customWidth="1"/>
    <col min="7682" max="7682" width="15" style="271" customWidth="1"/>
    <col min="7683" max="7684" width="0" style="271" hidden="1" customWidth="1"/>
    <col min="7685" max="7685" width="11.5703125" style="271" customWidth="1"/>
    <col min="7686" max="7686" width="18.140625" style="271" customWidth="1"/>
    <col min="7687" max="7687" width="13.140625" style="271" customWidth="1"/>
    <col min="7688" max="7688" width="12.28515625" style="271" customWidth="1"/>
    <col min="7689" max="7926" width="9.140625" style="271"/>
    <col min="7927" max="7927" width="1.42578125" style="271" customWidth="1"/>
    <col min="7928" max="7928" width="59.5703125" style="271" customWidth="1"/>
    <col min="7929" max="7929" width="0" style="271" hidden="1" customWidth="1"/>
    <col min="7930" max="7931" width="3.85546875" style="271" customWidth="1"/>
    <col min="7932" max="7932" width="10.5703125" style="271" customWidth="1"/>
    <col min="7933" max="7933" width="3.85546875" style="271" customWidth="1"/>
    <col min="7934" max="7936" width="14.42578125" style="271" customWidth="1"/>
    <col min="7937" max="7937" width="4.140625" style="271" customWidth="1"/>
    <col min="7938" max="7938" width="15" style="271" customWidth="1"/>
    <col min="7939" max="7940" width="0" style="271" hidden="1" customWidth="1"/>
    <col min="7941" max="7941" width="11.5703125" style="271" customWidth="1"/>
    <col min="7942" max="7942" width="18.140625" style="271" customWidth="1"/>
    <col min="7943" max="7943" width="13.140625" style="271" customWidth="1"/>
    <col min="7944" max="7944" width="12.28515625" style="271" customWidth="1"/>
    <col min="7945" max="8182" width="9.140625" style="271"/>
    <col min="8183" max="8183" width="1.42578125" style="271" customWidth="1"/>
    <col min="8184" max="8184" width="59.5703125" style="271" customWidth="1"/>
    <col min="8185" max="8185" width="0" style="271" hidden="1" customWidth="1"/>
    <col min="8186" max="8187" width="3.85546875" style="271" customWidth="1"/>
    <col min="8188" max="8188" width="10.5703125" style="271" customWidth="1"/>
    <col min="8189" max="8189" width="3.85546875" style="271" customWidth="1"/>
    <col min="8190" max="8192" width="14.42578125" style="271" customWidth="1"/>
    <col min="8193" max="8193" width="4.140625" style="271" customWidth="1"/>
    <col min="8194" max="8194" width="15" style="271" customWidth="1"/>
    <col min="8195" max="8196" width="0" style="271" hidden="1" customWidth="1"/>
    <col min="8197" max="8197" width="11.5703125" style="271" customWidth="1"/>
    <col min="8198" max="8198" width="18.140625" style="271" customWidth="1"/>
    <col min="8199" max="8199" width="13.140625" style="271" customWidth="1"/>
    <col min="8200" max="8200" width="12.28515625" style="271" customWidth="1"/>
    <col min="8201" max="8438" width="9.140625" style="271"/>
    <col min="8439" max="8439" width="1.42578125" style="271" customWidth="1"/>
    <col min="8440" max="8440" width="59.5703125" style="271" customWidth="1"/>
    <col min="8441" max="8441" width="0" style="271" hidden="1" customWidth="1"/>
    <col min="8442" max="8443" width="3.85546875" style="271" customWidth="1"/>
    <col min="8444" max="8444" width="10.5703125" style="271" customWidth="1"/>
    <col min="8445" max="8445" width="3.85546875" style="271" customWidth="1"/>
    <col min="8446" max="8448" width="14.42578125" style="271" customWidth="1"/>
    <col min="8449" max="8449" width="4.140625" style="271" customWidth="1"/>
    <col min="8450" max="8450" width="15" style="271" customWidth="1"/>
    <col min="8451" max="8452" width="0" style="271" hidden="1" customWidth="1"/>
    <col min="8453" max="8453" width="11.5703125" style="271" customWidth="1"/>
    <col min="8454" max="8454" width="18.140625" style="271" customWidth="1"/>
    <col min="8455" max="8455" width="13.140625" style="271" customWidth="1"/>
    <col min="8456" max="8456" width="12.28515625" style="271" customWidth="1"/>
    <col min="8457" max="8694" width="9.140625" style="271"/>
    <col min="8695" max="8695" width="1.42578125" style="271" customWidth="1"/>
    <col min="8696" max="8696" width="59.5703125" style="271" customWidth="1"/>
    <col min="8697" max="8697" width="0" style="271" hidden="1" customWidth="1"/>
    <col min="8698" max="8699" width="3.85546875" style="271" customWidth="1"/>
    <col min="8700" max="8700" width="10.5703125" style="271" customWidth="1"/>
    <col min="8701" max="8701" width="3.85546875" style="271" customWidth="1"/>
    <col min="8702" max="8704" width="14.42578125" style="271" customWidth="1"/>
    <col min="8705" max="8705" width="4.140625" style="271" customWidth="1"/>
    <col min="8706" max="8706" width="15" style="271" customWidth="1"/>
    <col min="8707" max="8708" width="0" style="271" hidden="1" customWidth="1"/>
    <col min="8709" max="8709" width="11.5703125" style="271" customWidth="1"/>
    <col min="8710" max="8710" width="18.140625" style="271" customWidth="1"/>
    <col min="8711" max="8711" width="13.140625" style="271" customWidth="1"/>
    <col min="8712" max="8712" width="12.28515625" style="271" customWidth="1"/>
    <col min="8713" max="8950" width="9.140625" style="271"/>
    <col min="8951" max="8951" width="1.42578125" style="271" customWidth="1"/>
    <col min="8952" max="8952" width="59.5703125" style="271" customWidth="1"/>
    <col min="8953" max="8953" width="0" style="271" hidden="1" customWidth="1"/>
    <col min="8954" max="8955" width="3.85546875" style="271" customWidth="1"/>
    <col min="8956" max="8956" width="10.5703125" style="271" customWidth="1"/>
    <col min="8957" max="8957" width="3.85546875" style="271" customWidth="1"/>
    <col min="8958" max="8960" width="14.42578125" style="271" customWidth="1"/>
    <col min="8961" max="8961" width="4.140625" style="271" customWidth="1"/>
    <col min="8962" max="8962" width="15" style="271" customWidth="1"/>
    <col min="8963" max="8964" width="0" style="271" hidden="1" customWidth="1"/>
    <col min="8965" max="8965" width="11.5703125" style="271" customWidth="1"/>
    <col min="8966" max="8966" width="18.140625" style="271" customWidth="1"/>
    <col min="8967" max="8967" width="13.140625" style="271" customWidth="1"/>
    <col min="8968" max="8968" width="12.28515625" style="271" customWidth="1"/>
    <col min="8969" max="9206" width="9.140625" style="271"/>
    <col min="9207" max="9207" width="1.42578125" style="271" customWidth="1"/>
    <col min="9208" max="9208" width="59.5703125" style="271" customWidth="1"/>
    <col min="9209" max="9209" width="0" style="271" hidden="1" customWidth="1"/>
    <col min="9210" max="9211" width="3.85546875" style="271" customWidth="1"/>
    <col min="9212" max="9212" width="10.5703125" style="271" customWidth="1"/>
    <col min="9213" max="9213" width="3.85546875" style="271" customWidth="1"/>
    <col min="9214" max="9216" width="14.42578125" style="271" customWidth="1"/>
    <col min="9217" max="9217" width="4.140625" style="271" customWidth="1"/>
    <col min="9218" max="9218" width="15" style="271" customWidth="1"/>
    <col min="9219" max="9220" width="0" style="271" hidden="1" customWidth="1"/>
    <col min="9221" max="9221" width="11.5703125" style="271" customWidth="1"/>
    <col min="9222" max="9222" width="18.140625" style="271" customWidth="1"/>
    <col min="9223" max="9223" width="13.140625" style="271" customWidth="1"/>
    <col min="9224" max="9224" width="12.28515625" style="271" customWidth="1"/>
    <col min="9225" max="9462" width="9.140625" style="271"/>
    <col min="9463" max="9463" width="1.42578125" style="271" customWidth="1"/>
    <col min="9464" max="9464" width="59.5703125" style="271" customWidth="1"/>
    <col min="9465" max="9465" width="0" style="271" hidden="1" customWidth="1"/>
    <col min="9466" max="9467" width="3.85546875" style="271" customWidth="1"/>
    <col min="9468" max="9468" width="10.5703125" style="271" customWidth="1"/>
    <col min="9469" max="9469" width="3.85546875" style="271" customWidth="1"/>
    <col min="9470" max="9472" width="14.42578125" style="271" customWidth="1"/>
    <col min="9473" max="9473" width="4.140625" style="271" customWidth="1"/>
    <col min="9474" max="9474" width="15" style="271" customWidth="1"/>
    <col min="9475" max="9476" width="0" style="271" hidden="1" customWidth="1"/>
    <col min="9477" max="9477" width="11.5703125" style="271" customWidth="1"/>
    <col min="9478" max="9478" width="18.140625" style="271" customWidth="1"/>
    <col min="9479" max="9479" width="13.140625" style="271" customWidth="1"/>
    <col min="9480" max="9480" width="12.28515625" style="271" customWidth="1"/>
    <col min="9481" max="9718" width="9.140625" style="271"/>
    <col min="9719" max="9719" width="1.42578125" style="271" customWidth="1"/>
    <col min="9720" max="9720" width="59.5703125" style="271" customWidth="1"/>
    <col min="9721" max="9721" width="0" style="271" hidden="1" customWidth="1"/>
    <col min="9722" max="9723" width="3.85546875" style="271" customWidth="1"/>
    <col min="9724" max="9724" width="10.5703125" style="271" customWidth="1"/>
    <col min="9725" max="9725" width="3.85546875" style="271" customWidth="1"/>
    <col min="9726" max="9728" width="14.42578125" style="271" customWidth="1"/>
    <col min="9729" max="9729" width="4.140625" style="271" customWidth="1"/>
    <col min="9730" max="9730" width="15" style="271" customWidth="1"/>
    <col min="9731" max="9732" width="0" style="271" hidden="1" customWidth="1"/>
    <col min="9733" max="9733" width="11.5703125" style="271" customWidth="1"/>
    <col min="9734" max="9734" width="18.140625" style="271" customWidth="1"/>
    <col min="9735" max="9735" width="13.140625" style="271" customWidth="1"/>
    <col min="9736" max="9736" width="12.28515625" style="271" customWidth="1"/>
    <col min="9737" max="9974" width="9.140625" style="271"/>
    <col min="9975" max="9975" width="1.42578125" style="271" customWidth="1"/>
    <col min="9976" max="9976" width="59.5703125" style="271" customWidth="1"/>
    <col min="9977" max="9977" width="0" style="271" hidden="1" customWidth="1"/>
    <col min="9978" max="9979" width="3.85546875" style="271" customWidth="1"/>
    <col min="9980" max="9980" width="10.5703125" style="271" customWidth="1"/>
    <col min="9981" max="9981" width="3.85546875" style="271" customWidth="1"/>
    <col min="9982" max="9984" width="14.42578125" style="271" customWidth="1"/>
    <col min="9985" max="9985" width="4.140625" style="271" customWidth="1"/>
    <col min="9986" max="9986" width="15" style="271" customWidth="1"/>
    <col min="9987" max="9988" width="0" style="271" hidden="1" customWidth="1"/>
    <col min="9989" max="9989" width="11.5703125" style="271" customWidth="1"/>
    <col min="9990" max="9990" width="18.140625" style="271" customWidth="1"/>
    <col min="9991" max="9991" width="13.140625" style="271" customWidth="1"/>
    <col min="9992" max="9992" width="12.28515625" style="271" customWidth="1"/>
    <col min="9993" max="10230" width="9.140625" style="271"/>
    <col min="10231" max="10231" width="1.42578125" style="271" customWidth="1"/>
    <col min="10232" max="10232" width="59.5703125" style="271" customWidth="1"/>
    <col min="10233" max="10233" width="0" style="271" hidden="1" customWidth="1"/>
    <col min="10234" max="10235" width="3.85546875" style="271" customWidth="1"/>
    <col min="10236" max="10236" width="10.5703125" style="271" customWidth="1"/>
    <col min="10237" max="10237" width="3.85546875" style="271" customWidth="1"/>
    <col min="10238" max="10240" width="14.42578125" style="271" customWidth="1"/>
    <col min="10241" max="10241" width="4.140625" style="271" customWidth="1"/>
    <col min="10242" max="10242" width="15" style="271" customWidth="1"/>
    <col min="10243" max="10244" width="0" style="271" hidden="1" customWidth="1"/>
    <col min="10245" max="10245" width="11.5703125" style="271" customWidth="1"/>
    <col min="10246" max="10246" width="18.140625" style="271" customWidth="1"/>
    <col min="10247" max="10247" width="13.140625" style="271" customWidth="1"/>
    <col min="10248" max="10248" width="12.28515625" style="271" customWidth="1"/>
    <col min="10249" max="10486" width="9.140625" style="271"/>
    <col min="10487" max="10487" width="1.42578125" style="271" customWidth="1"/>
    <col min="10488" max="10488" width="59.5703125" style="271" customWidth="1"/>
    <col min="10489" max="10489" width="0" style="271" hidden="1" customWidth="1"/>
    <col min="10490" max="10491" width="3.85546875" style="271" customWidth="1"/>
    <col min="10492" max="10492" width="10.5703125" style="271" customWidth="1"/>
    <col min="10493" max="10493" width="3.85546875" style="271" customWidth="1"/>
    <col min="10494" max="10496" width="14.42578125" style="271" customWidth="1"/>
    <col min="10497" max="10497" width="4.140625" style="271" customWidth="1"/>
    <col min="10498" max="10498" width="15" style="271" customWidth="1"/>
    <col min="10499" max="10500" width="0" style="271" hidden="1" customWidth="1"/>
    <col min="10501" max="10501" width="11.5703125" style="271" customWidth="1"/>
    <col min="10502" max="10502" width="18.140625" style="271" customWidth="1"/>
    <col min="10503" max="10503" width="13.140625" style="271" customWidth="1"/>
    <col min="10504" max="10504" width="12.28515625" style="271" customWidth="1"/>
    <col min="10505" max="10742" width="9.140625" style="271"/>
    <col min="10743" max="10743" width="1.42578125" style="271" customWidth="1"/>
    <col min="10744" max="10744" width="59.5703125" style="271" customWidth="1"/>
    <col min="10745" max="10745" width="0" style="271" hidden="1" customWidth="1"/>
    <col min="10746" max="10747" width="3.85546875" style="271" customWidth="1"/>
    <col min="10748" max="10748" width="10.5703125" style="271" customWidth="1"/>
    <col min="10749" max="10749" width="3.85546875" style="271" customWidth="1"/>
    <col min="10750" max="10752" width="14.42578125" style="271" customWidth="1"/>
    <col min="10753" max="10753" width="4.140625" style="271" customWidth="1"/>
    <col min="10754" max="10754" width="15" style="271" customWidth="1"/>
    <col min="10755" max="10756" width="0" style="271" hidden="1" customWidth="1"/>
    <col min="10757" max="10757" width="11.5703125" style="271" customWidth="1"/>
    <col min="10758" max="10758" width="18.140625" style="271" customWidth="1"/>
    <col min="10759" max="10759" width="13.140625" style="271" customWidth="1"/>
    <col min="10760" max="10760" width="12.28515625" style="271" customWidth="1"/>
    <col min="10761" max="10998" width="9.140625" style="271"/>
    <col min="10999" max="10999" width="1.42578125" style="271" customWidth="1"/>
    <col min="11000" max="11000" width="59.5703125" style="271" customWidth="1"/>
    <col min="11001" max="11001" width="0" style="271" hidden="1" customWidth="1"/>
    <col min="11002" max="11003" width="3.85546875" style="271" customWidth="1"/>
    <col min="11004" max="11004" width="10.5703125" style="271" customWidth="1"/>
    <col min="11005" max="11005" width="3.85546875" style="271" customWidth="1"/>
    <col min="11006" max="11008" width="14.42578125" style="271" customWidth="1"/>
    <col min="11009" max="11009" width="4.140625" style="271" customWidth="1"/>
    <col min="11010" max="11010" width="15" style="271" customWidth="1"/>
    <col min="11011" max="11012" width="0" style="271" hidden="1" customWidth="1"/>
    <col min="11013" max="11013" width="11.5703125" style="271" customWidth="1"/>
    <col min="11014" max="11014" width="18.140625" style="271" customWidth="1"/>
    <col min="11015" max="11015" width="13.140625" style="271" customWidth="1"/>
    <col min="11016" max="11016" width="12.28515625" style="271" customWidth="1"/>
    <col min="11017" max="11254" width="9.140625" style="271"/>
    <col min="11255" max="11255" width="1.42578125" style="271" customWidth="1"/>
    <col min="11256" max="11256" width="59.5703125" style="271" customWidth="1"/>
    <col min="11257" max="11257" width="0" style="271" hidden="1" customWidth="1"/>
    <col min="11258" max="11259" width="3.85546875" style="271" customWidth="1"/>
    <col min="11260" max="11260" width="10.5703125" style="271" customWidth="1"/>
    <col min="11261" max="11261" width="3.85546875" style="271" customWidth="1"/>
    <col min="11262" max="11264" width="14.42578125" style="271" customWidth="1"/>
    <col min="11265" max="11265" width="4.140625" style="271" customWidth="1"/>
    <col min="11266" max="11266" width="15" style="271" customWidth="1"/>
    <col min="11267" max="11268" width="0" style="271" hidden="1" customWidth="1"/>
    <col min="11269" max="11269" width="11.5703125" style="271" customWidth="1"/>
    <col min="11270" max="11270" width="18.140625" style="271" customWidth="1"/>
    <col min="11271" max="11271" width="13.140625" style="271" customWidth="1"/>
    <col min="11272" max="11272" width="12.28515625" style="271" customWidth="1"/>
    <col min="11273" max="11510" width="9.140625" style="271"/>
    <col min="11511" max="11511" width="1.42578125" style="271" customWidth="1"/>
    <col min="11512" max="11512" width="59.5703125" style="271" customWidth="1"/>
    <col min="11513" max="11513" width="0" style="271" hidden="1" customWidth="1"/>
    <col min="11514" max="11515" width="3.85546875" style="271" customWidth="1"/>
    <col min="11516" max="11516" width="10.5703125" style="271" customWidth="1"/>
    <col min="11517" max="11517" width="3.85546875" style="271" customWidth="1"/>
    <col min="11518" max="11520" width="14.42578125" style="271" customWidth="1"/>
    <col min="11521" max="11521" width="4.140625" style="271" customWidth="1"/>
    <col min="11522" max="11522" width="15" style="271" customWidth="1"/>
    <col min="11523" max="11524" width="0" style="271" hidden="1" customWidth="1"/>
    <col min="11525" max="11525" width="11.5703125" style="271" customWidth="1"/>
    <col min="11526" max="11526" width="18.140625" style="271" customWidth="1"/>
    <col min="11527" max="11527" width="13.140625" style="271" customWidth="1"/>
    <col min="11528" max="11528" width="12.28515625" style="271" customWidth="1"/>
    <col min="11529" max="11766" width="9.140625" style="271"/>
    <col min="11767" max="11767" width="1.42578125" style="271" customWidth="1"/>
    <col min="11768" max="11768" width="59.5703125" style="271" customWidth="1"/>
    <col min="11769" max="11769" width="0" style="271" hidden="1" customWidth="1"/>
    <col min="11770" max="11771" width="3.85546875" style="271" customWidth="1"/>
    <col min="11772" max="11772" width="10.5703125" style="271" customWidth="1"/>
    <col min="11773" max="11773" width="3.85546875" style="271" customWidth="1"/>
    <col min="11774" max="11776" width="14.42578125" style="271" customWidth="1"/>
    <col min="11777" max="11777" width="4.140625" style="271" customWidth="1"/>
    <col min="11778" max="11778" width="15" style="271" customWidth="1"/>
    <col min="11779" max="11780" width="0" style="271" hidden="1" customWidth="1"/>
    <col min="11781" max="11781" width="11.5703125" style="271" customWidth="1"/>
    <col min="11782" max="11782" width="18.140625" style="271" customWidth="1"/>
    <col min="11783" max="11783" width="13.140625" style="271" customWidth="1"/>
    <col min="11784" max="11784" width="12.28515625" style="271" customWidth="1"/>
    <col min="11785" max="12022" width="9.140625" style="271"/>
    <col min="12023" max="12023" width="1.42578125" style="271" customWidth="1"/>
    <col min="12024" max="12024" width="59.5703125" style="271" customWidth="1"/>
    <col min="12025" max="12025" width="0" style="271" hidden="1" customWidth="1"/>
    <col min="12026" max="12027" width="3.85546875" style="271" customWidth="1"/>
    <col min="12028" max="12028" width="10.5703125" style="271" customWidth="1"/>
    <col min="12029" max="12029" width="3.85546875" style="271" customWidth="1"/>
    <col min="12030" max="12032" width="14.42578125" style="271" customWidth="1"/>
    <col min="12033" max="12033" width="4.140625" style="271" customWidth="1"/>
    <col min="12034" max="12034" width="15" style="271" customWidth="1"/>
    <col min="12035" max="12036" width="0" style="271" hidden="1" customWidth="1"/>
    <col min="12037" max="12037" width="11.5703125" style="271" customWidth="1"/>
    <col min="12038" max="12038" width="18.140625" style="271" customWidth="1"/>
    <col min="12039" max="12039" width="13.140625" style="271" customWidth="1"/>
    <col min="12040" max="12040" width="12.28515625" style="271" customWidth="1"/>
    <col min="12041" max="12278" width="9.140625" style="271"/>
    <col min="12279" max="12279" width="1.42578125" style="271" customWidth="1"/>
    <col min="12280" max="12280" width="59.5703125" style="271" customWidth="1"/>
    <col min="12281" max="12281" width="0" style="271" hidden="1" customWidth="1"/>
    <col min="12282" max="12283" width="3.85546875" style="271" customWidth="1"/>
    <col min="12284" max="12284" width="10.5703125" style="271" customWidth="1"/>
    <col min="12285" max="12285" width="3.85546875" style="271" customWidth="1"/>
    <col min="12286" max="12288" width="14.42578125" style="271" customWidth="1"/>
    <col min="12289" max="12289" width="4.140625" style="271" customWidth="1"/>
    <col min="12290" max="12290" width="15" style="271" customWidth="1"/>
    <col min="12291" max="12292" width="0" style="271" hidden="1" customWidth="1"/>
    <col min="12293" max="12293" width="11.5703125" style="271" customWidth="1"/>
    <col min="12294" max="12294" width="18.140625" style="271" customWidth="1"/>
    <col min="12295" max="12295" width="13.140625" style="271" customWidth="1"/>
    <col min="12296" max="12296" width="12.28515625" style="271" customWidth="1"/>
    <col min="12297" max="12534" width="9.140625" style="271"/>
    <col min="12535" max="12535" width="1.42578125" style="271" customWidth="1"/>
    <col min="12536" max="12536" width="59.5703125" style="271" customWidth="1"/>
    <col min="12537" max="12537" width="0" style="271" hidden="1" customWidth="1"/>
    <col min="12538" max="12539" width="3.85546875" style="271" customWidth="1"/>
    <col min="12540" max="12540" width="10.5703125" style="271" customWidth="1"/>
    <col min="12541" max="12541" width="3.85546875" style="271" customWidth="1"/>
    <col min="12542" max="12544" width="14.42578125" style="271" customWidth="1"/>
    <col min="12545" max="12545" width="4.140625" style="271" customWidth="1"/>
    <col min="12546" max="12546" width="15" style="271" customWidth="1"/>
    <col min="12547" max="12548" width="0" style="271" hidden="1" customWidth="1"/>
    <col min="12549" max="12549" width="11.5703125" style="271" customWidth="1"/>
    <col min="12550" max="12550" width="18.140625" style="271" customWidth="1"/>
    <col min="12551" max="12551" width="13.140625" style="271" customWidth="1"/>
    <col min="12552" max="12552" width="12.28515625" style="271" customWidth="1"/>
    <col min="12553" max="12790" width="9.140625" style="271"/>
    <col min="12791" max="12791" width="1.42578125" style="271" customWidth="1"/>
    <col min="12792" max="12792" width="59.5703125" style="271" customWidth="1"/>
    <col min="12793" max="12793" width="0" style="271" hidden="1" customWidth="1"/>
    <col min="12794" max="12795" width="3.85546875" style="271" customWidth="1"/>
    <col min="12796" max="12796" width="10.5703125" style="271" customWidth="1"/>
    <col min="12797" max="12797" width="3.85546875" style="271" customWidth="1"/>
    <col min="12798" max="12800" width="14.42578125" style="271" customWidth="1"/>
    <col min="12801" max="12801" width="4.140625" style="271" customWidth="1"/>
    <col min="12802" max="12802" width="15" style="271" customWidth="1"/>
    <col min="12803" max="12804" width="0" style="271" hidden="1" customWidth="1"/>
    <col min="12805" max="12805" width="11.5703125" style="271" customWidth="1"/>
    <col min="12806" max="12806" width="18.140625" style="271" customWidth="1"/>
    <col min="12807" max="12807" width="13.140625" style="271" customWidth="1"/>
    <col min="12808" max="12808" width="12.28515625" style="271" customWidth="1"/>
    <col min="12809" max="13046" width="9.140625" style="271"/>
    <col min="13047" max="13047" width="1.42578125" style="271" customWidth="1"/>
    <col min="13048" max="13048" width="59.5703125" style="271" customWidth="1"/>
    <col min="13049" max="13049" width="0" style="271" hidden="1" customWidth="1"/>
    <col min="13050" max="13051" width="3.85546875" style="271" customWidth="1"/>
    <col min="13052" max="13052" width="10.5703125" style="271" customWidth="1"/>
    <col min="13053" max="13053" width="3.85546875" style="271" customWidth="1"/>
    <col min="13054" max="13056" width="14.42578125" style="271" customWidth="1"/>
    <col min="13057" max="13057" width="4.140625" style="271" customWidth="1"/>
    <col min="13058" max="13058" width="15" style="271" customWidth="1"/>
    <col min="13059" max="13060" width="0" style="271" hidden="1" customWidth="1"/>
    <col min="13061" max="13061" width="11.5703125" style="271" customWidth="1"/>
    <col min="13062" max="13062" width="18.140625" style="271" customWidth="1"/>
    <col min="13063" max="13063" width="13.140625" style="271" customWidth="1"/>
    <col min="13064" max="13064" width="12.28515625" style="271" customWidth="1"/>
    <col min="13065" max="13302" width="9.140625" style="271"/>
    <col min="13303" max="13303" width="1.42578125" style="271" customWidth="1"/>
    <col min="13304" max="13304" width="59.5703125" style="271" customWidth="1"/>
    <col min="13305" max="13305" width="0" style="271" hidden="1" customWidth="1"/>
    <col min="13306" max="13307" width="3.85546875" style="271" customWidth="1"/>
    <col min="13308" max="13308" width="10.5703125" style="271" customWidth="1"/>
    <col min="13309" max="13309" width="3.85546875" style="271" customWidth="1"/>
    <col min="13310" max="13312" width="14.42578125" style="271" customWidth="1"/>
    <col min="13313" max="13313" width="4.140625" style="271" customWidth="1"/>
    <col min="13314" max="13314" width="15" style="271" customWidth="1"/>
    <col min="13315" max="13316" width="0" style="271" hidden="1" customWidth="1"/>
    <col min="13317" max="13317" width="11.5703125" style="271" customWidth="1"/>
    <col min="13318" max="13318" width="18.140625" style="271" customWidth="1"/>
    <col min="13319" max="13319" width="13.140625" style="271" customWidth="1"/>
    <col min="13320" max="13320" width="12.28515625" style="271" customWidth="1"/>
    <col min="13321" max="13558" width="9.140625" style="271"/>
    <col min="13559" max="13559" width="1.42578125" style="271" customWidth="1"/>
    <col min="13560" max="13560" width="59.5703125" style="271" customWidth="1"/>
    <col min="13561" max="13561" width="0" style="271" hidden="1" customWidth="1"/>
    <col min="13562" max="13563" width="3.85546875" style="271" customWidth="1"/>
    <col min="13564" max="13564" width="10.5703125" style="271" customWidth="1"/>
    <col min="13565" max="13565" width="3.85546875" style="271" customWidth="1"/>
    <col min="13566" max="13568" width="14.42578125" style="271" customWidth="1"/>
    <col min="13569" max="13569" width="4.140625" style="271" customWidth="1"/>
    <col min="13570" max="13570" width="15" style="271" customWidth="1"/>
    <col min="13571" max="13572" width="0" style="271" hidden="1" customWidth="1"/>
    <col min="13573" max="13573" width="11.5703125" style="271" customWidth="1"/>
    <col min="13574" max="13574" width="18.140625" style="271" customWidth="1"/>
    <col min="13575" max="13575" width="13.140625" style="271" customWidth="1"/>
    <col min="13576" max="13576" width="12.28515625" style="271" customWidth="1"/>
    <col min="13577" max="13814" width="9.140625" style="271"/>
    <col min="13815" max="13815" width="1.42578125" style="271" customWidth="1"/>
    <col min="13816" max="13816" width="59.5703125" style="271" customWidth="1"/>
    <col min="13817" max="13817" width="0" style="271" hidden="1" customWidth="1"/>
    <col min="13818" max="13819" width="3.85546875" style="271" customWidth="1"/>
    <col min="13820" max="13820" width="10.5703125" style="271" customWidth="1"/>
    <col min="13821" max="13821" width="3.85546875" style="271" customWidth="1"/>
    <col min="13822" max="13824" width="14.42578125" style="271" customWidth="1"/>
    <col min="13825" max="13825" width="4.140625" style="271" customWidth="1"/>
    <col min="13826" max="13826" width="15" style="271" customWidth="1"/>
    <col min="13827" max="13828" width="0" style="271" hidden="1" customWidth="1"/>
    <col min="13829" max="13829" width="11.5703125" style="271" customWidth="1"/>
    <col min="13830" max="13830" width="18.140625" style="271" customWidth="1"/>
    <col min="13831" max="13831" width="13.140625" style="271" customWidth="1"/>
    <col min="13832" max="13832" width="12.28515625" style="271" customWidth="1"/>
    <col min="13833" max="14070" width="9.140625" style="271"/>
    <col min="14071" max="14071" width="1.42578125" style="271" customWidth="1"/>
    <col min="14072" max="14072" width="59.5703125" style="271" customWidth="1"/>
    <col min="14073" max="14073" width="0" style="271" hidden="1" customWidth="1"/>
    <col min="14074" max="14075" width="3.85546875" style="271" customWidth="1"/>
    <col min="14076" max="14076" width="10.5703125" style="271" customWidth="1"/>
    <col min="14077" max="14077" width="3.85546875" style="271" customWidth="1"/>
    <col min="14078" max="14080" width="14.42578125" style="271" customWidth="1"/>
    <col min="14081" max="14081" width="4.140625" style="271" customWidth="1"/>
    <col min="14082" max="14082" width="15" style="271" customWidth="1"/>
    <col min="14083" max="14084" width="0" style="271" hidden="1" customWidth="1"/>
    <col min="14085" max="14085" width="11.5703125" style="271" customWidth="1"/>
    <col min="14086" max="14086" width="18.140625" style="271" customWidth="1"/>
    <col min="14087" max="14087" width="13.140625" style="271" customWidth="1"/>
    <col min="14088" max="14088" width="12.28515625" style="271" customWidth="1"/>
    <col min="14089" max="14326" width="9.140625" style="271"/>
    <col min="14327" max="14327" width="1.42578125" style="271" customWidth="1"/>
    <col min="14328" max="14328" width="59.5703125" style="271" customWidth="1"/>
    <col min="14329" max="14329" width="0" style="271" hidden="1" customWidth="1"/>
    <col min="14330" max="14331" width="3.85546875" style="271" customWidth="1"/>
    <col min="14332" max="14332" width="10.5703125" style="271" customWidth="1"/>
    <col min="14333" max="14333" width="3.85546875" style="271" customWidth="1"/>
    <col min="14334" max="14336" width="14.42578125" style="271" customWidth="1"/>
    <col min="14337" max="14337" width="4.140625" style="271" customWidth="1"/>
    <col min="14338" max="14338" width="15" style="271" customWidth="1"/>
    <col min="14339" max="14340" width="0" style="271" hidden="1" customWidth="1"/>
    <col min="14341" max="14341" width="11.5703125" style="271" customWidth="1"/>
    <col min="14342" max="14342" width="18.140625" style="271" customWidth="1"/>
    <col min="14343" max="14343" width="13.140625" style="271" customWidth="1"/>
    <col min="14344" max="14344" width="12.28515625" style="271" customWidth="1"/>
    <col min="14345" max="14582" width="9.140625" style="271"/>
    <col min="14583" max="14583" width="1.42578125" style="271" customWidth="1"/>
    <col min="14584" max="14584" width="59.5703125" style="271" customWidth="1"/>
    <col min="14585" max="14585" width="0" style="271" hidden="1" customWidth="1"/>
    <col min="14586" max="14587" width="3.85546875" style="271" customWidth="1"/>
    <col min="14588" max="14588" width="10.5703125" style="271" customWidth="1"/>
    <col min="14589" max="14589" width="3.85546875" style="271" customWidth="1"/>
    <col min="14590" max="14592" width="14.42578125" style="271" customWidth="1"/>
    <col min="14593" max="14593" width="4.140625" style="271" customWidth="1"/>
    <col min="14594" max="14594" width="15" style="271" customWidth="1"/>
    <col min="14595" max="14596" width="0" style="271" hidden="1" customWidth="1"/>
    <col min="14597" max="14597" width="11.5703125" style="271" customWidth="1"/>
    <col min="14598" max="14598" width="18.140625" style="271" customWidth="1"/>
    <col min="14599" max="14599" width="13.140625" style="271" customWidth="1"/>
    <col min="14600" max="14600" width="12.28515625" style="271" customWidth="1"/>
    <col min="14601" max="14838" width="9.140625" style="271"/>
    <col min="14839" max="14839" width="1.42578125" style="271" customWidth="1"/>
    <col min="14840" max="14840" width="59.5703125" style="271" customWidth="1"/>
    <col min="14841" max="14841" width="0" style="271" hidden="1" customWidth="1"/>
    <col min="14842" max="14843" width="3.85546875" style="271" customWidth="1"/>
    <col min="14844" max="14844" width="10.5703125" style="271" customWidth="1"/>
    <col min="14845" max="14845" width="3.85546875" style="271" customWidth="1"/>
    <col min="14846" max="14848" width="14.42578125" style="271" customWidth="1"/>
    <col min="14849" max="14849" width="4.140625" style="271" customWidth="1"/>
    <col min="14850" max="14850" width="15" style="271" customWidth="1"/>
    <col min="14851" max="14852" width="0" style="271" hidden="1" customWidth="1"/>
    <col min="14853" max="14853" width="11.5703125" style="271" customWidth="1"/>
    <col min="14854" max="14854" width="18.140625" style="271" customWidth="1"/>
    <col min="14855" max="14855" width="13.140625" style="271" customWidth="1"/>
    <col min="14856" max="14856" width="12.28515625" style="271" customWidth="1"/>
    <col min="14857" max="15094" width="9.140625" style="271"/>
    <col min="15095" max="15095" width="1.42578125" style="271" customWidth="1"/>
    <col min="15096" max="15096" width="59.5703125" style="271" customWidth="1"/>
    <col min="15097" max="15097" width="0" style="271" hidden="1" customWidth="1"/>
    <col min="15098" max="15099" width="3.85546875" style="271" customWidth="1"/>
    <col min="15100" max="15100" width="10.5703125" style="271" customWidth="1"/>
    <col min="15101" max="15101" width="3.85546875" style="271" customWidth="1"/>
    <col min="15102" max="15104" width="14.42578125" style="271" customWidth="1"/>
    <col min="15105" max="15105" width="4.140625" style="271" customWidth="1"/>
    <col min="15106" max="15106" width="15" style="271" customWidth="1"/>
    <col min="15107" max="15108" width="0" style="271" hidden="1" customWidth="1"/>
    <col min="15109" max="15109" width="11.5703125" style="271" customWidth="1"/>
    <col min="15110" max="15110" width="18.140625" style="271" customWidth="1"/>
    <col min="15111" max="15111" width="13.140625" style="271" customWidth="1"/>
    <col min="15112" max="15112" width="12.28515625" style="271" customWidth="1"/>
    <col min="15113" max="15350" width="9.140625" style="271"/>
    <col min="15351" max="15351" width="1.42578125" style="271" customWidth="1"/>
    <col min="15352" max="15352" width="59.5703125" style="271" customWidth="1"/>
    <col min="15353" max="15353" width="0" style="271" hidden="1" customWidth="1"/>
    <col min="15354" max="15355" width="3.85546875" style="271" customWidth="1"/>
    <col min="15356" max="15356" width="10.5703125" style="271" customWidth="1"/>
    <col min="15357" max="15357" width="3.85546875" style="271" customWidth="1"/>
    <col min="15358" max="15360" width="14.42578125" style="271" customWidth="1"/>
    <col min="15361" max="15361" width="4.140625" style="271" customWidth="1"/>
    <col min="15362" max="15362" width="15" style="271" customWidth="1"/>
    <col min="15363" max="15364" width="0" style="271" hidden="1" customWidth="1"/>
    <col min="15365" max="15365" width="11.5703125" style="271" customWidth="1"/>
    <col min="15366" max="15366" width="18.140625" style="271" customWidth="1"/>
    <col min="15367" max="15367" width="13.140625" style="271" customWidth="1"/>
    <col min="15368" max="15368" width="12.28515625" style="271" customWidth="1"/>
    <col min="15369" max="15606" width="9.140625" style="271"/>
    <col min="15607" max="15607" width="1.42578125" style="271" customWidth="1"/>
    <col min="15608" max="15608" width="59.5703125" style="271" customWidth="1"/>
    <col min="15609" max="15609" width="0" style="271" hidden="1" customWidth="1"/>
    <col min="15610" max="15611" width="3.85546875" style="271" customWidth="1"/>
    <col min="15612" max="15612" width="10.5703125" style="271" customWidth="1"/>
    <col min="15613" max="15613" width="3.85546875" style="271" customWidth="1"/>
    <col min="15614" max="15616" width="14.42578125" style="271" customWidth="1"/>
    <col min="15617" max="15617" width="4.140625" style="271" customWidth="1"/>
    <col min="15618" max="15618" width="15" style="271" customWidth="1"/>
    <col min="15619" max="15620" width="0" style="271" hidden="1" customWidth="1"/>
    <col min="15621" max="15621" width="11.5703125" style="271" customWidth="1"/>
    <col min="15622" max="15622" width="18.140625" style="271" customWidth="1"/>
    <col min="15623" max="15623" width="13.140625" style="271" customWidth="1"/>
    <col min="15624" max="15624" width="12.28515625" style="271" customWidth="1"/>
    <col min="15625" max="15862" width="9.140625" style="271"/>
    <col min="15863" max="15863" width="1.42578125" style="271" customWidth="1"/>
    <col min="15864" max="15864" width="59.5703125" style="271" customWidth="1"/>
    <col min="15865" max="15865" width="0" style="271" hidden="1" customWidth="1"/>
    <col min="15866" max="15867" width="3.85546875" style="271" customWidth="1"/>
    <col min="15868" max="15868" width="10.5703125" style="271" customWidth="1"/>
    <col min="15869" max="15869" width="3.85546875" style="271" customWidth="1"/>
    <col min="15870" max="15872" width="14.42578125" style="271" customWidth="1"/>
    <col min="15873" max="15873" width="4.140625" style="271" customWidth="1"/>
    <col min="15874" max="15874" width="15" style="271" customWidth="1"/>
    <col min="15875" max="15876" width="0" style="271" hidden="1" customWidth="1"/>
    <col min="15877" max="15877" width="11.5703125" style="271" customWidth="1"/>
    <col min="15878" max="15878" width="18.140625" style="271" customWidth="1"/>
    <col min="15879" max="15879" width="13.140625" style="271" customWidth="1"/>
    <col min="15880" max="15880" width="12.28515625" style="271" customWidth="1"/>
    <col min="15881" max="16118" width="9.140625" style="271"/>
    <col min="16119" max="16119" width="1.42578125" style="271" customWidth="1"/>
    <col min="16120" max="16120" width="59.5703125" style="271" customWidth="1"/>
    <col min="16121" max="16121" width="0" style="271" hidden="1" customWidth="1"/>
    <col min="16122" max="16123" width="3.85546875" style="271" customWidth="1"/>
    <col min="16124" max="16124" width="10.5703125" style="271" customWidth="1"/>
    <col min="16125" max="16125" width="3.85546875" style="271" customWidth="1"/>
    <col min="16126" max="16128" width="14.42578125" style="271" customWidth="1"/>
    <col min="16129" max="16129" width="4.140625" style="271" customWidth="1"/>
    <col min="16130" max="16130" width="15" style="271" customWidth="1"/>
    <col min="16131" max="16132" width="0" style="271" hidden="1" customWidth="1"/>
    <col min="16133" max="16133" width="11.5703125" style="271" customWidth="1"/>
    <col min="16134" max="16134" width="18.140625" style="271" customWidth="1"/>
    <col min="16135" max="16135" width="13.140625" style="271" customWidth="1"/>
    <col min="16136" max="16136" width="12.28515625" style="271" customWidth="1"/>
    <col min="16137" max="16384" width="9.140625" style="271"/>
  </cols>
  <sheetData>
    <row r="1" spans="1:15" s="1" customFormat="1" ht="12.75" x14ac:dyDescent="0.25">
      <c r="B1" s="2"/>
      <c r="C1" s="2"/>
      <c r="D1" s="2"/>
      <c r="E1" s="66"/>
      <c r="F1" s="351" t="s">
        <v>669</v>
      </c>
      <c r="G1" s="351"/>
      <c r="H1" s="351"/>
      <c r="I1" s="351"/>
      <c r="J1" s="351"/>
    </row>
    <row r="2" spans="1:15" s="1" customFormat="1" ht="37.5" customHeight="1" x14ac:dyDescent="0.25">
      <c r="B2" s="2"/>
      <c r="C2" s="2"/>
      <c r="D2" s="2"/>
      <c r="E2" s="66"/>
      <c r="F2" s="331" t="s">
        <v>308</v>
      </c>
      <c r="G2" s="331"/>
      <c r="H2" s="331"/>
      <c r="I2" s="331"/>
      <c r="J2" s="331"/>
      <c r="K2" s="331"/>
      <c r="L2" s="331"/>
    </row>
    <row r="3" spans="1:15" s="1" customFormat="1" ht="30" customHeight="1" x14ac:dyDescent="0.25">
      <c r="A3" s="371" t="s">
        <v>670</v>
      </c>
      <c r="B3" s="371"/>
      <c r="C3" s="371"/>
      <c r="D3" s="371"/>
      <c r="E3" s="371"/>
      <c r="F3" s="371"/>
      <c r="G3" s="371"/>
      <c r="H3" s="371"/>
      <c r="I3" s="371"/>
      <c r="J3" s="371"/>
      <c r="K3" s="371"/>
      <c r="L3" s="371"/>
    </row>
    <row r="4" spans="1:15" s="1" customFormat="1" ht="12.75" x14ac:dyDescent="0.25">
      <c r="A4" s="3"/>
      <c r="B4" s="3"/>
      <c r="C4" s="3"/>
      <c r="D4" s="3"/>
      <c r="E4" s="4"/>
      <c r="F4" s="4"/>
      <c r="G4" s="4"/>
      <c r="H4" s="3"/>
      <c r="I4" s="3"/>
      <c r="J4" s="4" t="s">
        <v>307</v>
      </c>
      <c r="K4" s="4"/>
      <c r="L4" s="314" t="s">
        <v>307</v>
      </c>
    </row>
    <row r="5" spans="1:15" s="7" customFormat="1" ht="23.25" customHeight="1" x14ac:dyDescent="0.25">
      <c r="A5" s="352" t="s">
        <v>1</v>
      </c>
      <c r="B5" s="352"/>
      <c r="C5" s="186"/>
      <c r="D5" s="186"/>
      <c r="E5" s="186"/>
      <c r="F5" s="6" t="s">
        <v>2</v>
      </c>
      <c r="G5" s="6" t="s">
        <v>3</v>
      </c>
      <c r="H5" s="6" t="s">
        <v>4</v>
      </c>
      <c r="I5" s="6" t="s">
        <v>5</v>
      </c>
      <c r="J5" s="186" t="s">
        <v>6</v>
      </c>
      <c r="K5" s="186" t="s">
        <v>7</v>
      </c>
      <c r="L5" s="186" t="s">
        <v>8</v>
      </c>
    </row>
    <row r="6" spans="1:15" s="7" customFormat="1" ht="15" customHeight="1" x14ac:dyDescent="0.25">
      <c r="A6" s="372" t="s">
        <v>302</v>
      </c>
      <c r="B6" s="372"/>
      <c r="C6" s="207"/>
      <c r="D6" s="207"/>
      <c r="E6" s="207">
        <v>851</v>
      </c>
      <c r="F6" s="58"/>
      <c r="G6" s="58"/>
      <c r="H6" s="58"/>
      <c r="I6" s="58"/>
      <c r="J6" s="59">
        <f>J7+J57+J70+J86+J95+J135+J157</f>
        <v>25011420</v>
      </c>
      <c r="K6" s="59">
        <f>K7+K57+K70+K86+K95+K135+K157</f>
        <v>20136138</v>
      </c>
      <c r="L6" s="59">
        <f>L7+L57+L70+L86+L95+L135+L157</f>
        <v>20952920</v>
      </c>
      <c r="O6" s="60"/>
    </row>
    <row r="7" spans="1:15" s="12" customFormat="1" ht="15.75" customHeight="1" x14ac:dyDescent="0.25">
      <c r="A7" s="355" t="s">
        <v>9</v>
      </c>
      <c r="B7" s="355"/>
      <c r="C7" s="188"/>
      <c r="D7" s="188"/>
      <c r="E7" s="185">
        <v>851</v>
      </c>
      <c r="F7" s="9" t="s">
        <v>10</v>
      </c>
      <c r="G7" s="9"/>
      <c r="H7" s="9"/>
      <c r="I7" s="9"/>
      <c r="J7" s="10">
        <f>J8+J31+J36</f>
        <v>12685700</v>
      </c>
      <c r="K7" s="10">
        <f t="shared" ref="K7:L7" si="0">K8+K31+K36</f>
        <v>12179184</v>
      </c>
      <c r="L7" s="10">
        <f t="shared" si="0"/>
        <v>12788900</v>
      </c>
    </row>
    <row r="8" spans="1:15" s="16" customFormat="1" ht="39.75" customHeight="1" x14ac:dyDescent="0.25">
      <c r="A8" s="326" t="s">
        <v>38</v>
      </c>
      <c r="B8" s="326"/>
      <c r="C8" s="198"/>
      <c r="D8" s="198"/>
      <c r="E8" s="185">
        <v>851</v>
      </c>
      <c r="F8" s="14" t="s">
        <v>10</v>
      </c>
      <c r="G8" s="14" t="s">
        <v>39</v>
      </c>
      <c r="H8" s="14"/>
      <c r="I8" s="14"/>
      <c r="J8" s="15">
        <f>J9+J21</f>
        <v>10238700</v>
      </c>
      <c r="K8" s="15">
        <f>K9+K21</f>
        <v>10482184</v>
      </c>
      <c r="L8" s="15">
        <f>L9+L21</f>
        <v>11075900</v>
      </c>
    </row>
    <row r="9" spans="1:15" s="1" customFormat="1" ht="39" customHeight="1" x14ac:dyDescent="0.25">
      <c r="A9" s="350" t="s">
        <v>13</v>
      </c>
      <c r="B9" s="350"/>
      <c r="C9" s="187"/>
      <c r="D9" s="187"/>
      <c r="E9" s="185">
        <v>851</v>
      </c>
      <c r="F9" s="18" t="s">
        <v>10</v>
      </c>
      <c r="G9" s="18" t="s">
        <v>39</v>
      </c>
      <c r="H9" s="18" t="s">
        <v>40</v>
      </c>
      <c r="I9" s="18"/>
      <c r="J9" s="19">
        <f>J10+J18</f>
        <v>10238700</v>
      </c>
      <c r="K9" s="19">
        <f>K10+K18</f>
        <v>10482184</v>
      </c>
      <c r="L9" s="19">
        <f>L10+L18</f>
        <v>11075900</v>
      </c>
    </row>
    <row r="10" spans="1:15" s="1" customFormat="1" ht="12.75" x14ac:dyDescent="0.25">
      <c r="A10" s="350" t="s">
        <v>15</v>
      </c>
      <c r="B10" s="350"/>
      <c r="C10" s="187"/>
      <c r="D10" s="187"/>
      <c r="E10" s="185">
        <v>851</v>
      </c>
      <c r="F10" s="18" t="s">
        <v>10</v>
      </c>
      <c r="G10" s="18" t="s">
        <v>39</v>
      </c>
      <c r="H10" s="18" t="s">
        <v>16</v>
      </c>
      <c r="I10" s="18"/>
      <c r="J10" s="19">
        <f>J11+J13+J15</f>
        <v>9520900</v>
      </c>
      <c r="K10" s="19">
        <f>K11+K13+K15</f>
        <v>9754575</v>
      </c>
      <c r="L10" s="19">
        <f>L11+L13+L15</f>
        <v>10306100</v>
      </c>
    </row>
    <row r="11" spans="1:15" s="1" customFormat="1" ht="30" customHeight="1" x14ac:dyDescent="0.25">
      <c r="A11" s="187"/>
      <c r="B11" s="187" t="s">
        <v>17</v>
      </c>
      <c r="C11" s="187"/>
      <c r="D11" s="187"/>
      <c r="E11" s="185">
        <v>851</v>
      </c>
      <c r="F11" s="18" t="s">
        <v>18</v>
      </c>
      <c r="G11" s="18" t="s">
        <v>39</v>
      </c>
      <c r="H11" s="18" t="s">
        <v>16</v>
      </c>
      <c r="I11" s="18" t="s">
        <v>19</v>
      </c>
      <c r="J11" s="19">
        <f>J12</f>
        <v>6346500</v>
      </c>
      <c r="K11" s="19">
        <f t="shared" ref="K11:L11" si="1">K12</f>
        <v>6433720</v>
      </c>
      <c r="L11" s="19">
        <f t="shared" si="1"/>
        <v>6806800</v>
      </c>
    </row>
    <row r="12" spans="1:15" s="1" customFormat="1" ht="15" customHeight="1" x14ac:dyDescent="0.25">
      <c r="A12" s="20"/>
      <c r="B12" s="193" t="s">
        <v>20</v>
      </c>
      <c r="C12" s="193"/>
      <c r="D12" s="193"/>
      <c r="E12" s="185">
        <v>851</v>
      </c>
      <c r="F12" s="18" t="s">
        <v>10</v>
      </c>
      <c r="G12" s="18" t="s">
        <v>39</v>
      </c>
      <c r="H12" s="18" t="s">
        <v>16</v>
      </c>
      <c r="I12" s="18" t="s">
        <v>21</v>
      </c>
      <c r="J12" s="19">
        <f>6346456+44</f>
        <v>6346500</v>
      </c>
      <c r="K12" s="19">
        <v>6433720</v>
      </c>
      <c r="L12" s="19">
        <v>6806800</v>
      </c>
    </row>
    <row r="13" spans="1:15" s="1" customFormat="1" ht="12.75" x14ac:dyDescent="0.25">
      <c r="A13" s="20"/>
      <c r="B13" s="193" t="s">
        <v>22</v>
      </c>
      <c r="C13" s="193"/>
      <c r="D13" s="193"/>
      <c r="E13" s="185">
        <v>851</v>
      </c>
      <c r="F13" s="18" t="s">
        <v>10</v>
      </c>
      <c r="G13" s="18" t="s">
        <v>39</v>
      </c>
      <c r="H13" s="18" t="s">
        <v>16</v>
      </c>
      <c r="I13" s="18" t="s">
        <v>23</v>
      </c>
      <c r="J13" s="19">
        <f>J14</f>
        <v>2929800</v>
      </c>
      <c r="K13" s="19">
        <f>K14</f>
        <v>3076255</v>
      </c>
      <c r="L13" s="19">
        <f>L14</f>
        <v>3254700</v>
      </c>
    </row>
    <row r="14" spans="1:15" s="1" customFormat="1" ht="12.75" x14ac:dyDescent="0.25">
      <c r="A14" s="20"/>
      <c r="B14" s="187" t="s">
        <v>24</v>
      </c>
      <c r="C14" s="187"/>
      <c r="D14" s="187"/>
      <c r="E14" s="185">
        <v>851</v>
      </c>
      <c r="F14" s="18" t="s">
        <v>10</v>
      </c>
      <c r="G14" s="18" t="s">
        <v>39</v>
      </c>
      <c r="H14" s="18" t="s">
        <v>16</v>
      </c>
      <c r="I14" s="18" t="s">
        <v>25</v>
      </c>
      <c r="J14" s="19">
        <f>2929767+33</f>
        <v>2929800</v>
      </c>
      <c r="K14" s="19">
        <v>3076255</v>
      </c>
      <c r="L14" s="19">
        <v>3254700</v>
      </c>
    </row>
    <row r="15" spans="1:15" s="1" customFormat="1" ht="12.75" x14ac:dyDescent="0.25">
      <c r="A15" s="20"/>
      <c r="B15" s="187" t="s">
        <v>26</v>
      </c>
      <c r="C15" s="187"/>
      <c r="D15" s="187"/>
      <c r="E15" s="185">
        <v>851</v>
      </c>
      <c r="F15" s="18" t="s">
        <v>10</v>
      </c>
      <c r="G15" s="18" t="s">
        <v>39</v>
      </c>
      <c r="H15" s="18" t="s">
        <v>16</v>
      </c>
      <c r="I15" s="18" t="s">
        <v>27</v>
      </c>
      <c r="J15" s="19">
        <f>J16+J17</f>
        <v>244600</v>
      </c>
      <c r="K15" s="19">
        <f>K16+K17</f>
        <v>244600</v>
      </c>
      <c r="L15" s="19">
        <f>L16+L17</f>
        <v>244600</v>
      </c>
    </row>
    <row r="16" spans="1:15" s="1" customFormat="1" ht="12.75" x14ac:dyDescent="0.25">
      <c r="A16" s="20"/>
      <c r="B16" s="187" t="s">
        <v>28</v>
      </c>
      <c r="C16" s="187"/>
      <c r="D16" s="187"/>
      <c r="E16" s="185">
        <v>851</v>
      </c>
      <c r="F16" s="18" t="s">
        <v>10</v>
      </c>
      <c r="G16" s="18" t="s">
        <v>39</v>
      </c>
      <c r="H16" s="18" t="s">
        <v>16</v>
      </c>
      <c r="I16" s="18" t="s">
        <v>29</v>
      </c>
      <c r="J16" s="19">
        <v>150000</v>
      </c>
      <c r="K16" s="19">
        <v>150000</v>
      </c>
      <c r="L16" s="19">
        <v>150000</v>
      </c>
    </row>
    <row r="17" spans="1:12" s="1" customFormat="1" ht="12.75" x14ac:dyDescent="0.25">
      <c r="A17" s="20"/>
      <c r="B17" s="187" t="s">
        <v>30</v>
      </c>
      <c r="C17" s="187"/>
      <c r="D17" s="187"/>
      <c r="E17" s="185">
        <v>851</v>
      </c>
      <c r="F17" s="18" t="s">
        <v>10</v>
      </c>
      <c r="G17" s="18" t="s">
        <v>39</v>
      </c>
      <c r="H17" s="18" t="s">
        <v>16</v>
      </c>
      <c r="I17" s="18" t="s">
        <v>31</v>
      </c>
      <c r="J17" s="19">
        <v>94600</v>
      </c>
      <c r="K17" s="19">
        <v>94600</v>
      </c>
      <c r="L17" s="19">
        <v>94600</v>
      </c>
    </row>
    <row r="18" spans="1:12" s="1" customFormat="1" ht="25.5" customHeight="1" x14ac:dyDescent="0.25">
      <c r="A18" s="350" t="s">
        <v>41</v>
      </c>
      <c r="B18" s="350"/>
      <c r="C18" s="187"/>
      <c r="D18" s="187"/>
      <c r="E18" s="185">
        <v>851</v>
      </c>
      <c r="F18" s="18" t="s">
        <v>10</v>
      </c>
      <c r="G18" s="18" t="s">
        <v>39</v>
      </c>
      <c r="H18" s="18" t="s">
        <v>42</v>
      </c>
      <c r="I18" s="18"/>
      <c r="J18" s="19">
        <f t="shared" ref="J18:L19" si="2">J19</f>
        <v>717800</v>
      </c>
      <c r="K18" s="19">
        <f t="shared" si="2"/>
        <v>727609</v>
      </c>
      <c r="L18" s="19">
        <f t="shared" si="2"/>
        <v>769800</v>
      </c>
    </row>
    <row r="19" spans="1:12" s="1" customFormat="1" ht="25.5" customHeight="1" x14ac:dyDescent="0.25">
      <c r="A19" s="187"/>
      <c r="B19" s="187" t="s">
        <v>17</v>
      </c>
      <c r="C19" s="187"/>
      <c r="D19" s="187"/>
      <c r="E19" s="185">
        <v>851</v>
      </c>
      <c r="F19" s="18" t="s">
        <v>18</v>
      </c>
      <c r="G19" s="18" t="s">
        <v>39</v>
      </c>
      <c r="H19" s="18" t="s">
        <v>42</v>
      </c>
      <c r="I19" s="18" t="s">
        <v>19</v>
      </c>
      <c r="J19" s="19">
        <f t="shared" si="2"/>
        <v>717800</v>
      </c>
      <c r="K19" s="19">
        <f t="shared" si="2"/>
        <v>727609</v>
      </c>
      <c r="L19" s="19">
        <f t="shared" si="2"/>
        <v>769800</v>
      </c>
    </row>
    <row r="20" spans="1:12" s="1" customFormat="1" ht="12.75" x14ac:dyDescent="0.25">
      <c r="A20" s="20"/>
      <c r="B20" s="193" t="s">
        <v>20</v>
      </c>
      <c r="C20" s="193"/>
      <c r="D20" s="193"/>
      <c r="E20" s="185">
        <v>851</v>
      </c>
      <c r="F20" s="18" t="s">
        <v>10</v>
      </c>
      <c r="G20" s="18" t="s">
        <v>39</v>
      </c>
      <c r="H20" s="18" t="s">
        <v>42</v>
      </c>
      <c r="I20" s="18" t="s">
        <v>21</v>
      </c>
      <c r="J20" s="19">
        <f>717741+59</f>
        <v>717800</v>
      </c>
      <c r="K20" s="19">
        <v>727609</v>
      </c>
      <c r="L20" s="19">
        <v>769800</v>
      </c>
    </row>
    <row r="21" spans="1:12" s="1" customFormat="1" ht="39.75" hidden="1" customHeight="1" x14ac:dyDescent="0.25">
      <c r="A21" s="350" t="s">
        <v>32</v>
      </c>
      <c r="B21" s="350"/>
      <c r="C21" s="187"/>
      <c r="D21" s="187"/>
      <c r="E21" s="185">
        <v>851</v>
      </c>
      <c r="F21" s="18" t="s">
        <v>10</v>
      </c>
      <c r="G21" s="18" t="s">
        <v>39</v>
      </c>
      <c r="H21" s="18" t="s">
        <v>33</v>
      </c>
      <c r="I21" s="18"/>
      <c r="J21" s="19">
        <f>J22</f>
        <v>0</v>
      </c>
      <c r="K21" s="19"/>
      <c r="L21" s="19"/>
    </row>
    <row r="22" spans="1:12" s="1" customFormat="1" ht="51.75" hidden="1" customHeight="1" x14ac:dyDescent="0.25">
      <c r="A22" s="353" t="s">
        <v>34</v>
      </c>
      <c r="B22" s="354"/>
      <c r="C22" s="191"/>
      <c r="D22" s="191"/>
      <c r="E22" s="185">
        <v>851</v>
      </c>
      <c r="F22" s="18" t="s">
        <v>10</v>
      </c>
      <c r="G22" s="18" t="s">
        <v>39</v>
      </c>
      <c r="H22" s="18" t="s">
        <v>35</v>
      </c>
      <c r="I22" s="18"/>
      <c r="J22" s="19"/>
      <c r="K22" s="19"/>
      <c r="L22" s="19"/>
    </row>
    <row r="23" spans="1:12" s="1" customFormat="1" ht="41.25" hidden="1" customHeight="1" x14ac:dyDescent="0.25">
      <c r="A23" s="350" t="s">
        <v>43</v>
      </c>
      <c r="B23" s="350"/>
      <c r="C23" s="187"/>
      <c r="D23" s="187"/>
      <c r="E23" s="185">
        <v>851</v>
      </c>
      <c r="F23" s="18" t="s">
        <v>10</v>
      </c>
      <c r="G23" s="18" t="s">
        <v>39</v>
      </c>
      <c r="H23" s="18" t="s">
        <v>37</v>
      </c>
      <c r="I23" s="18"/>
      <c r="J23" s="19">
        <f>J24+J26</f>
        <v>0</v>
      </c>
      <c r="K23" s="19">
        <f>K24+K26</f>
        <v>0</v>
      </c>
      <c r="L23" s="19">
        <f>L24+L26</f>
        <v>0</v>
      </c>
    </row>
    <row r="24" spans="1:12" s="1" customFormat="1" ht="25.5" hidden="1" x14ac:dyDescent="0.25">
      <c r="A24" s="187"/>
      <c r="B24" s="187" t="s">
        <v>17</v>
      </c>
      <c r="C24" s="187"/>
      <c r="D24" s="187"/>
      <c r="E24" s="185">
        <v>851</v>
      </c>
      <c r="F24" s="18" t="s">
        <v>18</v>
      </c>
      <c r="G24" s="18" t="s">
        <v>39</v>
      </c>
      <c r="H24" s="18" t="s">
        <v>37</v>
      </c>
      <c r="I24" s="18" t="s">
        <v>19</v>
      </c>
      <c r="J24" s="19">
        <f>J25</f>
        <v>0</v>
      </c>
      <c r="K24" s="19">
        <f>K25</f>
        <v>0</v>
      </c>
      <c r="L24" s="19">
        <f>L25</f>
        <v>0</v>
      </c>
    </row>
    <row r="25" spans="1:12" s="1" customFormat="1" ht="12.75" hidden="1" x14ac:dyDescent="0.25">
      <c r="A25" s="20"/>
      <c r="B25" s="193" t="s">
        <v>20</v>
      </c>
      <c r="C25" s="193"/>
      <c r="D25" s="193"/>
      <c r="E25" s="185">
        <v>851</v>
      </c>
      <c r="F25" s="18" t="s">
        <v>10</v>
      </c>
      <c r="G25" s="18" t="s">
        <v>39</v>
      </c>
      <c r="H25" s="18" t="s">
        <v>37</v>
      </c>
      <c r="I25" s="18" t="s">
        <v>21</v>
      </c>
      <c r="J25" s="19"/>
      <c r="K25" s="19"/>
      <c r="L25" s="19"/>
    </row>
    <row r="26" spans="1:12" s="1" customFormat="1" ht="12.75" hidden="1" x14ac:dyDescent="0.25">
      <c r="A26" s="20"/>
      <c r="B26" s="193" t="s">
        <v>22</v>
      </c>
      <c r="C26" s="193"/>
      <c r="D26" s="193"/>
      <c r="E26" s="185">
        <v>851</v>
      </c>
      <c r="F26" s="18" t="s">
        <v>10</v>
      </c>
      <c r="G26" s="18" t="s">
        <v>39</v>
      </c>
      <c r="H26" s="18" t="s">
        <v>37</v>
      </c>
      <c r="I26" s="18" t="s">
        <v>23</v>
      </c>
      <c r="J26" s="19">
        <f>J27</f>
        <v>0</v>
      </c>
      <c r="K26" s="19">
        <f>K27</f>
        <v>0</v>
      </c>
      <c r="L26" s="19">
        <f>L27</f>
        <v>0</v>
      </c>
    </row>
    <row r="27" spans="1:12" s="1" customFormat="1" ht="12.75" hidden="1" x14ac:dyDescent="0.25">
      <c r="A27" s="20"/>
      <c r="B27" s="187" t="s">
        <v>24</v>
      </c>
      <c r="C27" s="187"/>
      <c r="D27" s="187"/>
      <c r="E27" s="185">
        <v>851</v>
      </c>
      <c r="F27" s="18" t="s">
        <v>10</v>
      </c>
      <c r="G27" s="18" t="s">
        <v>39</v>
      </c>
      <c r="H27" s="18" t="s">
        <v>37</v>
      </c>
      <c r="I27" s="18" t="s">
        <v>25</v>
      </c>
      <c r="J27" s="19"/>
      <c r="K27" s="19"/>
      <c r="L27" s="19"/>
    </row>
    <row r="28" spans="1:12" s="1" customFormat="1" ht="39.75" hidden="1" customHeight="1" x14ac:dyDescent="0.25">
      <c r="A28" s="350" t="s">
        <v>44</v>
      </c>
      <c r="B28" s="350"/>
      <c r="C28" s="187"/>
      <c r="D28" s="187"/>
      <c r="E28" s="185">
        <v>851</v>
      </c>
      <c r="F28" s="18" t="s">
        <v>10</v>
      </c>
      <c r="G28" s="18" t="s">
        <v>39</v>
      </c>
      <c r="H28" s="18" t="s">
        <v>45</v>
      </c>
      <c r="I28" s="18"/>
      <c r="J28" s="19">
        <f t="shared" ref="J28:L29" si="3">J29</f>
        <v>0</v>
      </c>
      <c r="K28" s="19">
        <f t="shared" si="3"/>
        <v>0</v>
      </c>
      <c r="L28" s="19">
        <f t="shared" si="3"/>
        <v>0</v>
      </c>
    </row>
    <row r="29" spans="1:12" s="1" customFormat="1" ht="12.75" hidden="1" x14ac:dyDescent="0.25">
      <c r="A29" s="20"/>
      <c r="B29" s="193" t="s">
        <v>22</v>
      </c>
      <c r="C29" s="193"/>
      <c r="D29" s="193"/>
      <c r="E29" s="185">
        <v>851</v>
      </c>
      <c r="F29" s="18" t="s">
        <v>10</v>
      </c>
      <c r="G29" s="18" t="s">
        <v>39</v>
      </c>
      <c r="H29" s="18" t="s">
        <v>45</v>
      </c>
      <c r="I29" s="18" t="s">
        <v>23</v>
      </c>
      <c r="J29" s="19">
        <f t="shared" si="3"/>
        <v>0</v>
      </c>
      <c r="K29" s="19">
        <f t="shared" si="3"/>
        <v>0</v>
      </c>
      <c r="L29" s="19">
        <f t="shared" si="3"/>
        <v>0</v>
      </c>
    </row>
    <row r="30" spans="1:12" s="1" customFormat="1" ht="12.75" hidden="1" x14ac:dyDescent="0.25">
      <c r="A30" s="20"/>
      <c r="B30" s="187" t="s">
        <v>24</v>
      </c>
      <c r="C30" s="187"/>
      <c r="D30" s="187"/>
      <c r="E30" s="185">
        <v>851</v>
      </c>
      <c r="F30" s="18" t="s">
        <v>10</v>
      </c>
      <c r="G30" s="18" t="s">
        <v>39</v>
      </c>
      <c r="H30" s="18" t="s">
        <v>45</v>
      </c>
      <c r="I30" s="18" t="s">
        <v>25</v>
      </c>
      <c r="J30" s="19"/>
      <c r="K30" s="19"/>
      <c r="L30" s="19"/>
    </row>
    <row r="31" spans="1:12" s="16" customFormat="1" ht="12.75" x14ac:dyDescent="0.25">
      <c r="A31" s="326" t="s">
        <v>50</v>
      </c>
      <c r="B31" s="326"/>
      <c r="C31" s="198"/>
      <c r="D31" s="198"/>
      <c r="E31" s="185">
        <v>851</v>
      </c>
      <c r="F31" s="14" t="s">
        <v>10</v>
      </c>
      <c r="G31" s="14" t="s">
        <v>51</v>
      </c>
      <c r="H31" s="14"/>
      <c r="I31" s="14"/>
      <c r="J31" s="15">
        <f t="shared" ref="J31:L34" si="4">J32</f>
        <v>100000</v>
      </c>
      <c r="K31" s="15">
        <f t="shared" si="4"/>
        <v>100000</v>
      </c>
      <c r="L31" s="15">
        <f t="shared" si="4"/>
        <v>100000</v>
      </c>
    </row>
    <row r="32" spans="1:12" s="1" customFormat="1" ht="12.75" x14ac:dyDescent="0.25">
      <c r="A32" s="350" t="s">
        <v>50</v>
      </c>
      <c r="B32" s="350"/>
      <c r="C32" s="187"/>
      <c r="D32" s="187"/>
      <c r="E32" s="185">
        <v>851</v>
      </c>
      <c r="F32" s="18" t="s">
        <v>10</v>
      </c>
      <c r="G32" s="18" t="s">
        <v>51</v>
      </c>
      <c r="H32" s="18" t="s">
        <v>52</v>
      </c>
      <c r="I32" s="18"/>
      <c r="J32" s="19">
        <f t="shared" si="4"/>
        <v>100000</v>
      </c>
      <c r="K32" s="19">
        <f t="shared" si="4"/>
        <v>100000</v>
      </c>
      <c r="L32" s="19">
        <f t="shared" si="4"/>
        <v>100000</v>
      </c>
    </row>
    <row r="33" spans="1:12" s="1" customFormat="1" ht="12.75" x14ac:dyDescent="0.25">
      <c r="A33" s="350" t="s">
        <v>53</v>
      </c>
      <c r="B33" s="350"/>
      <c r="C33" s="187"/>
      <c r="D33" s="187"/>
      <c r="E33" s="185">
        <v>851</v>
      </c>
      <c r="F33" s="18" t="s">
        <v>10</v>
      </c>
      <c r="G33" s="18" t="s">
        <v>51</v>
      </c>
      <c r="H33" s="18" t="s">
        <v>54</v>
      </c>
      <c r="I33" s="18"/>
      <c r="J33" s="19">
        <f t="shared" si="4"/>
        <v>100000</v>
      </c>
      <c r="K33" s="19">
        <f t="shared" si="4"/>
        <v>100000</v>
      </c>
      <c r="L33" s="19">
        <f t="shared" si="4"/>
        <v>100000</v>
      </c>
    </row>
    <row r="34" spans="1:12" s="1" customFormat="1" ht="12.75" x14ac:dyDescent="0.25">
      <c r="A34" s="20"/>
      <c r="B34" s="187" t="s">
        <v>26</v>
      </c>
      <c r="C34" s="187"/>
      <c r="D34" s="187"/>
      <c r="E34" s="185">
        <v>851</v>
      </c>
      <c r="F34" s="18" t="s">
        <v>10</v>
      </c>
      <c r="G34" s="18" t="s">
        <v>51</v>
      </c>
      <c r="H34" s="18" t="s">
        <v>54</v>
      </c>
      <c r="I34" s="18" t="s">
        <v>27</v>
      </c>
      <c r="J34" s="19">
        <f t="shared" si="4"/>
        <v>100000</v>
      </c>
      <c r="K34" s="19">
        <f t="shared" si="4"/>
        <v>100000</v>
      </c>
      <c r="L34" s="19">
        <f t="shared" si="4"/>
        <v>100000</v>
      </c>
    </row>
    <row r="35" spans="1:12" s="1" customFormat="1" ht="12.75" x14ac:dyDescent="0.25">
      <c r="A35" s="20"/>
      <c r="B35" s="193" t="s">
        <v>55</v>
      </c>
      <c r="C35" s="193"/>
      <c r="D35" s="193"/>
      <c r="E35" s="185">
        <v>851</v>
      </c>
      <c r="F35" s="18" t="s">
        <v>10</v>
      </c>
      <c r="G35" s="18" t="s">
        <v>51</v>
      </c>
      <c r="H35" s="18" t="s">
        <v>54</v>
      </c>
      <c r="I35" s="18" t="s">
        <v>56</v>
      </c>
      <c r="J35" s="19">
        <v>100000</v>
      </c>
      <c r="K35" s="19">
        <v>100000</v>
      </c>
      <c r="L35" s="19">
        <v>100000</v>
      </c>
    </row>
    <row r="36" spans="1:12" s="16" customFormat="1" ht="12.75" x14ac:dyDescent="0.25">
      <c r="A36" s="326" t="s">
        <v>57</v>
      </c>
      <c r="B36" s="326"/>
      <c r="C36" s="198"/>
      <c r="D36" s="198"/>
      <c r="E36" s="185">
        <v>851</v>
      </c>
      <c r="F36" s="14" t="s">
        <v>10</v>
      </c>
      <c r="G36" s="14" t="s">
        <v>58</v>
      </c>
      <c r="H36" s="14"/>
      <c r="I36" s="14"/>
      <c r="J36" s="15">
        <f>J37+J44+J51+J54</f>
        <v>2347000</v>
      </c>
      <c r="K36" s="15">
        <f t="shared" ref="K36:L36" si="5">K37+K44+K51+K54</f>
        <v>1597000</v>
      </c>
      <c r="L36" s="15">
        <f t="shared" si="5"/>
        <v>1613000</v>
      </c>
    </row>
    <row r="37" spans="1:12" s="1" customFormat="1" ht="30" customHeight="1" x14ac:dyDescent="0.25">
      <c r="A37" s="350" t="s">
        <v>59</v>
      </c>
      <c r="B37" s="350"/>
      <c r="C37" s="187"/>
      <c r="D37" s="187"/>
      <c r="E37" s="185">
        <v>851</v>
      </c>
      <c r="F37" s="18" t="s">
        <v>10</v>
      </c>
      <c r="G37" s="18" t="s">
        <v>58</v>
      </c>
      <c r="H37" s="18" t="s">
        <v>60</v>
      </c>
      <c r="I37" s="18"/>
      <c r="J37" s="19">
        <f>J38+J41</f>
        <v>325000</v>
      </c>
      <c r="K37" s="19">
        <f>K38+K41</f>
        <v>275000</v>
      </c>
      <c r="L37" s="19">
        <f>L38+L41</f>
        <v>291000</v>
      </c>
    </row>
    <row r="38" spans="1:12" s="1" customFormat="1" ht="12.75" x14ac:dyDescent="0.25">
      <c r="A38" s="353" t="s">
        <v>61</v>
      </c>
      <c r="B38" s="354"/>
      <c r="C38" s="191"/>
      <c r="D38" s="191"/>
      <c r="E38" s="185">
        <v>851</v>
      </c>
      <c r="F38" s="18" t="s">
        <v>10</v>
      </c>
      <c r="G38" s="18" t="s">
        <v>58</v>
      </c>
      <c r="H38" s="18" t="s">
        <v>62</v>
      </c>
      <c r="I38" s="18"/>
      <c r="J38" s="19">
        <f>J39</f>
        <v>75000</v>
      </c>
      <c r="K38" s="19">
        <f>K39</f>
        <v>75000</v>
      </c>
      <c r="L38" s="19">
        <f>L39</f>
        <v>79400</v>
      </c>
    </row>
    <row r="39" spans="1:12" s="1" customFormat="1" ht="12.75" x14ac:dyDescent="0.25">
      <c r="A39" s="20"/>
      <c r="B39" s="193" t="s">
        <v>22</v>
      </c>
      <c r="C39" s="193"/>
      <c r="D39" s="193"/>
      <c r="E39" s="185">
        <v>851</v>
      </c>
      <c r="F39" s="18" t="s">
        <v>10</v>
      </c>
      <c r="G39" s="18" t="s">
        <v>58</v>
      </c>
      <c r="H39" s="18" t="s">
        <v>62</v>
      </c>
      <c r="I39" s="18" t="s">
        <v>23</v>
      </c>
      <c r="J39" s="19">
        <f t="shared" ref="J39:L42" si="6">J40</f>
        <v>75000</v>
      </c>
      <c r="K39" s="19">
        <f t="shared" si="6"/>
        <v>75000</v>
      </c>
      <c r="L39" s="19">
        <f t="shared" si="6"/>
        <v>79400</v>
      </c>
    </row>
    <row r="40" spans="1:12" s="1" customFormat="1" ht="12.75" x14ac:dyDescent="0.25">
      <c r="A40" s="20"/>
      <c r="B40" s="187" t="s">
        <v>24</v>
      </c>
      <c r="C40" s="187"/>
      <c r="D40" s="187"/>
      <c r="E40" s="185">
        <v>851</v>
      </c>
      <c r="F40" s="18" t="s">
        <v>10</v>
      </c>
      <c r="G40" s="18" t="s">
        <v>58</v>
      </c>
      <c r="H40" s="18" t="s">
        <v>62</v>
      </c>
      <c r="I40" s="18" t="s">
        <v>25</v>
      </c>
      <c r="J40" s="19">
        <v>75000</v>
      </c>
      <c r="K40" s="19">
        <v>75000</v>
      </c>
      <c r="L40" s="19">
        <v>79400</v>
      </c>
    </row>
    <row r="41" spans="1:12" s="1" customFormat="1" ht="30.75" customHeight="1" x14ac:dyDescent="0.25">
      <c r="A41" s="350" t="s">
        <v>301</v>
      </c>
      <c r="B41" s="350"/>
      <c r="C41" s="187"/>
      <c r="D41" s="187"/>
      <c r="E41" s="185">
        <v>851</v>
      </c>
      <c r="F41" s="18" t="s">
        <v>18</v>
      </c>
      <c r="G41" s="18" t="s">
        <v>58</v>
      </c>
      <c r="H41" s="18" t="s">
        <v>63</v>
      </c>
      <c r="I41" s="18"/>
      <c r="J41" s="19">
        <f t="shared" si="6"/>
        <v>250000</v>
      </c>
      <c r="K41" s="19">
        <f t="shared" si="6"/>
        <v>200000</v>
      </c>
      <c r="L41" s="19">
        <f t="shared" si="6"/>
        <v>211600</v>
      </c>
    </row>
    <row r="42" spans="1:12" s="1" customFormat="1" ht="12.75" x14ac:dyDescent="0.25">
      <c r="A42" s="20"/>
      <c r="B42" s="193" t="s">
        <v>22</v>
      </c>
      <c r="C42" s="193"/>
      <c r="D42" s="193"/>
      <c r="E42" s="185">
        <v>851</v>
      </c>
      <c r="F42" s="18" t="s">
        <v>10</v>
      </c>
      <c r="G42" s="18" t="s">
        <v>58</v>
      </c>
      <c r="H42" s="18" t="s">
        <v>63</v>
      </c>
      <c r="I42" s="18" t="s">
        <v>23</v>
      </c>
      <c r="J42" s="19">
        <f t="shared" si="6"/>
        <v>250000</v>
      </c>
      <c r="K42" s="19">
        <f t="shared" si="6"/>
        <v>200000</v>
      </c>
      <c r="L42" s="19">
        <f t="shared" si="6"/>
        <v>211600</v>
      </c>
    </row>
    <row r="43" spans="1:12" s="1" customFormat="1" ht="12.75" x14ac:dyDescent="0.25">
      <c r="A43" s="20"/>
      <c r="B43" s="187" t="s">
        <v>24</v>
      </c>
      <c r="C43" s="187"/>
      <c r="D43" s="187"/>
      <c r="E43" s="185">
        <v>851</v>
      </c>
      <c r="F43" s="18" t="s">
        <v>10</v>
      </c>
      <c r="G43" s="18" t="s">
        <v>58</v>
      </c>
      <c r="H43" s="18" t="s">
        <v>63</v>
      </c>
      <c r="I43" s="18" t="s">
        <v>25</v>
      </c>
      <c r="J43" s="19">
        <v>250000</v>
      </c>
      <c r="K43" s="19">
        <v>200000</v>
      </c>
      <c r="L43" s="19">
        <v>211600</v>
      </c>
    </row>
    <row r="44" spans="1:12" s="24" customFormat="1" ht="12.75" x14ac:dyDescent="0.25">
      <c r="A44" s="350" t="s">
        <v>64</v>
      </c>
      <c r="B44" s="350"/>
      <c r="C44" s="187"/>
      <c r="D44" s="187"/>
      <c r="E44" s="185">
        <v>851</v>
      </c>
      <c r="F44" s="18" t="s">
        <v>10</v>
      </c>
      <c r="G44" s="18" t="s">
        <v>58</v>
      </c>
      <c r="H44" s="18" t="s">
        <v>65</v>
      </c>
      <c r="I44" s="6"/>
      <c r="J44" s="19">
        <f>J45</f>
        <v>287200</v>
      </c>
      <c r="K44" s="19">
        <f>K45</f>
        <v>287200</v>
      </c>
      <c r="L44" s="19">
        <f>L45</f>
        <v>287200</v>
      </c>
    </row>
    <row r="45" spans="1:12" s="1" customFormat="1" ht="53.25" customHeight="1" x14ac:dyDescent="0.25">
      <c r="A45" s="350" t="s">
        <v>66</v>
      </c>
      <c r="B45" s="350"/>
      <c r="C45" s="187"/>
      <c r="D45" s="187"/>
      <c r="E45" s="185">
        <v>851</v>
      </c>
      <c r="F45" s="25" t="s">
        <v>10</v>
      </c>
      <c r="G45" s="25" t="s">
        <v>58</v>
      </c>
      <c r="H45" s="25" t="s">
        <v>67</v>
      </c>
      <c r="I45" s="26"/>
      <c r="J45" s="19">
        <f>J46</f>
        <v>287200</v>
      </c>
      <c r="K45" s="19">
        <f t="shared" ref="K45:L45" si="7">K46</f>
        <v>287200</v>
      </c>
      <c r="L45" s="19">
        <f t="shared" si="7"/>
        <v>287200</v>
      </c>
    </row>
    <row r="46" spans="1:12" s="1" customFormat="1" ht="51.75" customHeight="1" x14ac:dyDescent="0.25">
      <c r="A46" s="350" t="s">
        <v>294</v>
      </c>
      <c r="B46" s="350"/>
      <c r="C46" s="187"/>
      <c r="D46" s="187"/>
      <c r="E46" s="185">
        <v>851</v>
      </c>
      <c r="F46" s="25" t="s">
        <v>10</v>
      </c>
      <c r="G46" s="25" t="s">
        <v>58</v>
      </c>
      <c r="H46" s="25" t="s">
        <v>68</v>
      </c>
      <c r="I46" s="25"/>
      <c r="J46" s="19">
        <f>J47+J49</f>
        <v>287200</v>
      </c>
      <c r="K46" s="19">
        <f>K47+K49</f>
        <v>287200</v>
      </c>
      <c r="L46" s="19">
        <f>L47+L49</f>
        <v>287200</v>
      </c>
    </row>
    <row r="47" spans="1:12" s="1" customFormat="1" ht="29.25" customHeight="1" x14ac:dyDescent="0.25">
      <c r="A47" s="187"/>
      <c r="B47" s="187" t="s">
        <v>17</v>
      </c>
      <c r="C47" s="187"/>
      <c r="D47" s="187"/>
      <c r="E47" s="185">
        <v>851</v>
      </c>
      <c r="F47" s="18" t="s">
        <v>18</v>
      </c>
      <c r="G47" s="18" t="s">
        <v>58</v>
      </c>
      <c r="H47" s="25" t="s">
        <v>68</v>
      </c>
      <c r="I47" s="18" t="s">
        <v>19</v>
      </c>
      <c r="J47" s="19">
        <f>J48</f>
        <v>168000</v>
      </c>
      <c r="K47" s="19">
        <f>K48</f>
        <v>168036</v>
      </c>
      <c r="L47" s="19">
        <f>L48</f>
        <v>168036</v>
      </c>
    </row>
    <row r="48" spans="1:12" s="1" customFormat="1" ht="12.75" x14ac:dyDescent="0.25">
      <c r="A48" s="20"/>
      <c r="B48" s="193" t="s">
        <v>20</v>
      </c>
      <c r="C48" s="193"/>
      <c r="D48" s="193"/>
      <c r="E48" s="185">
        <v>851</v>
      </c>
      <c r="F48" s="18" t="s">
        <v>10</v>
      </c>
      <c r="G48" s="18" t="s">
        <v>58</v>
      </c>
      <c r="H48" s="25" t="s">
        <v>68</v>
      </c>
      <c r="I48" s="18" t="s">
        <v>21</v>
      </c>
      <c r="J48" s="19">
        <v>168000</v>
      </c>
      <c r="K48" s="19">
        <v>168036</v>
      </c>
      <c r="L48" s="19">
        <v>168036</v>
      </c>
    </row>
    <row r="49" spans="1:12" s="1" customFormat="1" ht="12.75" x14ac:dyDescent="0.25">
      <c r="A49" s="20"/>
      <c r="B49" s="193" t="s">
        <v>22</v>
      </c>
      <c r="C49" s="193"/>
      <c r="D49" s="193"/>
      <c r="E49" s="185">
        <v>851</v>
      </c>
      <c r="F49" s="18" t="s">
        <v>10</v>
      </c>
      <c r="G49" s="18" t="s">
        <v>58</v>
      </c>
      <c r="H49" s="25" t="s">
        <v>68</v>
      </c>
      <c r="I49" s="18" t="s">
        <v>23</v>
      </c>
      <c r="J49" s="19">
        <f>J50</f>
        <v>119200</v>
      </c>
      <c r="K49" s="19">
        <f>K50</f>
        <v>119164</v>
      </c>
      <c r="L49" s="19">
        <f>L50</f>
        <v>119164</v>
      </c>
    </row>
    <row r="50" spans="1:12" s="1" customFormat="1" ht="12.75" x14ac:dyDescent="0.25">
      <c r="A50" s="20"/>
      <c r="B50" s="187" t="s">
        <v>24</v>
      </c>
      <c r="C50" s="187"/>
      <c r="D50" s="187"/>
      <c r="E50" s="185">
        <v>851</v>
      </c>
      <c r="F50" s="18" t="s">
        <v>10</v>
      </c>
      <c r="G50" s="18" t="s">
        <v>58</v>
      </c>
      <c r="H50" s="25" t="s">
        <v>68</v>
      </c>
      <c r="I50" s="18" t="s">
        <v>25</v>
      </c>
      <c r="J50" s="19">
        <v>119200</v>
      </c>
      <c r="K50" s="19">
        <v>119164</v>
      </c>
      <c r="L50" s="19">
        <v>119164</v>
      </c>
    </row>
    <row r="51" spans="1:12" s="1" customFormat="1" ht="29.25" customHeight="1" x14ac:dyDescent="0.25">
      <c r="A51" s="350" t="s">
        <v>74</v>
      </c>
      <c r="B51" s="350"/>
      <c r="C51" s="187"/>
      <c r="D51" s="187"/>
      <c r="E51" s="185">
        <v>851</v>
      </c>
      <c r="F51" s="18" t="s">
        <v>10</v>
      </c>
      <c r="G51" s="18" t="s">
        <v>58</v>
      </c>
      <c r="H51" s="185" t="s">
        <v>75</v>
      </c>
      <c r="I51" s="18"/>
      <c r="J51" s="19">
        <f t="shared" ref="J51:L52" si="8">J52</f>
        <v>1200000</v>
      </c>
      <c r="K51" s="19">
        <f t="shared" si="8"/>
        <v>500000</v>
      </c>
      <c r="L51" s="19">
        <f t="shared" si="8"/>
        <v>500000</v>
      </c>
    </row>
    <row r="52" spans="1:12" s="1" customFormat="1" ht="12.75" x14ac:dyDescent="0.25">
      <c r="A52" s="20"/>
      <c r="B52" s="193" t="s">
        <v>22</v>
      </c>
      <c r="C52" s="193"/>
      <c r="D52" s="193"/>
      <c r="E52" s="185">
        <v>851</v>
      </c>
      <c r="F52" s="18" t="s">
        <v>10</v>
      </c>
      <c r="G52" s="25" t="s">
        <v>58</v>
      </c>
      <c r="H52" s="185" t="s">
        <v>75</v>
      </c>
      <c r="I52" s="18" t="s">
        <v>23</v>
      </c>
      <c r="J52" s="19">
        <f t="shared" si="8"/>
        <v>1200000</v>
      </c>
      <c r="K52" s="19">
        <f t="shared" si="8"/>
        <v>500000</v>
      </c>
      <c r="L52" s="19">
        <f t="shared" si="8"/>
        <v>500000</v>
      </c>
    </row>
    <row r="53" spans="1:12" s="1" customFormat="1" ht="12.75" x14ac:dyDescent="0.25">
      <c r="A53" s="20"/>
      <c r="B53" s="187" t="s">
        <v>24</v>
      </c>
      <c r="C53" s="187"/>
      <c r="D53" s="187"/>
      <c r="E53" s="185">
        <v>851</v>
      </c>
      <c r="F53" s="18" t="s">
        <v>10</v>
      </c>
      <c r="G53" s="25" t="s">
        <v>58</v>
      </c>
      <c r="H53" s="185" t="s">
        <v>75</v>
      </c>
      <c r="I53" s="18" t="s">
        <v>25</v>
      </c>
      <c r="J53" s="19">
        <f>1100000+100000</f>
        <v>1200000</v>
      </c>
      <c r="K53" s="19">
        <v>500000</v>
      </c>
      <c r="L53" s="19">
        <v>500000</v>
      </c>
    </row>
    <row r="54" spans="1:12" s="1" customFormat="1" ht="26.25" customHeight="1" x14ac:dyDescent="0.25">
      <c r="A54" s="350" t="s">
        <v>76</v>
      </c>
      <c r="B54" s="350"/>
      <c r="C54" s="187"/>
      <c r="D54" s="187"/>
      <c r="E54" s="185">
        <v>851</v>
      </c>
      <c r="F54" s="18" t="s">
        <v>10</v>
      </c>
      <c r="G54" s="25" t="s">
        <v>58</v>
      </c>
      <c r="H54" s="25" t="s">
        <v>77</v>
      </c>
      <c r="I54" s="18"/>
      <c r="J54" s="19">
        <f t="shared" ref="J54:L55" si="9">J55</f>
        <v>534800</v>
      </c>
      <c r="K54" s="19">
        <f t="shared" si="9"/>
        <v>534800</v>
      </c>
      <c r="L54" s="19">
        <f t="shared" si="9"/>
        <v>534800</v>
      </c>
    </row>
    <row r="55" spans="1:12" s="1" customFormat="1" ht="12.75" x14ac:dyDescent="0.25">
      <c r="A55" s="20"/>
      <c r="B55" s="193" t="s">
        <v>22</v>
      </c>
      <c r="C55" s="193"/>
      <c r="D55" s="193"/>
      <c r="E55" s="185">
        <v>851</v>
      </c>
      <c r="F55" s="18" t="s">
        <v>10</v>
      </c>
      <c r="G55" s="25" t="s">
        <v>58</v>
      </c>
      <c r="H55" s="25" t="s">
        <v>77</v>
      </c>
      <c r="I55" s="18" t="s">
        <v>23</v>
      </c>
      <c r="J55" s="19">
        <f t="shared" si="9"/>
        <v>534800</v>
      </c>
      <c r="K55" s="19">
        <f t="shared" si="9"/>
        <v>534800</v>
      </c>
      <c r="L55" s="19">
        <f t="shared" si="9"/>
        <v>534800</v>
      </c>
    </row>
    <row r="56" spans="1:12" s="1" customFormat="1" ht="12.75" x14ac:dyDescent="0.25">
      <c r="A56" s="20"/>
      <c r="B56" s="187" t="s">
        <v>24</v>
      </c>
      <c r="C56" s="187"/>
      <c r="D56" s="187"/>
      <c r="E56" s="185">
        <v>851</v>
      </c>
      <c r="F56" s="18" t="s">
        <v>10</v>
      </c>
      <c r="G56" s="25" t="s">
        <v>58</v>
      </c>
      <c r="H56" s="25" t="s">
        <v>77</v>
      </c>
      <c r="I56" s="18" t="s">
        <v>25</v>
      </c>
      <c r="J56" s="19">
        <v>534800</v>
      </c>
      <c r="K56" s="19">
        <v>534800</v>
      </c>
      <c r="L56" s="19">
        <v>534800</v>
      </c>
    </row>
    <row r="57" spans="1:12" s="12" customFormat="1" ht="18.75" customHeight="1" x14ac:dyDescent="0.25">
      <c r="A57" s="355" t="s">
        <v>88</v>
      </c>
      <c r="B57" s="355"/>
      <c r="C57" s="188"/>
      <c r="D57" s="188"/>
      <c r="E57" s="185">
        <v>851</v>
      </c>
      <c r="F57" s="9" t="s">
        <v>12</v>
      </c>
      <c r="G57" s="9"/>
      <c r="H57" s="9"/>
      <c r="I57" s="9"/>
      <c r="J57" s="10">
        <f>J58</f>
        <v>593400</v>
      </c>
      <c r="K57" s="10">
        <f t="shared" ref="K57:L57" si="10">K58</f>
        <v>600828</v>
      </c>
      <c r="L57" s="10">
        <f t="shared" si="10"/>
        <v>635600</v>
      </c>
    </row>
    <row r="58" spans="1:12" s="16" customFormat="1" ht="26.25" customHeight="1" x14ac:dyDescent="0.25">
      <c r="A58" s="326" t="s">
        <v>89</v>
      </c>
      <c r="B58" s="326"/>
      <c r="C58" s="198"/>
      <c r="D58" s="198"/>
      <c r="E58" s="185">
        <v>851</v>
      </c>
      <c r="F58" s="14" t="s">
        <v>12</v>
      </c>
      <c r="G58" s="14" t="s">
        <v>90</v>
      </c>
      <c r="H58" s="14"/>
      <c r="I58" s="14"/>
      <c r="J58" s="15">
        <f>J59+J65</f>
        <v>593400</v>
      </c>
      <c r="K58" s="15">
        <f>K59+K65</f>
        <v>600828</v>
      </c>
      <c r="L58" s="15">
        <f>L59+L65</f>
        <v>635600</v>
      </c>
    </row>
    <row r="59" spans="1:12" s="1" customFormat="1" ht="12.75" x14ac:dyDescent="0.25">
      <c r="A59" s="350" t="s">
        <v>91</v>
      </c>
      <c r="B59" s="350"/>
      <c r="C59" s="187"/>
      <c r="D59" s="187"/>
      <c r="E59" s="185">
        <v>851</v>
      </c>
      <c r="F59" s="18" t="s">
        <v>12</v>
      </c>
      <c r="G59" s="18" t="s">
        <v>90</v>
      </c>
      <c r="H59" s="18" t="s">
        <v>92</v>
      </c>
      <c r="I59" s="18"/>
      <c r="J59" s="19">
        <f>J60</f>
        <v>593400</v>
      </c>
      <c r="K59" s="19">
        <f>K60</f>
        <v>600828</v>
      </c>
      <c r="L59" s="19">
        <f>L60</f>
        <v>635600</v>
      </c>
    </row>
    <row r="60" spans="1:12" s="1" customFormat="1" ht="42" customHeight="1" x14ac:dyDescent="0.25">
      <c r="A60" s="350" t="s">
        <v>93</v>
      </c>
      <c r="B60" s="350"/>
      <c r="C60" s="187"/>
      <c r="D60" s="187"/>
      <c r="E60" s="185">
        <v>851</v>
      </c>
      <c r="F60" s="18" t="s">
        <v>12</v>
      </c>
      <c r="G60" s="18" t="s">
        <v>90</v>
      </c>
      <c r="H60" s="18" t="s">
        <v>94</v>
      </c>
      <c r="I60" s="18"/>
      <c r="J60" s="19">
        <f>J61+J63</f>
        <v>593400</v>
      </c>
      <c r="K60" s="19">
        <f t="shared" ref="K60:L60" si="11">K61+K63</f>
        <v>600828</v>
      </c>
      <c r="L60" s="19">
        <f t="shared" si="11"/>
        <v>635600</v>
      </c>
    </row>
    <row r="61" spans="1:12" s="1" customFormat="1" ht="27.75" customHeight="1" x14ac:dyDescent="0.25">
      <c r="A61" s="33"/>
      <c r="B61" s="187" t="s">
        <v>17</v>
      </c>
      <c r="C61" s="187"/>
      <c r="D61" s="187"/>
      <c r="E61" s="185">
        <v>851</v>
      </c>
      <c r="F61" s="18" t="s">
        <v>12</v>
      </c>
      <c r="G61" s="25" t="s">
        <v>90</v>
      </c>
      <c r="H61" s="18" t="s">
        <v>94</v>
      </c>
      <c r="I61" s="18" t="s">
        <v>19</v>
      </c>
      <c r="J61" s="19">
        <f>J62</f>
        <v>537700</v>
      </c>
      <c r="K61" s="19">
        <f>K62</f>
        <v>545128</v>
      </c>
      <c r="L61" s="19">
        <f>L62</f>
        <v>576700</v>
      </c>
    </row>
    <row r="62" spans="1:12" s="1" customFormat="1" ht="25.5" x14ac:dyDescent="0.25">
      <c r="A62" s="34"/>
      <c r="B62" s="193" t="s">
        <v>95</v>
      </c>
      <c r="C62" s="193"/>
      <c r="D62" s="193"/>
      <c r="E62" s="185">
        <v>851</v>
      </c>
      <c r="F62" s="18" t="s">
        <v>12</v>
      </c>
      <c r="G62" s="25" t="s">
        <v>90</v>
      </c>
      <c r="H62" s="18" t="s">
        <v>94</v>
      </c>
      <c r="I62" s="18" t="s">
        <v>96</v>
      </c>
      <c r="J62" s="19">
        <f>537694+6</f>
        <v>537700</v>
      </c>
      <c r="K62" s="19">
        <v>545128</v>
      </c>
      <c r="L62" s="19">
        <v>576700</v>
      </c>
    </row>
    <row r="63" spans="1:12" s="1" customFormat="1" ht="12.75" x14ac:dyDescent="0.25">
      <c r="A63" s="34"/>
      <c r="B63" s="193" t="s">
        <v>22</v>
      </c>
      <c r="C63" s="193"/>
      <c r="D63" s="193"/>
      <c r="E63" s="185">
        <v>851</v>
      </c>
      <c r="F63" s="18" t="s">
        <v>12</v>
      </c>
      <c r="G63" s="25" t="s">
        <v>90</v>
      </c>
      <c r="H63" s="18" t="s">
        <v>94</v>
      </c>
      <c r="I63" s="18" t="s">
        <v>23</v>
      </c>
      <c r="J63" s="19">
        <f>J64</f>
        <v>55700</v>
      </c>
      <c r="K63" s="19">
        <f>K64</f>
        <v>55700</v>
      </c>
      <c r="L63" s="19">
        <f>L64</f>
        <v>58900</v>
      </c>
    </row>
    <row r="64" spans="1:12" s="1" customFormat="1" ht="12.75" x14ac:dyDescent="0.25">
      <c r="A64" s="34"/>
      <c r="B64" s="187" t="s">
        <v>24</v>
      </c>
      <c r="C64" s="187"/>
      <c r="D64" s="187"/>
      <c r="E64" s="185">
        <v>851</v>
      </c>
      <c r="F64" s="18" t="s">
        <v>12</v>
      </c>
      <c r="G64" s="25" t="s">
        <v>90</v>
      </c>
      <c r="H64" s="18" t="s">
        <v>94</v>
      </c>
      <c r="I64" s="18" t="s">
        <v>25</v>
      </c>
      <c r="J64" s="19">
        <f>55735-35</f>
        <v>55700</v>
      </c>
      <c r="K64" s="19">
        <v>55700</v>
      </c>
      <c r="L64" s="19">
        <v>58900</v>
      </c>
    </row>
    <row r="65" spans="1:15" s="1" customFormat="1" ht="39" hidden="1" customHeight="1" x14ac:dyDescent="0.25">
      <c r="A65" s="350" t="s">
        <v>32</v>
      </c>
      <c r="B65" s="350"/>
      <c r="C65" s="187"/>
      <c r="D65" s="187"/>
      <c r="E65" s="185">
        <v>851</v>
      </c>
      <c r="F65" s="18" t="s">
        <v>12</v>
      </c>
      <c r="G65" s="25" t="s">
        <v>90</v>
      </c>
      <c r="H65" s="18" t="s">
        <v>33</v>
      </c>
      <c r="I65" s="18"/>
      <c r="J65" s="19">
        <f>J66</f>
        <v>0</v>
      </c>
      <c r="K65" s="19">
        <f t="shared" ref="K65:L67" si="12">K66</f>
        <v>0</v>
      </c>
      <c r="L65" s="19">
        <f t="shared" si="12"/>
        <v>0</v>
      </c>
    </row>
    <row r="66" spans="1:15" s="1" customFormat="1" ht="51.75" hidden="1" customHeight="1" x14ac:dyDescent="0.25">
      <c r="A66" s="353" t="s">
        <v>34</v>
      </c>
      <c r="B66" s="354"/>
      <c r="C66" s="191"/>
      <c r="D66" s="191"/>
      <c r="E66" s="185">
        <v>851</v>
      </c>
      <c r="F66" s="18" t="s">
        <v>12</v>
      </c>
      <c r="G66" s="25" t="s">
        <v>90</v>
      </c>
      <c r="H66" s="18" t="s">
        <v>35</v>
      </c>
      <c r="I66" s="18"/>
      <c r="J66" s="19">
        <f>J67</f>
        <v>0</v>
      </c>
      <c r="K66" s="19">
        <f t="shared" si="12"/>
        <v>0</v>
      </c>
      <c r="L66" s="19">
        <f t="shared" si="12"/>
        <v>0</v>
      </c>
    </row>
    <row r="67" spans="1:15" s="1" customFormat="1" ht="66" hidden="1" customHeight="1" x14ac:dyDescent="0.25">
      <c r="A67" s="350" t="s">
        <v>97</v>
      </c>
      <c r="B67" s="350"/>
      <c r="C67" s="187"/>
      <c r="D67" s="187"/>
      <c r="E67" s="185">
        <v>851</v>
      </c>
      <c r="F67" s="18" t="s">
        <v>12</v>
      </c>
      <c r="G67" s="25" t="s">
        <v>90</v>
      </c>
      <c r="H67" s="18" t="s">
        <v>37</v>
      </c>
      <c r="I67" s="18"/>
      <c r="J67" s="19">
        <f>J68</f>
        <v>0</v>
      </c>
      <c r="K67" s="19">
        <f t="shared" si="12"/>
        <v>0</v>
      </c>
      <c r="L67" s="19">
        <f t="shared" si="12"/>
        <v>0</v>
      </c>
    </row>
    <row r="68" spans="1:15" s="1" customFormat="1" ht="12.75" hidden="1" x14ac:dyDescent="0.25">
      <c r="A68" s="20"/>
      <c r="B68" s="193" t="s">
        <v>22</v>
      </c>
      <c r="C68" s="193"/>
      <c r="D68" s="193"/>
      <c r="E68" s="185">
        <v>851</v>
      </c>
      <c r="F68" s="18" t="s">
        <v>12</v>
      </c>
      <c r="G68" s="25" t="s">
        <v>90</v>
      </c>
      <c r="H68" s="18" t="s">
        <v>37</v>
      </c>
      <c r="I68" s="18" t="s">
        <v>23</v>
      </c>
      <c r="J68" s="19">
        <f>J69</f>
        <v>0</v>
      </c>
      <c r="K68" s="19">
        <f>K69</f>
        <v>0</v>
      </c>
      <c r="L68" s="19">
        <f>L69</f>
        <v>0</v>
      </c>
    </row>
    <row r="69" spans="1:15" s="1" customFormat="1" ht="12.75" hidden="1" x14ac:dyDescent="0.25">
      <c r="A69" s="20"/>
      <c r="B69" s="187" t="s">
        <v>24</v>
      </c>
      <c r="C69" s="187"/>
      <c r="D69" s="187"/>
      <c r="E69" s="185">
        <v>851</v>
      </c>
      <c r="F69" s="18" t="s">
        <v>12</v>
      </c>
      <c r="G69" s="25" t="s">
        <v>90</v>
      </c>
      <c r="H69" s="18" t="s">
        <v>37</v>
      </c>
      <c r="I69" s="18" t="s">
        <v>25</v>
      </c>
      <c r="J69" s="19">
        <f>[1]Свод!M213</f>
        <v>0</v>
      </c>
      <c r="K69" s="19"/>
      <c r="L69" s="19"/>
    </row>
    <row r="70" spans="1:15" s="12" customFormat="1" ht="12.75" x14ac:dyDescent="0.25">
      <c r="A70" s="355" t="s">
        <v>98</v>
      </c>
      <c r="B70" s="355"/>
      <c r="C70" s="188"/>
      <c r="D70" s="188"/>
      <c r="E70" s="185">
        <v>851</v>
      </c>
      <c r="F70" s="9" t="s">
        <v>39</v>
      </c>
      <c r="G70" s="9"/>
      <c r="H70" s="9"/>
      <c r="I70" s="9"/>
      <c r="J70" s="10">
        <f>J71+J78</f>
        <v>848500</v>
      </c>
      <c r="K70" s="10">
        <f t="shared" ref="K70:L70" si="13">K71+K78</f>
        <v>198500</v>
      </c>
      <c r="L70" s="10">
        <f t="shared" si="13"/>
        <v>198500</v>
      </c>
    </row>
    <row r="71" spans="1:15" s="16" customFormat="1" ht="12.75" x14ac:dyDescent="0.25">
      <c r="A71" s="326" t="s">
        <v>99</v>
      </c>
      <c r="B71" s="326"/>
      <c r="C71" s="198"/>
      <c r="D71" s="198"/>
      <c r="E71" s="185">
        <v>851</v>
      </c>
      <c r="F71" s="14" t="s">
        <v>39</v>
      </c>
      <c r="G71" s="14" t="s">
        <v>100</v>
      </c>
      <c r="H71" s="14"/>
      <c r="I71" s="14"/>
      <c r="J71" s="15">
        <f>J72+J75</f>
        <v>705000</v>
      </c>
      <c r="K71" s="15">
        <f t="shared" ref="K71:L71" si="14">K72+K75</f>
        <v>55000</v>
      </c>
      <c r="L71" s="15">
        <f t="shared" si="14"/>
        <v>55000</v>
      </c>
    </row>
    <row r="72" spans="1:15" s="1" customFormat="1" ht="27.75" customHeight="1" x14ac:dyDescent="0.25">
      <c r="A72" s="350" t="s">
        <v>101</v>
      </c>
      <c r="B72" s="350"/>
      <c r="C72" s="187"/>
      <c r="D72" s="187"/>
      <c r="E72" s="185">
        <v>851</v>
      </c>
      <c r="F72" s="18" t="s">
        <v>39</v>
      </c>
      <c r="G72" s="18" t="s">
        <v>100</v>
      </c>
      <c r="H72" s="18" t="s">
        <v>102</v>
      </c>
      <c r="I72" s="18"/>
      <c r="J72" s="19">
        <f t="shared" ref="J72:L73" si="15">J73</f>
        <v>55000</v>
      </c>
      <c r="K72" s="19">
        <f t="shared" si="15"/>
        <v>55000</v>
      </c>
      <c r="L72" s="19">
        <f t="shared" si="15"/>
        <v>55000</v>
      </c>
    </row>
    <row r="73" spans="1:15" s="1" customFormat="1" ht="12.75" x14ac:dyDescent="0.25">
      <c r="A73" s="34"/>
      <c r="B73" s="193" t="s">
        <v>22</v>
      </c>
      <c r="C73" s="193"/>
      <c r="D73" s="193"/>
      <c r="E73" s="185">
        <v>851</v>
      </c>
      <c r="F73" s="18" t="s">
        <v>39</v>
      </c>
      <c r="G73" s="18" t="s">
        <v>100</v>
      </c>
      <c r="H73" s="18" t="s">
        <v>102</v>
      </c>
      <c r="I73" s="18" t="s">
        <v>23</v>
      </c>
      <c r="J73" s="19">
        <f t="shared" si="15"/>
        <v>55000</v>
      </c>
      <c r="K73" s="19">
        <f t="shared" si="15"/>
        <v>55000</v>
      </c>
      <c r="L73" s="19">
        <f t="shared" si="15"/>
        <v>55000</v>
      </c>
    </row>
    <row r="74" spans="1:15" s="1" customFormat="1" ht="12.75" x14ac:dyDescent="0.25">
      <c r="A74" s="34"/>
      <c r="B74" s="187" t="s">
        <v>24</v>
      </c>
      <c r="C74" s="187"/>
      <c r="D74" s="187"/>
      <c r="E74" s="185">
        <v>851</v>
      </c>
      <c r="F74" s="18" t="s">
        <v>39</v>
      </c>
      <c r="G74" s="18" t="s">
        <v>100</v>
      </c>
      <c r="H74" s="18" t="s">
        <v>102</v>
      </c>
      <c r="I74" s="18" t="s">
        <v>25</v>
      </c>
      <c r="J74" s="19">
        <v>55000</v>
      </c>
      <c r="K74" s="19">
        <v>55000</v>
      </c>
      <c r="L74" s="19">
        <v>55000</v>
      </c>
    </row>
    <row r="75" spans="1:15" s="270" customFormat="1" ht="27" customHeight="1" x14ac:dyDescent="0.25">
      <c r="A75" s="369" t="s">
        <v>628</v>
      </c>
      <c r="B75" s="370"/>
      <c r="C75" s="202"/>
      <c r="D75" s="202"/>
      <c r="E75" s="185">
        <v>851</v>
      </c>
      <c r="F75" s="18" t="s">
        <v>39</v>
      </c>
      <c r="G75" s="18" t="s">
        <v>100</v>
      </c>
      <c r="H75" s="185" t="s">
        <v>600</v>
      </c>
      <c r="I75" s="268"/>
      <c r="J75" s="269">
        <f>J76</f>
        <v>650000</v>
      </c>
      <c r="K75" s="268"/>
      <c r="L75" s="268"/>
    </row>
    <row r="76" spans="1:15" s="1" customFormat="1" ht="12.75" x14ac:dyDescent="0.25">
      <c r="A76" s="187"/>
      <c r="B76" s="187" t="s">
        <v>26</v>
      </c>
      <c r="C76" s="187"/>
      <c r="D76" s="187"/>
      <c r="E76" s="185">
        <v>851</v>
      </c>
      <c r="F76" s="18" t="s">
        <v>39</v>
      </c>
      <c r="G76" s="18" t="s">
        <v>100</v>
      </c>
      <c r="H76" s="185" t="s">
        <v>600</v>
      </c>
      <c r="I76" s="18" t="s">
        <v>27</v>
      </c>
      <c r="J76" s="168">
        <f>J77</f>
        <v>650000</v>
      </c>
      <c r="K76" s="168">
        <f>K77</f>
        <v>0</v>
      </c>
      <c r="L76" s="168">
        <f t="shared" ref="L76" si="16">J76+K76</f>
        <v>650000</v>
      </c>
      <c r="N76" s="169"/>
      <c r="O76" s="88"/>
    </row>
    <row r="77" spans="1:15" s="1" customFormat="1" ht="27" customHeight="1" x14ac:dyDescent="0.25">
      <c r="A77" s="187"/>
      <c r="B77" s="187" t="s">
        <v>626</v>
      </c>
      <c r="C77" s="187"/>
      <c r="D77" s="187"/>
      <c r="E77" s="185">
        <v>851</v>
      </c>
      <c r="F77" s="18" t="s">
        <v>39</v>
      </c>
      <c r="G77" s="18" t="s">
        <v>100</v>
      </c>
      <c r="H77" s="185" t="s">
        <v>600</v>
      </c>
      <c r="I77" s="18" t="s">
        <v>627</v>
      </c>
      <c r="J77" s="168">
        <v>650000</v>
      </c>
      <c r="K77" s="168">
        <v>0</v>
      </c>
      <c r="L77" s="168"/>
      <c r="N77" s="169"/>
      <c r="O77" s="88"/>
    </row>
    <row r="78" spans="1:15" s="16" customFormat="1" ht="12.75" x14ac:dyDescent="0.25">
      <c r="A78" s="326" t="s">
        <v>106</v>
      </c>
      <c r="B78" s="326"/>
      <c r="C78" s="198"/>
      <c r="D78" s="198"/>
      <c r="E78" s="185">
        <v>851</v>
      </c>
      <c r="F78" s="14" t="s">
        <v>39</v>
      </c>
      <c r="G78" s="14" t="s">
        <v>107</v>
      </c>
      <c r="H78" s="14"/>
      <c r="I78" s="14"/>
      <c r="J78" s="15">
        <f t="shared" ref="J78:L80" si="17">J79</f>
        <v>143500</v>
      </c>
      <c r="K78" s="15">
        <f t="shared" si="17"/>
        <v>143500</v>
      </c>
      <c r="L78" s="15">
        <f t="shared" si="17"/>
        <v>143500</v>
      </c>
    </row>
    <row r="79" spans="1:15" s="24" customFormat="1" ht="12.75" x14ac:dyDescent="0.25">
      <c r="A79" s="350" t="s">
        <v>64</v>
      </c>
      <c r="B79" s="350"/>
      <c r="C79" s="187"/>
      <c r="D79" s="187"/>
      <c r="E79" s="185">
        <v>851</v>
      </c>
      <c r="F79" s="18" t="s">
        <v>39</v>
      </c>
      <c r="G79" s="18" t="s">
        <v>107</v>
      </c>
      <c r="H79" s="18" t="s">
        <v>65</v>
      </c>
      <c r="I79" s="6"/>
      <c r="J79" s="19">
        <f t="shared" si="17"/>
        <v>143500</v>
      </c>
      <c r="K79" s="19">
        <f t="shared" si="17"/>
        <v>143500</v>
      </c>
      <c r="L79" s="19">
        <f t="shared" si="17"/>
        <v>143500</v>
      </c>
    </row>
    <row r="80" spans="1:15" s="1" customFormat="1" ht="53.25" customHeight="1" x14ac:dyDescent="0.25">
      <c r="A80" s="350" t="s">
        <v>66</v>
      </c>
      <c r="B80" s="350"/>
      <c r="C80" s="187"/>
      <c r="D80" s="187"/>
      <c r="E80" s="185">
        <v>851</v>
      </c>
      <c r="F80" s="25" t="s">
        <v>39</v>
      </c>
      <c r="G80" s="25" t="s">
        <v>107</v>
      </c>
      <c r="H80" s="25" t="s">
        <v>67</v>
      </c>
      <c r="I80" s="26"/>
      <c r="J80" s="19">
        <f t="shared" si="17"/>
        <v>143500</v>
      </c>
      <c r="K80" s="19">
        <f t="shared" si="17"/>
        <v>143500</v>
      </c>
      <c r="L80" s="19">
        <f t="shared" si="17"/>
        <v>143500</v>
      </c>
    </row>
    <row r="81" spans="1:12" s="1" customFormat="1" ht="29.25" customHeight="1" x14ac:dyDescent="0.25">
      <c r="A81" s="350" t="s">
        <v>108</v>
      </c>
      <c r="B81" s="350"/>
      <c r="C81" s="187"/>
      <c r="D81" s="187"/>
      <c r="E81" s="185">
        <v>851</v>
      </c>
      <c r="F81" s="25" t="s">
        <v>39</v>
      </c>
      <c r="G81" s="25" t="s">
        <v>107</v>
      </c>
      <c r="H81" s="25" t="s">
        <v>109</v>
      </c>
      <c r="I81" s="25"/>
      <c r="J81" s="19">
        <f>J82+J84</f>
        <v>143500</v>
      </c>
      <c r="K81" s="19">
        <f>K82+K84</f>
        <v>143500</v>
      </c>
      <c r="L81" s="19">
        <f>L82+L84</f>
        <v>143500</v>
      </c>
    </row>
    <row r="82" spans="1:12" s="1" customFormat="1" ht="31.5" customHeight="1" x14ac:dyDescent="0.25">
      <c r="A82" s="187"/>
      <c r="B82" s="187" t="s">
        <v>17</v>
      </c>
      <c r="C82" s="187"/>
      <c r="D82" s="187"/>
      <c r="E82" s="185">
        <v>851</v>
      </c>
      <c r="F82" s="25" t="s">
        <v>39</v>
      </c>
      <c r="G82" s="25" t="s">
        <v>107</v>
      </c>
      <c r="H82" s="25" t="s">
        <v>109</v>
      </c>
      <c r="I82" s="18" t="s">
        <v>19</v>
      </c>
      <c r="J82" s="19">
        <f>J83</f>
        <v>73900</v>
      </c>
      <c r="K82" s="19">
        <f>K83</f>
        <v>73883</v>
      </c>
      <c r="L82" s="19">
        <f>L83</f>
        <v>73883</v>
      </c>
    </row>
    <row r="83" spans="1:12" s="1" customFormat="1" ht="12.75" x14ac:dyDescent="0.25">
      <c r="A83" s="20"/>
      <c r="B83" s="193" t="s">
        <v>20</v>
      </c>
      <c r="C83" s="193"/>
      <c r="D83" s="193"/>
      <c r="E83" s="185">
        <v>851</v>
      </c>
      <c r="F83" s="25" t="s">
        <v>39</v>
      </c>
      <c r="G83" s="25" t="s">
        <v>107</v>
      </c>
      <c r="H83" s="25" t="s">
        <v>109</v>
      </c>
      <c r="I83" s="18" t="s">
        <v>21</v>
      </c>
      <c r="J83" s="19">
        <f>73883+17</f>
        <v>73900</v>
      </c>
      <c r="K83" s="19">
        <v>73883</v>
      </c>
      <c r="L83" s="19">
        <v>73883</v>
      </c>
    </row>
    <row r="84" spans="1:12" s="1" customFormat="1" ht="12.75" x14ac:dyDescent="0.25">
      <c r="A84" s="20"/>
      <c r="B84" s="193" t="s">
        <v>22</v>
      </c>
      <c r="C84" s="193"/>
      <c r="D84" s="193"/>
      <c r="E84" s="185">
        <v>851</v>
      </c>
      <c r="F84" s="25" t="s">
        <v>39</v>
      </c>
      <c r="G84" s="25" t="s">
        <v>107</v>
      </c>
      <c r="H84" s="25" t="s">
        <v>109</v>
      </c>
      <c r="I84" s="18" t="s">
        <v>23</v>
      </c>
      <c r="J84" s="19">
        <f>J85</f>
        <v>69600</v>
      </c>
      <c r="K84" s="19">
        <f>K85</f>
        <v>69617</v>
      </c>
      <c r="L84" s="19">
        <f>L85</f>
        <v>69617</v>
      </c>
    </row>
    <row r="85" spans="1:12" s="1" customFormat="1" ht="12.75" x14ac:dyDescent="0.25">
      <c r="A85" s="20"/>
      <c r="B85" s="187" t="s">
        <v>24</v>
      </c>
      <c r="C85" s="187"/>
      <c r="D85" s="187"/>
      <c r="E85" s="185">
        <v>851</v>
      </c>
      <c r="F85" s="25" t="s">
        <v>39</v>
      </c>
      <c r="G85" s="25" t="s">
        <v>107</v>
      </c>
      <c r="H85" s="25" t="s">
        <v>109</v>
      </c>
      <c r="I85" s="18" t="s">
        <v>25</v>
      </c>
      <c r="J85" s="19">
        <f>69617-17</f>
        <v>69600</v>
      </c>
      <c r="K85" s="19">
        <v>69617</v>
      </c>
      <c r="L85" s="19">
        <v>69617</v>
      </c>
    </row>
    <row r="86" spans="1:12" s="12" customFormat="1" ht="12.75" hidden="1" x14ac:dyDescent="0.25">
      <c r="A86" s="355" t="s">
        <v>110</v>
      </c>
      <c r="B86" s="355"/>
      <c r="C86" s="188"/>
      <c r="D86" s="188"/>
      <c r="E86" s="185">
        <v>851</v>
      </c>
      <c r="F86" s="9" t="s">
        <v>111</v>
      </c>
      <c r="G86" s="9"/>
      <c r="H86" s="9"/>
      <c r="I86" s="9"/>
      <c r="J86" s="10">
        <f>J87+J91</f>
        <v>2892400</v>
      </c>
      <c r="K86" s="10">
        <f t="shared" ref="K86:L86" si="18">K87+K91</f>
        <v>0</v>
      </c>
      <c r="L86" s="10">
        <f t="shared" si="18"/>
        <v>0</v>
      </c>
    </row>
    <row r="87" spans="1:12" s="16" customFormat="1" ht="12.75" hidden="1" x14ac:dyDescent="0.25">
      <c r="A87" s="326" t="s">
        <v>112</v>
      </c>
      <c r="B87" s="326"/>
      <c r="C87" s="198"/>
      <c r="D87" s="198"/>
      <c r="E87" s="185">
        <v>851</v>
      </c>
      <c r="F87" s="14" t="s">
        <v>111</v>
      </c>
      <c r="G87" s="14" t="s">
        <v>10</v>
      </c>
      <c r="H87" s="14"/>
      <c r="I87" s="14"/>
      <c r="J87" s="15">
        <f>J88</f>
        <v>500000</v>
      </c>
      <c r="K87" s="15">
        <f t="shared" ref="K87:L89" si="19">K88</f>
        <v>0</v>
      </c>
      <c r="L87" s="15">
        <f t="shared" si="19"/>
        <v>0</v>
      </c>
    </row>
    <row r="88" spans="1:12" s="16" customFormat="1" ht="12.75" hidden="1" x14ac:dyDescent="0.25">
      <c r="A88" s="350" t="s">
        <v>132</v>
      </c>
      <c r="B88" s="350"/>
      <c r="C88" s="187"/>
      <c r="D88" s="187"/>
      <c r="E88" s="185">
        <v>851</v>
      </c>
      <c r="F88" s="18" t="s">
        <v>111</v>
      </c>
      <c r="G88" s="18" t="s">
        <v>10</v>
      </c>
      <c r="H88" s="18" t="s">
        <v>133</v>
      </c>
      <c r="I88" s="18"/>
      <c r="J88" s="19">
        <f t="shared" ref="J88:J89" si="20">J89</f>
        <v>500000</v>
      </c>
      <c r="K88" s="19">
        <f t="shared" si="19"/>
        <v>0</v>
      </c>
      <c r="L88" s="19">
        <f t="shared" si="19"/>
        <v>0</v>
      </c>
    </row>
    <row r="89" spans="1:12" s="1" customFormat="1" ht="14.25" hidden="1" customHeight="1" x14ac:dyDescent="0.25">
      <c r="A89" s="187"/>
      <c r="B89" s="187" t="s">
        <v>134</v>
      </c>
      <c r="C89" s="187"/>
      <c r="D89" s="187"/>
      <c r="E89" s="185">
        <v>851</v>
      </c>
      <c r="F89" s="25" t="s">
        <v>111</v>
      </c>
      <c r="G89" s="18" t="s">
        <v>10</v>
      </c>
      <c r="H89" s="25" t="s">
        <v>133</v>
      </c>
      <c r="I89" s="25" t="s">
        <v>135</v>
      </c>
      <c r="J89" s="19">
        <f t="shared" si="20"/>
        <v>500000</v>
      </c>
      <c r="K89" s="19">
        <f t="shared" si="19"/>
        <v>0</v>
      </c>
      <c r="L89" s="19">
        <f t="shared" si="19"/>
        <v>0</v>
      </c>
    </row>
    <row r="90" spans="1:12" s="1" customFormat="1" ht="25.5" hidden="1" x14ac:dyDescent="0.25">
      <c r="A90" s="187"/>
      <c r="B90" s="187" t="s">
        <v>136</v>
      </c>
      <c r="C90" s="187"/>
      <c r="D90" s="187"/>
      <c r="E90" s="185">
        <v>851</v>
      </c>
      <c r="F90" s="25" t="s">
        <v>111</v>
      </c>
      <c r="G90" s="18" t="s">
        <v>10</v>
      </c>
      <c r="H90" s="25" t="s">
        <v>133</v>
      </c>
      <c r="I90" s="25" t="s">
        <v>137</v>
      </c>
      <c r="J90" s="19">
        <v>500000</v>
      </c>
      <c r="K90" s="19">
        <v>0</v>
      </c>
      <c r="L90" s="19">
        <v>0</v>
      </c>
    </row>
    <row r="91" spans="1:12" s="16" customFormat="1" ht="12.75" hidden="1" x14ac:dyDescent="0.25">
      <c r="A91" s="326" t="s">
        <v>138</v>
      </c>
      <c r="B91" s="326"/>
      <c r="C91" s="198"/>
      <c r="D91" s="198"/>
      <c r="E91" s="185">
        <v>851</v>
      </c>
      <c r="F91" s="14" t="s">
        <v>111</v>
      </c>
      <c r="G91" s="14" t="s">
        <v>79</v>
      </c>
      <c r="H91" s="14"/>
      <c r="I91" s="14"/>
      <c r="J91" s="15">
        <f>J92</f>
        <v>2392400</v>
      </c>
      <c r="K91" s="15">
        <f t="shared" ref="K91:L91" si="21">K92</f>
        <v>0</v>
      </c>
      <c r="L91" s="15">
        <f t="shared" si="21"/>
        <v>0</v>
      </c>
    </row>
    <row r="92" spans="1:12" s="16" customFormat="1" ht="12.75" hidden="1" customHeight="1" x14ac:dyDescent="0.25">
      <c r="A92" s="350" t="s">
        <v>132</v>
      </c>
      <c r="B92" s="350"/>
      <c r="C92" s="187"/>
      <c r="D92" s="187"/>
      <c r="E92" s="185">
        <v>851</v>
      </c>
      <c r="F92" s="18" t="s">
        <v>111</v>
      </c>
      <c r="G92" s="18" t="s">
        <v>79</v>
      </c>
      <c r="H92" s="18" t="s">
        <v>133</v>
      </c>
      <c r="I92" s="18"/>
      <c r="J92" s="19">
        <f t="shared" ref="J92:L93" si="22">J93</f>
        <v>2392400</v>
      </c>
      <c r="K92" s="19">
        <f t="shared" si="22"/>
        <v>0</v>
      </c>
      <c r="L92" s="19">
        <f t="shared" si="22"/>
        <v>0</v>
      </c>
    </row>
    <row r="93" spans="1:12" s="1" customFormat="1" ht="15" hidden="1" customHeight="1" x14ac:dyDescent="0.25">
      <c r="A93" s="187"/>
      <c r="B93" s="187" t="s">
        <v>134</v>
      </c>
      <c r="C93" s="187"/>
      <c r="D93" s="187"/>
      <c r="E93" s="185">
        <v>851</v>
      </c>
      <c r="F93" s="25" t="s">
        <v>111</v>
      </c>
      <c r="G93" s="18" t="s">
        <v>79</v>
      </c>
      <c r="H93" s="25" t="s">
        <v>133</v>
      </c>
      <c r="I93" s="25" t="s">
        <v>135</v>
      </c>
      <c r="J93" s="19">
        <f t="shared" si="22"/>
        <v>2392400</v>
      </c>
      <c r="K93" s="19">
        <f t="shared" si="22"/>
        <v>0</v>
      </c>
      <c r="L93" s="19">
        <f t="shared" si="22"/>
        <v>0</v>
      </c>
    </row>
    <row r="94" spans="1:12" s="1" customFormat="1" ht="26.25" hidden="1" customHeight="1" x14ac:dyDescent="0.25">
      <c r="A94" s="187"/>
      <c r="B94" s="187" t="s">
        <v>136</v>
      </c>
      <c r="C94" s="187"/>
      <c r="D94" s="187"/>
      <c r="E94" s="185">
        <v>851</v>
      </c>
      <c r="F94" s="25" t="s">
        <v>111</v>
      </c>
      <c r="G94" s="18" t="s">
        <v>79</v>
      </c>
      <c r="H94" s="25" t="s">
        <v>133</v>
      </c>
      <c r="I94" s="25" t="s">
        <v>137</v>
      </c>
      <c r="J94" s="19">
        <f>3842400-800000-650000</f>
        <v>2392400</v>
      </c>
      <c r="K94" s="19">
        <v>0</v>
      </c>
      <c r="L94" s="19">
        <v>0</v>
      </c>
    </row>
    <row r="95" spans="1:12" s="1" customFormat="1" ht="12.75" x14ac:dyDescent="0.25">
      <c r="A95" s="355" t="s">
        <v>194</v>
      </c>
      <c r="B95" s="355"/>
      <c r="C95" s="188"/>
      <c r="D95" s="188"/>
      <c r="E95" s="185">
        <v>851</v>
      </c>
      <c r="F95" s="9" t="s">
        <v>195</v>
      </c>
      <c r="G95" s="9"/>
      <c r="H95" s="9"/>
      <c r="I95" s="9"/>
      <c r="J95" s="10">
        <f>J96+J131</f>
        <v>981920</v>
      </c>
      <c r="K95" s="10">
        <f>K96+K131</f>
        <v>968426</v>
      </c>
      <c r="L95" s="10">
        <f>L96+L131</f>
        <v>996320</v>
      </c>
    </row>
    <row r="96" spans="1:12" s="1" customFormat="1" ht="12.75" x14ac:dyDescent="0.25">
      <c r="A96" s="326" t="s">
        <v>196</v>
      </c>
      <c r="B96" s="326"/>
      <c r="C96" s="198"/>
      <c r="D96" s="198"/>
      <c r="E96" s="185">
        <v>851</v>
      </c>
      <c r="F96" s="14" t="s">
        <v>195</v>
      </c>
      <c r="G96" s="14" t="s">
        <v>10</v>
      </c>
      <c r="H96" s="14"/>
      <c r="I96" s="14"/>
      <c r="J96" s="15">
        <f>J97+J105+J115+J125+J128</f>
        <v>966920</v>
      </c>
      <c r="K96" s="15">
        <f>K97+K105+K115+K125+K128</f>
        <v>953426</v>
      </c>
      <c r="L96" s="15">
        <f>L97+L105+L115+L125+L128</f>
        <v>981320</v>
      </c>
    </row>
    <row r="97" spans="1:12" s="1" customFormat="1" ht="17.25" customHeight="1" x14ac:dyDescent="0.25">
      <c r="A97" s="350" t="s">
        <v>197</v>
      </c>
      <c r="B97" s="350"/>
      <c r="C97" s="187"/>
      <c r="D97" s="187"/>
      <c r="E97" s="185">
        <v>851</v>
      </c>
      <c r="F97" s="18" t="s">
        <v>195</v>
      </c>
      <c r="G97" s="18" t="s">
        <v>10</v>
      </c>
      <c r="H97" s="18" t="s">
        <v>198</v>
      </c>
      <c r="I97" s="18"/>
      <c r="J97" s="19">
        <f>J98</f>
        <v>180000</v>
      </c>
      <c r="K97" s="19">
        <f>K98</f>
        <v>160000</v>
      </c>
      <c r="L97" s="19">
        <f>L98</f>
        <v>160000</v>
      </c>
    </row>
    <row r="98" spans="1:12" s="1" customFormat="1" ht="15.75" customHeight="1" x14ac:dyDescent="0.25">
      <c r="A98" s="350" t="s">
        <v>115</v>
      </c>
      <c r="B98" s="350"/>
      <c r="C98" s="187"/>
      <c r="D98" s="187"/>
      <c r="E98" s="185">
        <v>851</v>
      </c>
      <c r="F98" s="18" t="s">
        <v>195</v>
      </c>
      <c r="G98" s="18" t="s">
        <v>10</v>
      </c>
      <c r="H98" s="18" t="s">
        <v>199</v>
      </c>
      <c r="I98" s="18"/>
      <c r="J98" s="19">
        <f>J99+J102</f>
        <v>180000</v>
      </c>
      <c r="K98" s="19">
        <f>K99+K102</f>
        <v>160000</v>
      </c>
      <c r="L98" s="19">
        <f>L99+L102</f>
        <v>160000</v>
      </c>
    </row>
    <row r="99" spans="1:12" s="2" customFormat="1" ht="26.25" customHeight="1" x14ac:dyDescent="0.25">
      <c r="A99" s="350" t="s">
        <v>200</v>
      </c>
      <c r="B99" s="350"/>
      <c r="C99" s="187"/>
      <c r="D99" s="187"/>
      <c r="E99" s="185">
        <v>851</v>
      </c>
      <c r="F99" s="25" t="s">
        <v>195</v>
      </c>
      <c r="G99" s="25" t="s">
        <v>10</v>
      </c>
      <c r="H99" s="25" t="s">
        <v>201</v>
      </c>
      <c r="I99" s="25"/>
      <c r="J99" s="27">
        <f t="shared" ref="J99:L100" si="23">J100</f>
        <v>180000</v>
      </c>
      <c r="K99" s="27">
        <f t="shared" si="23"/>
        <v>160000</v>
      </c>
      <c r="L99" s="27">
        <f t="shared" si="23"/>
        <v>160000</v>
      </c>
    </row>
    <row r="100" spans="1:12" s="1" customFormat="1" ht="12.75" x14ac:dyDescent="0.25">
      <c r="A100" s="33"/>
      <c r="B100" s="187" t="s">
        <v>26</v>
      </c>
      <c r="C100" s="187"/>
      <c r="D100" s="187"/>
      <c r="E100" s="185">
        <v>851</v>
      </c>
      <c r="F100" s="18" t="s">
        <v>195</v>
      </c>
      <c r="G100" s="18" t="s">
        <v>10</v>
      </c>
      <c r="H100" s="18" t="s">
        <v>201</v>
      </c>
      <c r="I100" s="18" t="s">
        <v>27</v>
      </c>
      <c r="J100" s="19">
        <f t="shared" si="23"/>
        <v>180000</v>
      </c>
      <c r="K100" s="19">
        <f t="shared" si="23"/>
        <v>160000</v>
      </c>
      <c r="L100" s="19">
        <f t="shared" si="23"/>
        <v>160000</v>
      </c>
    </row>
    <row r="101" spans="1:12" s="1" customFormat="1" ht="15" customHeight="1" x14ac:dyDescent="0.25">
      <c r="A101" s="33"/>
      <c r="B101" s="187" t="s">
        <v>191</v>
      </c>
      <c r="C101" s="187"/>
      <c r="D101" s="187"/>
      <c r="E101" s="185">
        <v>851</v>
      </c>
      <c r="F101" s="18" t="s">
        <v>195</v>
      </c>
      <c r="G101" s="18" t="s">
        <v>10</v>
      </c>
      <c r="H101" s="18" t="s">
        <v>201</v>
      </c>
      <c r="I101" s="18" t="s">
        <v>29</v>
      </c>
      <c r="J101" s="19">
        <v>180000</v>
      </c>
      <c r="K101" s="19">
        <v>160000</v>
      </c>
      <c r="L101" s="19">
        <v>160000</v>
      </c>
    </row>
    <row r="102" spans="1:12" s="1" customFormat="1" ht="27.75" hidden="1" customHeight="1" x14ac:dyDescent="0.25">
      <c r="A102" s="350" t="s">
        <v>202</v>
      </c>
      <c r="B102" s="350"/>
      <c r="C102" s="187"/>
      <c r="D102" s="187"/>
      <c r="E102" s="185">
        <v>851</v>
      </c>
      <c r="F102" s="25" t="s">
        <v>195</v>
      </c>
      <c r="G102" s="25" t="s">
        <v>10</v>
      </c>
      <c r="H102" s="25" t="s">
        <v>203</v>
      </c>
      <c r="I102" s="25"/>
      <c r="J102" s="27">
        <f t="shared" ref="J102:L103" si="24">J103</f>
        <v>0</v>
      </c>
      <c r="K102" s="27">
        <f t="shared" si="24"/>
        <v>0</v>
      </c>
      <c r="L102" s="27">
        <f t="shared" si="24"/>
        <v>0</v>
      </c>
    </row>
    <row r="103" spans="1:12" s="1" customFormat="1" ht="12.75" hidden="1" x14ac:dyDescent="0.25">
      <c r="A103" s="20"/>
      <c r="B103" s="193" t="s">
        <v>22</v>
      </c>
      <c r="C103" s="193"/>
      <c r="D103" s="193"/>
      <c r="E103" s="185">
        <v>851</v>
      </c>
      <c r="F103" s="25" t="s">
        <v>195</v>
      </c>
      <c r="G103" s="25" t="s">
        <v>10</v>
      </c>
      <c r="H103" s="25" t="s">
        <v>203</v>
      </c>
      <c r="I103" s="18" t="s">
        <v>23</v>
      </c>
      <c r="J103" s="19">
        <f t="shared" si="24"/>
        <v>0</v>
      </c>
      <c r="K103" s="19">
        <f t="shared" si="24"/>
        <v>0</v>
      </c>
      <c r="L103" s="19">
        <f t="shared" si="24"/>
        <v>0</v>
      </c>
    </row>
    <row r="104" spans="1:12" s="1" customFormat="1" ht="12.75" hidden="1" x14ac:dyDescent="0.25">
      <c r="A104" s="20"/>
      <c r="B104" s="187" t="s">
        <v>24</v>
      </c>
      <c r="C104" s="187"/>
      <c r="D104" s="187"/>
      <c r="E104" s="185">
        <v>851</v>
      </c>
      <c r="F104" s="25" t="s">
        <v>195</v>
      </c>
      <c r="G104" s="25" t="s">
        <v>10</v>
      </c>
      <c r="H104" s="25" t="s">
        <v>203</v>
      </c>
      <c r="I104" s="18" t="s">
        <v>25</v>
      </c>
      <c r="J104" s="19"/>
      <c r="K104" s="19"/>
      <c r="L104" s="19"/>
    </row>
    <row r="105" spans="1:12" s="1" customFormat="1" ht="12.75" x14ac:dyDescent="0.25">
      <c r="A105" s="350" t="s">
        <v>204</v>
      </c>
      <c r="B105" s="350"/>
      <c r="C105" s="187"/>
      <c r="D105" s="187"/>
      <c r="E105" s="185">
        <v>851</v>
      </c>
      <c r="F105" s="18" t="s">
        <v>195</v>
      </c>
      <c r="G105" s="18" t="s">
        <v>10</v>
      </c>
      <c r="H105" s="18" t="s">
        <v>205</v>
      </c>
      <c r="I105" s="18"/>
      <c r="J105" s="19">
        <f>J106</f>
        <v>564200</v>
      </c>
      <c r="K105" s="19">
        <f>K106</f>
        <v>570706</v>
      </c>
      <c r="L105" s="19">
        <f>L106</f>
        <v>598600</v>
      </c>
    </row>
    <row r="106" spans="1:12" s="1" customFormat="1" ht="12.75" x14ac:dyDescent="0.25">
      <c r="A106" s="350" t="s">
        <v>115</v>
      </c>
      <c r="B106" s="350"/>
      <c r="C106" s="187"/>
      <c r="D106" s="187"/>
      <c r="E106" s="185">
        <v>851</v>
      </c>
      <c r="F106" s="18" t="s">
        <v>195</v>
      </c>
      <c r="G106" s="18" t="s">
        <v>10</v>
      </c>
      <c r="H106" s="18" t="s">
        <v>206</v>
      </c>
      <c r="I106" s="18"/>
      <c r="J106" s="19">
        <f>J107+J112</f>
        <v>564200</v>
      </c>
      <c r="K106" s="19">
        <f>K107+K112</f>
        <v>570706</v>
      </c>
      <c r="L106" s="19">
        <f>L107+L112</f>
        <v>598600</v>
      </c>
    </row>
    <row r="107" spans="1:12" s="2" customFormat="1" ht="26.25" customHeight="1" x14ac:dyDescent="0.25">
      <c r="A107" s="350" t="s">
        <v>207</v>
      </c>
      <c r="B107" s="350"/>
      <c r="C107" s="187"/>
      <c r="D107" s="187"/>
      <c r="E107" s="185">
        <v>851</v>
      </c>
      <c r="F107" s="18" t="s">
        <v>195</v>
      </c>
      <c r="G107" s="18" t="s">
        <v>10</v>
      </c>
      <c r="H107" s="18" t="s">
        <v>208</v>
      </c>
      <c r="I107" s="18"/>
      <c r="J107" s="19">
        <f>J108+J110</f>
        <v>564200</v>
      </c>
      <c r="K107" s="19">
        <f>K108+K110</f>
        <v>570706</v>
      </c>
      <c r="L107" s="19">
        <f>L108+L110</f>
        <v>598600</v>
      </c>
    </row>
    <row r="108" spans="1:12" s="1" customFormat="1" ht="30.75" customHeight="1" x14ac:dyDescent="0.25">
      <c r="A108" s="187"/>
      <c r="B108" s="187" t="s">
        <v>119</v>
      </c>
      <c r="C108" s="187"/>
      <c r="D108" s="187"/>
      <c r="E108" s="185">
        <v>851</v>
      </c>
      <c r="F108" s="18" t="s">
        <v>195</v>
      </c>
      <c r="G108" s="18" t="s">
        <v>10</v>
      </c>
      <c r="H108" s="18" t="s">
        <v>208</v>
      </c>
      <c r="I108" s="18" t="s">
        <v>120</v>
      </c>
      <c r="J108" s="19">
        <f>J109</f>
        <v>474200</v>
      </c>
      <c r="K108" s="19">
        <f>K109</f>
        <v>480706</v>
      </c>
      <c r="L108" s="19">
        <f>L109</f>
        <v>508600</v>
      </c>
    </row>
    <row r="109" spans="1:12" s="1" customFormat="1" ht="38.25" x14ac:dyDescent="0.25">
      <c r="A109" s="187"/>
      <c r="B109" s="187" t="s">
        <v>121</v>
      </c>
      <c r="C109" s="187"/>
      <c r="D109" s="187"/>
      <c r="E109" s="185">
        <v>851</v>
      </c>
      <c r="F109" s="18" t="s">
        <v>195</v>
      </c>
      <c r="G109" s="18" t="s">
        <v>10</v>
      </c>
      <c r="H109" s="18" t="s">
        <v>208</v>
      </c>
      <c r="I109" s="18" t="s">
        <v>122</v>
      </c>
      <c r="J109" s="19">
        <v>474200</v>
      </c>
      <c r="K109" s="19">
        <v>480706</v>
      </c>
      <c r="L109" s="19">
        <v>508600</v>
      </c>
    </row>
    <row r="110" spans="1:12" s="1" customFormat="1" ht="12.75" x14ac:dyDescent="0.25">
      <c r="A110" s="33"/>
      <c r="B110" s="187" t="s">
        <v>26</v>
      </c>
      <c r="C110" s="187"/>
      <c r="D110" s="187"/>
      <c r="E110" s="185">
        <v>851</v>
      </c>
      <c r="F110" s="18" t="s">
        <v>195</v>
      </c>
      <c r="G110" s="18" t="s">
        <v>10</v>
      </c>
      <c r="H110" s="18" t="s">
        <v>208</v>
      </c>
      <c r="I110" s="18" t="s">
        <v>27</v>
      </c>
      <c r="J110" s="19">
        <f>J111</f>
        <v>90000</v>
      </c>
      <c r="K110" s="19">
        <f>K111</f>
        <v>90000</v>
      </c>
      <c r="L110" s="19">
        <f>L111</f>
        <v>90000</v>
      </c>
    </row>
    <row r="111" spans="1:12" s="1" customFormat="1" ht="12.75" x14ac:dyDescent="0.25">
      <c r="A111" s="33"/>
      <c r="B111" s="187" t="s">
        <v>191</v>
      </c>
      <c r="C111" s="187"/>
      <c r="D111" s="187"/>
      <c r="E111" s="185">
        <v>851</v>
      </c>
      <c r="F111" s="18" t="s">
        <v>195</v>
      </c>
      <c r="G111" s="18" t="s">
        <v>10</v>
      </c>
      <c r="H111" s="18" t="s">
        <v>208</v>
      </c>
      <c r="I111" s="18" t="s">
        <v>29</v>
      </c>
      <c r="J111" s="19">
        <v>90000</v>
      </c>
      <c r="K111" s="19">
        <v>90000</v>
      </c>
      <c r="L111" s="19">
        <v>90000</v>
      </c>
    </row>
    <row r="112" spans="1:12" s="12" customFormat="1" ht="27.75" hidden="1" customHeight="1" x14ac:dyDescent="0.25">
      <c r="A112" s="350" t="s">
        <v>209</v>
      </c>
      <c r="B112" s="350"/>
      <c r="C112" s="187"/>
      <c r="D112" s="187"/>
      <c r="E112" s="185">
        <v>851</v>
      </c>
      <c r="F112" s="18" t="s">
        <v>195</v>
      </c>
      <c r="G112" s="18" t="s">
        <v>10</v>
      </c>
      <c r="H112" s="18" t="s">
        <v>210</v>
      </c>
      <c r="I112" s="18"/>
      <c r="J112" s="19">
        <f t="shared" ref="J112:L113" si="25">J113</f>
        <v>0</v>
      </c>
      <c r="K112" s="19">
        <f t="shared" si="25"/>
        <v>0</v>
      </c>
      <c r="L112" s="19">
        <f t="shared" si="25"/>
        <v>0</v>
      </c>
    </row>
    <row r="113" spans="1:12" s="1" customFormat="1" ht="25.5" hidden="1" x14ac:dyDescent="0.25">
      <c r="A113" s="187"/>
      <c r="B113" s="187" t="s">
        <v>119</v>
      </c>
      <c r="C113" s="187"/>
      <c r="D113" s="187"/>
      <c r="E113" s="185">
        <v>851</v>
      </c>
      <c r="F113" s="18" t="s">
        <v>195</v>
      </c>
      <c r="G113" s="18" t="s">
        <v>10</v>
      </c>
      <c r="H113" s="18" t="s">
        <v>210</v>
      </c>
      <c r="I113" s="18" t="s">
        <v>120</v>
      </c>
      <c r="J113" s="19">
        <f t="shared" si="25"/>
        <v>0</v>
      </c>
      <c r="K113" s="19">
        <f t="shared" si="25"/>
        <v>0</v>
      </c>
      <c r="L113" s="19">
        <f t="shared" si="25"/>
        <v>0</v>
      </c>
    </row>
    <row r="114" spans="1:12" s="1" customFormat="1" ht="38.25" hidden="1" x14ac:dyDescent="0.25">
      <c r="A114" s="187"/>
      <c r="B114" s="187" t="s">
        <v>121</v>
      </c>
      <c r="C114" s="187"/>
      <c r="D114" s="187"/>
      <c r="E114" s="185">
        <v>851</v>
      </c>
      <c r="F114" s="18" t="s">
        <v>195</v>
      </c>
      <c r="G114" s="18" t="s">
        <v>10</v>
      </c>
      <c r="H114" s="18" t="s">
        <v>210</v>
      </c>
      <c r="I114" s="18" t="s">
        <v>122</v>
      </c>
      <c r="J114" s="19"/>
      <c r="K114" s="19"/>
      <c r="L114" s="19"/>
    </row>
    <row r="115" spans="1:12" s="1" customFormat="1" ht="12.75" x14ac:dyDescent="0.25">
      <c r="A115" s="350" t="s">
        <v>64</v>
      </c>
      <c r="B115" s="350"/>
      <c r="C115" s="187"/>
      <c r="D115" s="187"/>
      <c r="E115" s="185">
        <v>851</v>
      </c>
      <c r="F115" s="25" t="s">
        <v>195</v>
      </c>
      <c r="G115" s="18" t="s">
        <v>10</v>
      </c>
      <c r="H115" s="25" t="s">
        <v>65</v>
      </c>
      <c r="I115" s="25"/>
      <c r="J115" s="27">
        <f t="shared" ref="J115:L116" si="26">J116</f>
        <v>12720</v>
      </c>
      <c r="K115" s="27">
        <f t="shared" si="26"/>
        <v>12720</v>
      </c>
      <c r="L115" s="27">
        <f t="shared" si="26"/>
        <v>12720</v>
      </c>
    </row>
    <row r="116" spans="1:12" s="1" customFormat="1" ht="54" customHeight="1" x14ac:dyDescent="0.25">
      <c r="A116" s="350" t="s">
        <v>66</v>
      </c>
      <c r="B116" s="350"/>
      <c r="C116" s="187"/>
      <c r="D116" s="187"/>
      <c r="E116" s="185">
        <v>851</v>
      </c>
      <c r="F116" s="18" t="s">
        <v>195</v>
      </c>
      <c r="G116" s="18" t="s">
        <v>10</v>
      </c>
      <c r="H116" s="18" t="s">
        <v>67</v>
      </c>
      <c r="I116" s="18"/>
      <c r="J116" s="19">
        <f t="shared" si="26"/>
        <v>12720</v>
      </c>
      <c r="K116" s="19">
        <f t="shared" si="26"/>
        <v>12720</v>
      </c>
      <c r="L116" s="19">
        <f t="shared" si="26"/>
        <v>12720</v>
      </c>
    </row>
    <row r="117" spans="1:12" s="1" customFormat="1" ht="39" customHeight="1" x14ac:dyDescent="0.25">
      <c r="A117" s="350" t="s">
        <v>296</v>
      </c>
      <c r="B117" s="350"/>
      <c r="C117" s="187"/>
      <c r="D117" s="187"/>
      <c r="E117" s="185">
        <v>851</v>
      </c>
      <c r="F117" s="18" t="s">
        <v>195</v>
      </c>
      <c r="G117" s="18" t="s">
        <v>10</v>
      </c>
      <c r="H117" s="18" t="s">
        <v>126</v>
      </c>
      <c r="I117" s="18"/>
      <c r="J117" s="19">
        <f>J119</f>
        <v>12720</v>
      </c>
      <c r="K117" s="19">
        <f>K119</f>
        <v>12720</v>
      </c>
      <c r="L117" s="19">
        <f>L119</f>
        <v>12720</v>
      </c>
    </row>
    <row r="118" spans="1:12" s="1" customFormat="1" ht="12.75" x14ac:dyDescent="0.25">
      <c r="A118" s="20"/>
      <c r="B118" s="193" t="s">
        <v>127</v>
      </c>
      <c r="C118" s="193"/>
      <c r="D118" s="193"/>
      <c r="E118" s="185">
        <v>851</v>
      </c>
      <c r="F118" s="18" t="s">
        <v>195</v>
      </c>
      <c r="G118" s="18" t="s">
        <v>10</v>
      </c>
      <c r="H118" s="18" t="s">
        <v>126</v>
      </c>
      <c r="I118" s="18" t="s">
        <v>128</v>
      </c>
      <c r="J118" s="19">
        <f>J119</f>
        <v>12720</v>
      </c>
      <c r="K118" s="19">
        <f>K119</f>
        <v>12720</v>
      </c>
      <c r="L118" s="19">
        <f>L119</f>
        <v>12720</v>
      </c>
    </row>
    <row r="119" spans="1:12" s="1" customFormat="1" ht="25.5" x14ac:dyDescent="0.25">
      <c r="A119" s="33"/>
      <c r="B119" s="187" t="s">
        <v>129</v>
      </c>
      <c r="C119" s="187"/>
      <c r="D119" s="187"/>
      <c r="E119" s="185">
        <v>851</v>
      </c>
      <c r="F119" s="18" t="s">
        <v>195</v>
      </c>
      <c r="G119" s="18" t="s">
        <v>10</v>
      </c>
      <c r="H119" s="18" t="s">
        <v>126</v>
      </c>
      <c r="I119" s="18" t="s">
        <v>130</v>
      </c>
      <c r="J119" s="19">
        <v>12720</v>
      </c>
      <c r="K119" s="19">
        <v>12720</v>
      </c>
      <c r="L119" s="19">
        <v>12720</v>
      </c>
    </row>
    <row r="120" spans="1:12" s="1" customFormat="1" ht="38.25" hidden="1" customHeight="1" x14ac:dyDescent="0.25">
      <c r="A120" s="350" t="s">
        <v>32</v>
      </c>
      <c r="B120" s="350"/>
      <c r="C120" s="187"/>
      <c r="D120" s="187"/>
      <c r="E120" s="185">
        <v>851</v>
      </c>
      <c r="F120" s="18" t="s">
        <v>195</v>
      </c>
      <c r="G120" s="18" t="s">
        <v>10</v>
      </c>
      <c r="H120" s="18" t="s">
        <v>33</v>
      </c>
      <c r="I120" s="18"/>
      <c r="J120" s="19">
        <f t="shared" ref="J120:L123" si="27">J121</f>
        <v>0</v>
      </c>
      <c r="K120" s="19">
        <f t="shared" si="27"/>
        <v>0</v>
      </c>
      <c r="L120" s="19">
        <f t="shared" si="27"/>
        <v>0</v>
      </c>
    </row>
    <row r="121" spans="1:12" s="16" customFormat="1" ht="28.5" hidden="1" customHeight="1" x14ac:dyDescent="0.25">
      <c r="A121" s="350" t="s">
        <v>211</v>
      </c>
      <c r="B121" s="350"/>
      <c r="C121" s="187"/>
      <c r="D121" s="187"/>
      <c r="E121" s="185">
        <v>851</v>
      </c>
      <c r="F121" s="18" t="s">
        <v>195</v>
      </c>
      <c r="G121" s="18" t="s">
        <v>10</v>
      </c>
      <c r="H121" s="18" t="s">
        <v>212</v>
      </c>
      <c r="I121" s="18"/>
      <c r="J121" s="19">
        <f t="shared" si="27"/>
        <v>0</v>
      </c>
      <c r="K121" s="19">
        <f t="shared" si="27"/>
        <v>0</v>
      </c>
      <c r="L121" s="19">
        <f t="shared" si="27"/>
        <v>0</v>
      </c>
    </row>
    <row r="122" spans="1:12" s="1" customFormat="1" ht="53.25" hidden="1" customHeight="1" x14ac:dyDescent="0.25">
      <c r="A122" s="350" t="s">
        <v>213</v>
      </c>
      <c r="B122" s="350"/>
      <c r="C122" s="187"/>
      <c r="D122" s="187"/>
      <c r="E122" s="185">
        <v>851</v>
      </c>
      <c r="F122" s="18" t="s">
        <v>195</v>
      </c>
      <c r="G122" s="18" t="s">
        <v>10</v>
      </c>
      <c r="H122" s="18" t="s">
        <v>214</v>
      </c>
      <c r="I122" s="18"/>
      <c r="J122" s="19">
        <f t="shared" si="27"/>
        <v>0</v>
      </c>
      <c r="K122" s="19">
        <f t="shared" si="27"/>
        <v>0</v>
      </c>
      <c r="L122" s="19">
        <f t="shared" si="27"/>
        <v>0</v>
      </c>
    </row>
    <row r="123" spans="1:12" s="1" customFormat="1" ht="12.75" hidden="1" x14ac:dyDescent="0.25">
      <c r="A123" s="20"/>
      <c r="B123" s="193" t="s">
        <v>127</v>
      </c>
      <c r="C123" s="193"/>
      <c r="D123" s="193"/>
      <c r="E123" s="185">
        <v>851</v>
      </c>
      <c r="F123" s="18" t="s">
        <v>195</v>
      </c>
      <c r="G123" s="18" t="s">
        <v>10</v>
      </c>
      <c r="H123" s="18" t="s">
        <v>214</v>
      </c>
      <c r="I123" s="18" t="s">
        <v>128</v>
      </c>
      <c r="J123" s="19">
        <f>J124</f>
        <v>0</v>
      </c>
      <c r="K123" s="19">
        <f t="shared" si="27"/>
        <v>0</v>
      </c>
      <c r="L123" s="19">
        <f t="shared" si="27"/>
        <v>0</v>
      </c>
    </row>
    <row r="124" spans="1:12" s="1" customFormat="1" ht="25.5" hidden="1" x14ac:dyDescent="0.25">
      <c r="A124" s="20"/>
      <c r="B124" s="187" t="s">
        <v>129</v>
      </c>
      <c r="C124" s="187"/>
      <c r="D124" s="187"/>
      <c r="E124" s="185">
        <v>851</v>
      </c>
      <c r="F124" s="18" t="s">
        <v>195</v>
      </c>
      <c r="G124" s="18" t="s">
        <v>10</v>
      </c>
      <c r="H124" s="18" t="s">
        <v>214</v>
      </c>
      <c r="I124" s="18" t="s">
        <v>130</v>
      </c>
      <c r="J124" s="19"/>
      <c r="K124" s="19"/>
      <c r="L124" s="19"/>
    </row>
    <row r="125" spans="1:12" s="1" customFormat="1" ht="30.75" customHeight="1" x14ac:dyDescent="0.25">
      <c r="A125" s="350" t="s">
        <v>215</v>
      </c>
      <c r="B125" s="350"/>
      <c r="C125" s="187"/>
      <c r="D125" s="187"/>
      <c r="E125" s="185">
        <v>851</v>
      </c>
      <c r="F125" s="18" t="s">
        <v>195</v>
      </c>
      <c r="G125" s="18" t="s">
        <v>10</v>
      </c>
      <c r="H125" s="18" t="s">
        <v>216</v>
      </c>
      <c r="I125" s="18"/>
      <c r="J125" s="19">
        <f t="shared" ref="J125:L126" si="28">J126</f>
        <v>50000</v>
      </c>
      <c r="K125" s="19">
        <f t="shared" si="28"/>
        <v>50000</v>
      </c>
      <c r="L125" s="19">
        <f t="shared" si="28"/>
        <v>50000</v>
      </c>
    </row>
    <row r="126" spans="1:12" s="1" customFormat="1" ht="15" customHeight="1" x14ac:dyDescent="0.25">
      <c r="A126" s="20"/>
      <c r="B126" s="193" t="s">
        <v>22</v>
      </c>
      <c r="C126" s="193"/>
      <c r="D126" s="193"/>
      <c r="E126" s="185">
        <v>851</v>
      </c>
      <c r="F126" s="18" t="s">
        <v>195</v>
      </c>
      <c r="G126" s="18" t="s">
        <v>10</v>
      </c>
      <c r="H126" s="18" t="s">
        <v>216</v>
      </c>
      <c r="I126" s="18" t="s">
        <v>23</v>
      </c>
      <c r="J126" s="19">
        <f t="shared" si="28"/>
        <v>50000</v>
      </c>
      <c r="K126" s="19">
        <f t="shared" si="28"/>
        <v>50000</v>
      </c>
      <c r="L126" s="19">
        <f t="shared" si="28"/>
        <v>50000</v>
      </c>
    </row>
    <row r="127" spans="1:12" s="1" customFormat="1" ht="15" customHeight="1" x14ac:dyDescent="0.25">
      <c r="A127" s="20"/>
      <c r="B127" s="187" t="s">
        <v>24</v>
      </c>
      <c r="C127" s="187"/>
      <c r="D127" s="187"/>
      <c r="E127" s="185">
        <v>851</v>
      </c>
      <c r="F127" s="18" t="s">
        <v>195</v>
      </c>
      <c r="G127" s="18" t="s">
        <v>10</v>
      </c>
      <c r="H127" s="18" t="s">
        <v>216</v>
      </c>
      <c r="I127" s="18" t="s">
        <v>25</v>
      </c>
      <c r="J127" s="19">
        <v>50000</v>
      </c>
      <c r="K127" s="19">
        <v>50000</v>
      </c>
      <c r="L127" s="19">
        <v>50000</v>
      </c>
    </row>
    <row r="128" spans="1:12" s="1" customFormat="1" ht="14.25" customHeight="1" x14ac:dyDescent="0.25">
      <c r="A128" s="350" t="s">
        <v>217</v>
      </c>
      <c r="B128" s="350"/>
      <c r="C128" s="187"/>
      <c r="D128" s="187"/>
      <c r="E128" s="185">
        <v>851</v>
      </c>
      <c r="F128" s="18" t="s">
        <v>195</v>
      </c>
      <c r="G128" s="18" t="s">
        <v>10</v>
      </c>
      <c r="H128" s="18" t="s">
        <v>218</v>
      </c>
      <c r="I128" s="18"/>
      <c r="J128" s="19">
        <f t="shared" ref="J128:L129" si="29">J129</f>
        <v>160000</v>
      </c>
      <c r="K128" s="19">
        <f t="shared" si="29"/>
        <v>160000</v>
      </c>
      <c r="L128" s="19">
        <f t="shared" si="29"/>
        <v>160000</v>
      </c>
    </row>
    <row r="129" spans="1:12" s="1" customFormat="1" ht="12.75" x14ac:dyDescent="0.25">
      <c r="A129" s="20"/>
      <c r="B129" s="193" t="s">
        <v>22</v>
      </c>
      <c r="C129" s="193"/>
      <c r="D129" s="193"/>
      <c r="E129" s="185">
        <v>851</v>
      </c>
      <c r="F129" s="18" t="s">
        <v>195</v>
      </c>
      <c r="G129" s="18" t="s">
        <v>10</v>
      </c>
      <c r="H129" s="18" t="s">
        <v>218</v>
      </c>
      <c r="I129" s="18" t="s">
        <v>23</v>
      </c>
      <c r="J129" s="19">
        <f t="shared" si="29"/>
        <v>160000</v>
      </c>
      <c r="K129" s="19">
        <f t="shared" si="29"/>
        <v>160000</v>
      </c>
      <c r="L129" s="19">
        <f t="shared" si="29"/>
        <v>160000</v>
      </c>
    </row>
    <row r="130" spans="1:12" s="1" customFormat="1" ht="12.75" x14ac:dyDescent="0.25">
      <c r="A130" s="20"/>
      <c r="B130" s="187" t="s">
        <v>24</v>
      </c>
      <c r="C130" s="187"/>
      <c r="D130" s="187"/>
      <c r="E130" s="185">
        <v>851</v>
      </c>
      <c r="F130" s="18" t="s">
        <v>195</v>
      </c>
      <c r="G130" s="18" t="s">
        <v>10</v>
      </c>
      <c r="H130" s="18" t="s">
        <v>218</v>
      </c>
      <c r="I130" s="18" t="s">
        <v>25</v>
      </c>
      <c r="J130" s="19">
        <v>160000</v>
      </c>
      <c r="K130" s="19">
        <v>160000</v>
      </c>
      <c r="L130" s="19">
        <v>160000</v>
      </c>
    </row>
    <row r="131" spans="1:12" s="1" customFormat="1" ht="12.75" x14ac:dyDescent="0.25">
      <c r="A131" s="326" t="s">
        <v>219</v>
      </c>
      <c r="B131" s="326"/>
      <c r="C131" s="198"/>
      <c r="D131" s="198"/>
      <c r="E131" s="185">
        <v>851</v>
      </c>
      <c r="F131" s="14" t="s">
        <v>195</v>
      </c>
      <c r="G131" s="14" t="s">
        <v>39</v>
      </c>
      <c r="H131" s="14"/>
      <c r="I131" s="14"/>
      <c r="J131" s="37">
        <f>J132</f>
        <v>15000</v>
      </c>
      <c r="K131" s="37">
        <f t="shared" ref="K131:L133" si="30">K132</f>
        <v>15000</v>
      </c>
      <c r="L131" s="37">
        <f t="shared" si="30"/>
        <v>15000</v>
      </c>
    </row>
    <row r="132" spans="1:12" s="1" customFormat="1" ht="16.5" customHeight="1" x14ac:dyDescent="0.25">
      <c r="A132" s="350" t="s">
        <v>228</v>
      </c>
      <c r="B132" s="350"/>
      <c r="C132" s="187"/>
      <c r="D132" s="187"/>
      <c r="E132" s="185">
        <v>851</v>
      </c>
      <c r="F132" s="18" t="s">
        <v>195</v>
      </c>
      <c r="G132" s="18" t="s">
        <v>39</v>
      </c>
      <c r="H132" s="18" t="s">
        <v>229</v>
      </c>
      <c r="I132" s="18"/>
      <c r="J132" s="19">
        <f t="shared" ref="J132:J133" si="31">J133</f>
        <v>15000</v>
      </c>
      <c r="K132" s="19">
        <f t="shared" si="30"/>
        <v>15000</v>
      </c>
      <c r="L132" s="19">
        <f t="shared" si="30"/>
        <v>15000</v>
      </c>
    </row>
    <row r="133" spans="1:12" s="1" customFormat="1" ht="14.25" customHeight="1" x14ac:dyDescent="0.25">
      <c r="A133" s="20"/>
      <c r="B133" s="193" t="s">
        <v>22</v>
      </c>
      <c r="C133" s="193"/>
      <c r="D133" s="193"/>
      <c r="E133" s="185">
        <v>851</v>
      </c>
      <c r="F133" s="18" t="s">
        <v>195</v>
      </c>
      <c r="G133" s="18" t="s">
        <v>39</v>
      </c>
      <c r="H133" s="18" t="s">
        <v>229</v>
      </c>
      <c r="I133" s="18" t="s">
        <v>23</v>
      </c>
      <c r="J133" s="19">
        <f t="shared" si="31"/>
        <v>15000</v>
      </c>
      <c r="K133" s="19">
        <f t="shared" si="30"/>
        <v>15000</v>
      </c>
      <c r="L133" s="19">
        <f t="shared" si="30"/>
        <v>15000</v>
      </c>
    </row>
    <row r="134" spans="1:12" s="1" customFormat="1" ht="14.25" customHeight="1" x14ac:dyDescent="0.25">
      <c r="A134" s="20"/>
      <c r="B134" s="187" t="s">
        <v>24</v>
      </c>
      <c r="C134" s="187"/>
      <c r="D134" s="187"/>
      <c r="E134" s="185">
        <v>851</v>
      </c>
      <c r="F134" s="18" t="s">
        <v>195</v>
      </c>
      <c r="G134" s="18" t="s">
        <v>39</v>
      </c>
      <c r="H134" s="18" t="s">
        <v>229</v>
      </c>
      <c r="I134" s="18" t="s">
        <v>25</v>
      </c>
      <c r="J134" s="19">
        <v>15000</v>
      </c>
      <c r="K134" s="19">
        <v>15000</v>
      </c>
      <c r="L134" s="19">
        <v>15000</v>
      </c>
    </row>
    <row r="135" spans="1:12" s="1" customFormat="1" ht="14.25" customHeight="1" x14ac:dyDescent="0.25">
      <c r="A135" s="355" t="s">
        <v>230</v>
      </c>
      <c r="B135" s="355"/>
      <c r="C135" s="188"/>
      <c r="D135" s="188"/>
      <c r="E135" s="185">
        <v>851</v>
      </c>
      <c r="F135" s="9" t="s">
        <v>231</v>
      </c>
      <c r="G135" s="9"/>
      <c r="H135" s="9"/>
      <c r="I135" s="9"/>
      <c r="J135" s="10">
        <f>J136+J142+J146+J151</f>
        <v>7009500</v>
      </c>
      <c r="K135" s="10">
        <f t="shared" ref="K135:L135" si="32">K136+K142+K146+K151</f>
        <v>6189200</v>
      </c>
      <c r="L135" s="10">
        <f t="shared" si="32"/>
        <v>6333600</v>
      </c>
    </row>
    <row r="136" spans="1:12" s="1" customFormat="1" ht="14.25" customHeight="1" x14ac:dyDescent="0.25">
      <c r="A136" s="326" t="s">
        <v>232</v>
      </c>
      <c r="B136" s="326"/>
      <c r="C136" s="198"/>
      <c r="D136" s="198"/>
      <c r="E136" s="185">
        <v>851</v>
      </c>
      <c r="F136" s="14" t="s">
        <v>231</v>
      </c>
      <c r="G136" s="14" t="s">
        <v>10</v>
      </c>
      <c r="H136" s="14"/>
      <c r="I136" s="14"/>
      <c r="J136" s="15">
        <f t="shared" ref="J136:L140" si="33">J137</f>
        <v>2320300</v>
      </c>
      <c r="K136" s="15">
        <f t="shared" si="33"/>
        <v>2300000</v>
      </c>
      <c r="L136" s="15">
        <f t="shared" si="33"/>
        <v>2444400</v>
      </c>
    </row>
    <row r="137" spans="1:12" s="1" customFormat="1" ht="14.25" customHeight="1" x14ac:dyDescent="0.25">
      <c r="A137" s="350" t="s">
        <v>233</v>
      </c>
      <c r="B137" s="350"/>
      <c r="C137" s="187"/>
      <c r="D137" s="187"/>
      <c r="E137" s="185">
        <v>851</v>
      </c>
      <c r="F137" s="18" t="s">
        <v>231</v>
      </c>
      <c r="G137" s="18" t="s">
        <v>10</v>
      </c>
      <c r="H137" s="18" t="s">
        <v>234</v>
      </c>
      <c r="I137" s="18"/>
      <c r="J137" s="19">
        <f t="shared" si="33"/>
        <v>2320300</v>
      </c>
      <c r="K137" s="19">
        <f t="shared" si="33"/>
        <v>2300000</v>
      </c>
      <c r="L137" s="19">
        <f t="shared" si="33"/>
        <v>2444400</v>
      </c>
    </row>
    <row r="138" spans="1:12" s="1" customFormat="1" ht="27" customHeight="1" x14ac:dyDescent="0.25">
      <c r="A138" s="350" t="s">
        <v>235</v>
      </c>
      <c r="B138" s="350"/>
      <c r="C138" s="187"/>
      <c r="D138" s="187"/>
      <c r="E138" s="185">
        <v>851</v>
      </c>
      <c r="F138" s="18" t="s">
        <v>231</v>
      </c>
      <c r="G138" s="18" t="s">
        <v>10</v>
      </c>
      <c r="H138" s="18" t="s">
        <v>236</v>
      </c>
      <c r="I138" s="18"/>
      <c r="J138" s="19">
        <f t="shared" si="33"/>
        <v>2320300</v>
      </c>
      <c r="K138" s="19">
        <f t="shared" si="33"/>
        <v>2300000</v>
      </c>
      <c r="L138" s="19">
        <f t="shared" si="33"/>
        <v>2444400</v>
      </c>
    </row>
    <row r="139" spans="1:12" s="1" customFormat="1" ht="12.75" customHeight="1" x14ac:dyDescent="0.25">
      <c r="A139" s="350" t="s">
        <v>237</v>
      </c>
      <c r="B139" s="350"/>
      <c r="C139" s="187"/>
      <c r="D139" s="187"/>
      <c r="E139" s="185">
        <v>851</v>
      </c>
      <c r="F139" s="18" t="s">
        <v>231</v>
      </c>
      <c r="G139" s="18" t="s">
        <v>10</v>
      </c>
      <c r="H139" s="18" t="s">
        <v>238</v>
      </c>
      <c r="I139" s="18"/>
      <c r="J139" s="19">
        <f t="shared" si="33"/>
        <v>2320300</v>
      </c>
      <c r="K139" s="19">
        <f t="shared" si="33"/>
        <v>2300000</v>
      </c>
      <c r="L139" s="19">
        <f t="shared" si="33"/>
        <v>2444400</v>
      </c>
    </row>
    <row r="140" spans="1:12" s="1" customFormat="1" ht="12.75" x14ac:dyDescent="0.25">
      <c r="A140" s="192"/>
      <c r="B140" s="193" t="s">
        <v>127</v>
      </c>
      <c r="C140" s="193"/>
      <c r="D140" s="193"/>
      <c r="E140" s="185">
        <v>851</v>
      </c>
      <c r="F140" s="18" t="s">
        <v>231</v>
      </c>
      <c r="G140" s="18" t="s">
        <v>10</v>
      </c>
      <c r="H140" s="18" t="s">
        <v>238</v>
      </c>
      <c r="I140" s="18" t="s">
        <v>128</v>
      </c>
      <c r="J140" s="19">
        <f t="shared" si="33"/>
        <v>2320300</v>
      </c>
      <c r="K140" s="19">
        <f t="shared" si="33"/>
        <v>2300000</v>
      </c>
      <c r="L140" s="19">
        <f t="shared" si="33"/>
        <v>2444400</v>
      </c>
    </row>
    <row r="141" spans="1:12" s="1" customFormat="1" ht="29.25" customHeight="1" x14ac:dyDescent="0.25">
      <c r="A141" s="192"/>
      <c r="B141" s="193" t="s">
        <v>244</v>
      </c>
      <c r="C141" s="193"/>
      <c r="D141" s="193"/>
      <c r="E141" s="185">
        <v>851</v>
      </c>
      <c r="F141" s="18" t="s">
        <v>231</v>
      </c>
      <c r="G141" s="18" t="s">
        <v>10</v>
      </c>
      <c r="H141" s="18" t="s">
        <v>238</v>
      </c>
      <c r="I141" s="18" t="s">
        <v>245</v>
      </c>
      <c r="J141" s="19">
        <v>2320300</v>
      </c>
      <c r="K141" s="19">
        <v>2300000</v>
      </c>
      <c r="L141" s="19">
        <v>2444400</v>
      </c>
    </row>
    <row r="142" spans="1:12" s="1" customFormat="1" ht="12.75" customHeight="1" x14ac:dyDescent="0.25">
      <c r="A142" s="357" t="s">
        <v>239</v>
      </c>
      <c r="B142" s="358"/>
      <c r="C142" s="200"/>
      <c r="D142" s="200"/>
      <c r="E142" s="185">
        <v>851</v>
      </c>
      <c r="F142" s="14" t="s">
        <v>231</v>
      </c>
      <c r="G142" s="14" t="s">
        <v>12</v>
      </c>
      <c r="H142" s="14"/>
      <c r="I142" s="14"/>
      <c r="J142" s="15">
        <f>J143</f>
        <v>800000</v>
      </c>
      <c r="K142" s="15">
        <f>K143</f>
        <v>0</v>
      </c>
      <c r="L142" s="15">
        <f>L143</f>
        <v>0</v>
      </c>
    </row>
    <row r="143" spans="1:12" s="1" customFormat="1" ht="39" customHeight="1" x14ac:dyDescent="0.25">
      <c r="A143" s="353" t="s">
        <v>599</v>
      </c>
      <c r="B143" s="354"/>
      <c r="C143" s="191"/>
      <c r="D143" s="191"/>
      <c r="E143" s="185">
        <v>851</v>
      </c>
      <c r="F143" s="18" t="s">
        <v>231</v>
      </c>
      <c r="G143" s="18" t="s">
        <v>12</v>
      </c>
      <c r="H143" s="18" t="s">
        <v>676</v>
      </c>
      <c r="I143" s="18"/>
      <c r="J143" s="19">
        <f>J144</f>
        <v>800000</v>
      </c>
      <c r="K143" s="19">
        <f t="shared" ref="K143:L144" si="34">K144</f>
        <v>0</v>
      </c>
      <c r="L143" s="19">
        <f t="shared" si="34"/>
        <v>0</v>
      </c>
    </row>
    <row r="144" spans="1:12" s="1" customFormat="1" ht="12.75" x14ac:dyDescent="0.25">
      <c r="A144" s="192"/>
      <c r="B144" s="187" t="s">
        <v>134</v>
      </c>
      <c r="C144" s="187"/>
      <c r="D144" s="187"/>
      <c r="E144" s="185">
        <v>851</v>
      </c>
      <c r="F144" s="18" t="s">
        <v>231</v>
      </c>
      <c r="G144" s="18" t="s">
        <v>12</v>
      </c>
      <c r="H144" s="18" t="s">
        <v>676</v>
      </c>
      <c r="I144" s="18" t="s">
        <v>135</v>
      </c>
      <c r="J144" s="19">
        <f>J145</f>
        <v>800000</v>
      </c>
      <c r="K144" s="19">
        <f t="shared" si="34"/>
        <v>0</v>
      </c>
      <c r="L144" s="19">
        <f t="shared" si="34"/>
        <v>0</v>
      </c>
    </row>
    <row r="145" spans="1:12" s="1" customFormat="1" ht="25.5" x14ac:dyDescent="0.25">
      <c r="A145" s="192"/>
      <c r="B145" s="193" t="s">
        <v>602</v>
      </c>
      <c r="C145" s="193"/>
      <c r="D145" s="193"/>
      <c r="E145" s="185">
        <v>851</v>
      </c>
      <c r="F145" s="18" t="s">
        <v>231</v>
      </c>
      <c r="G145" s="18" t="s">
        <v>12</v>
      </c>
      <c r="H145" s="18" t="s">
        <v>676</v>
      </c>
      <c r="I145" s="18" t="s">
        <v>601</v>
      </c>
      <c r="J145" s="19">
        <v>800000</v>
      </c>
      <c r="K145" s="19"/>
      <c r="L145" s="19"/>
    </row>
    <row r="146" spans="1:12" s="1" customFormat="1" ht="12.75" x14ac:dyDescent="0.25">
      <c r="A146" s="326" t="s">
        <v>250</v>
      </c>
      <c r="B146" s="326"/>
      <c r="C146" s="198"/>
      <c r="D146" s="198"/>
      <c r="E146" s="185">
        <v>851</v>
      </c>
      <c r="F146" s="14" t="s">
        <v>231</v>
      </c>
      <c r="G146" s="14" t="s">
        <v>39</v>
      </c>
      <c r="H146" s="14"/>
      <c r="I146" s="14"/>
      <c r="J146" s="15">
        <f>J148</f>
        <v>3544200</v>
      </c>
      <c r="K146" s="15">
        <f t="shared" ref="K146:L146" si="35">K148</f>
        <v>3544200</v>
      </c>
      <c r="L146" s="15">
        <f t="shared" si="35"/>
        <v>3544200</v>
      </c>
    </row>
    <row r="147" spans="1:12" s="1" customFormat="1" ht="12.75" x14ac:dyDescent="0.25">
      <c r="A147" s="368" t="s">
        <v>240</v>
      </c>
      <c r="B147" s="368"/>
      <c r="C147" s="192"/>
      <c r="D147" s="192"/>
      <c r="E147" s="185">
        <v>851</v>
      </c>
      <c r="F147" s="18" t="s">
        <v>231</v>
      </c>
      <c r="G147" s="18" t="s">
        <v>39</v>
      </c>
      <c r="H147" s="18" t="s">
        <v>241</v>
      </c>
      <c r="I147" s="18"/>
      <c r="J147" s="19">
        <f>J148</f>
        <v>3544200</v>
      </c>
      <c r="K147" s="19">
        <f t="shared" ref="K147:L147" si="36">K148</f>
        <v>3544200</v>
      </c>
      <c r="L147" s="19">
        <f t="shared" si="36"/>
        <v>3544200</v>
      </c>
    </row>
    <row r="148" spans="1:12" s="1" customFormat="1" ht="39" customHeight="1" x14ac:dyDescent="0.25">
      <c r="A148" s="353" t="s">
        <v>256</v>
      </c>
      <c r="B148" s="354"/>
      <c r="C148" s="191"/>
      <c r="D148" s="191"/>
      <c r="E148" s="185">
        <v>851</v>
      </c>
      <c r="F148" s="18" t="s">
        <v>231</v>
      </c>
      <c r="G148" s="18" t="s">
        <v>39</v>
      </c>
      <c r="H148" s="18" t="s">
        <v>257</v>
      </c>
      <c r="I148" s="18"/>
      <c r="J148" s="19">
        <f t="shared" ref="J148:L149" si="37">J149</f>
        <v>3544200</v>
      </c>
      <c r="K148" s="19">
        <f t="shared" si="37"/>
        <v>3544200</v>
      </c>
      <c r="L148" s="19">
        <f t="shared" si="37"/>
        <v>3544200</v>
      </c>
    </row>
    <row r="149" spans="1:12" s="2" customFormat="1" ht="16.5" customHeight="1" x14ac:dyDescent="0.25">
      <c r="A149" s="353" t="s">
        <v>127</v>
      </c>
      <c r="B149" s="354"/>
      <c r="C149" s="191"/>
      <c r="D149" s="191"/>
      <c r="E149" s="185">
        <v>851</v>
      </c>
      <c r="F149" s="25" t="s">
        <v>231</v>
      </c>
      <c r="G149" s="25" t="s">
        <v>39</v>
      </c>
      <c r="H149" s="25" t="s">
        <v>257</v>
      </c>
      <c r="I149" s="25" t="s">
        <v>128</v>
      </c>
      <c r="J149" s="27">
        <f t="shared" si="37"/>
        <v>3544200</v>
      </c>
      <c r="K149" s="27">
        <f t="shared" si="37"/>
        <v>3544200</v>
      </c>
      <c r="L149" s="27">
        <f t="shared" si="37"/>
        <v>3544200</v>
      </c>
    </row>
    <row r="150" spans="1:12" s="1" customFormat="1" ht="15" customHeight="1" x14ac:dyDescent="0.25">
      <c r="A150" s="187"/>
      <c r="B150" s="187" t="s">
        <v>258</v>
      </c>
      <c r="C150" s="187"/>
      <c r="D150" s="187"/>
      <c r="E150" s="185">
        <v>851</v>
      </c>
      <c r="F150" s="18" t="s">
        <v>231</v>
      </c>
      <c r="G150" s="18" t="s">
        <v>39</v>
      </c>
      <c r="H150" s="18" t="s">
        <v>257</v>
      </c>
      <c r="I150" s="18" t="s">
        <v>259</v>
      </c>
      <c r="J150" s="19">
        <v>3544200</v>
      </c>
      <c r="K150" s="19">
        <v>3544200</v>
      </c>
      <c r="L150" s="19">
        <v>3544200</v>
      </c>
    </row>
    <row r="151" spans="1:12" s="1" customFormat="1" ht="15" customHeight="1" x14ac:dyDescent="0.25">
      <c r="A151" s="326" t="s">
        <v>265</v>
      </c>
      <c r="B151" s="326"/>
      <c r="C151" s="198"/>
      <c r="D151" s="198"/>
      <c r="E151" s="185">
        <v>851</v>
      </c>
      <c r="F151" s="14" t="s">
        <v>231</v>
      </c>
      <c r="G151" s="14" t="s">
        <v>47</v>
      </c>
      <c r="H151" s="14"/>
      <c r="I151" s="14"/>
      <c r="J151" s="15">
        <f>J152</f>
        <v>345000</v>
      </c>
      <c r="K151" s="15">
        <f t="shared" ref="K151:L151" si="38">K152</f>
        <v>345000</v>
      </c>
      <c r="L151" s="15">
        <f t="shared" si="38"/>
        <v>345000</v>
      </c>
    </row>
    <row r="152" spans="1:12" s="1" customFormat="1" ht="15.75" customHeight="1" x14ac:dyDescent="0.25">
      <c r="A152" s="350" t="s">
        <v>270</v>
      </c>
      <c r="B152" s="350"/>
      <c r="C152" s="187"/>
      <c r="D152" s="187"/>
      <c r="E152" s="185">
        <v>851</v>
      </c>
      <c r="F152" s="18" t="s">
        <v>231</v>
      </c>
      <c r="G152" s="18" t="s">
        <v>47</v>
      </c>
      <c r="H152" s="18" t="s">
        <v>271</v>
      </c>
      <c r="I152" s="18"/>
      <c r="J152" s="19">
        <f>J153+J155</f>
        <v>345000</v>
      </c>
      <c r="K152" s="19">
        <f>K153+K155</f>
        <v>345000</v>
      </c>
      <c r="L152" s="19">
        <f>L153+L155</f>
        <v>345000</v>
      </c>
    </row>
    <row r="153" spans="1:12" s="1" customFormat="1" ht="15" customHeight="1" x14ac:dyDescent="0.25">
      <c r="A153" s="20"/>
      <c r="B153" s="193" t="s">
        <v>22</v>
      </c>
      <c r="C153" s="193"/>
      <c r="D153" s="193"/>
      <c r="E153" s="185">
        <v>851</v>
      </c>
      <c r="F153" s="25" t="s">
        <v>231</v>
      </c>
      <c r="G153" s="18" t="s">
        <v>47</v>
      </c>
      <c r="H153" s="18" t="s">
        <v>271</v>
      </c>
      <c r="I153" s="18" t="s">
        <v>23</v>
      </c>
      <c r="J153" s="19">
        <f>J154</f>
        <v>145000</v>
      </c>
      <c r="K153" s="19">
        <f>K154</f>
        <v>145000</v>
      </c>
      <c r="L153" s="19">
        <f>L154</f>
        <v>145000</v>
      </c>
    </row>
    <row r="154" spans="1:12" s="1" customFormat="1" ht="15" customHeight="1" x14ac:dyDescent="0.25">
      <c r="A154" s="20"/>
      <c r="B154" s="187" t="s">
        <v>24</v>
      </c>
      <c r="C154" s="187"/>
      <c r="D154" s="187"/>
      <c r="E154" s="185">
        <v>851</v>
      </c>
      <c r="F154" s="25" t="s">
        <v>231</v>
      </c>
      <c r="G154" s="18" t="s">
        <v>47</v>
      </c>
      <c r="H154" s="18" t="s">
        <v>271</v>
      </c>
      <c r="I154" s="18" t="s">
        <v>25</v>
      </c>
      <c r="J154" s="19">
        <v>145000</v>
      </c>
      <c r="K154" s="19">
        <v>145000</v>
      </c>
      <c r="L154" s="19">
        <v>145000</v>
      </c>
    </row>
    <row r="155" spans="1:12" s="1" customFormat="1" ht="15" customHeight="1" x14ac:dyDescent="0.25">
      <c r="A155" s="192"/>
      <c r="B155" s="193" t="s">
        <v>127</v>
      </c>
      <c r="C155" s="193"/>
      <c r="D155" s="193"/>
      <c r="E155" s="185">
        <v>851</v>
      </c>
      <c r="F155" s="18" t="s">
        <v>231</v>
      </c>
      <c r="G155" s="18" t="s">
        <v>47</v>
      </c>
      <c r="H155" s="18" t="s">
        <v>271</v>
      </c>
      <c r="I155" s="18" t="s">
        <v>128</v>
      </c>
      <c r="J155" s="19">
        <f>J156</f>
        <v>200000</v>
      </c>
      <c r="K155" s="19">
        <f>K156</f>
        <v>200000</v>
      </c>
      <c r="L155" s="19">
        <f>L156</f>
        <v>200000</v>
      </c>
    </row>
    <row r="156" spans="1:12" s="1" customFormat="1" ht="25.5" x14ac:dyDescent="0.25">
      <c r="A156" s="192"/>
      <c r="B156" s="193" t="s">
        <v>129</v>
      </c>
      <c r="C156" s="193"/>
      <c r="D156" s="193"/>
      <c r="E156" s="185">
        <v>851</v>
      </c>
      <c r="F156" s="18" t="s">
        <v>231</v>
      </c>
      <c r="G156" s="18" t="s">
        <v>47</v>
      </c>
      <c r="H156" s="18" t="s">
        <v>271</v>
      </c>
      <c r="I156" s="18" t="s">
        <v>130</v>
      </c>
      <c r="J156" s="19">
        <v>200000</v>
      </c>
      <c r="K156" s="19">
        <v>200000</v>
      </c>
      <c r="L156" s="19">
        <v>200000</v>
      </c>
    </row>
    <row r="157" spans="1:12" s="1" customFormat="1" ht="18.75" hidden="1" customHeight="1" x14ac:dyDescent="0.25">
      <c r="A157" s="355" t="s">
        <v>272</v>
      </c>
      <c r="B157" s="355"/>
      <c r="C157" s="188"/>
      <c r="D157" s="188"/>
      <c r="E157" s="185">
        <v>851</v>
      </c>
      <c r="F157" s="9" t="s">
        <v>51</v>
      </c>
      <c r="G157" s="9"/>
      <c r="H157" s="9"/>
      <c r="I157" s="9"/>
      <c r="J157" s="10">
        <f>J158</f>
        <v>0</v>
      </c>
      <c r="K157" s="10">
        <f>K158</f>
        <v>0</v>
      </c>
      <c r="L157" s="10">
        <f>L158</f>
        <v>0</v>
      </c>
    </row>
    <row r="158" spans="1:12" s="1" customFormat="1" ht="13.5" hidden="1" customHeight="1" x14ac:dyDescent="0.25">
      <c r="A158" s="367" t="s">
        <v>273</v>
      </c>
      <c r="B158" s="367"/>
      <c r="C158" s="189"/>
      <c r="D158" s="189"/>
      <c r="E158" s="185">
        <v>851</v>
      </c>
      <c r="F158" s="14" t="s">
        <v>51</v>
      </c>
      <c r="G158" s="14" t="s">
        <v>79</v>
      </c>
      <c r="H158" s="14"/>
      <c r="I158" s="14"/>
      <c r="J158" s="15">
        <f t="shared" ref="J158:L160" si="39">J159</f>
        <v>0</v>
      </c>
      <c r="K158" s="15">
        <f t="shared" si="39"/>
        <v>0</v>
      </c>
      <c r="L158" s="15">
        <f t="shared" si="39"/>
        <v>0</v>
      </c>
    </row>
    <row r="159" spans="1:12" s="16" customFormat="1" ht="15.75" hidden="1" customHeight="1" x14ac:dyDescent="0.25">
      <c r="A159" s="350" t="s">
        <v>274</v>
      </c>
      <c r="B159" s="350"/>
      <c r="C159" s="187"/>
      <c r="D159" s="187"/>
      <c r="E159" s="185">
        <v>851</v>
      </c>
      <c r="F159" s="18" t="s">
        <v>51</v>
      </c>
      <c r="G159" s="18" t="s">
        <v>79</v>
      </c>
      <c r="H159" s="18" t="s">
        <v>275</v>
      </c>
      <c r="I159" s="18"/>
      <c r="J159" s="19">
        <f t="shared" si="39"/>
        <v>0</v>
      </c>
      <c r="K159" s="19">
        <f t="shared" si="39"/>
        <v>0</v>
      </c>
      <c r="L159" s="19">
        <f t="shared" si="39"/>
        <v>0</v>
      </c>
    </row>
    <row r="160" spans="1:12" s="40" customFormat="1" ht="27" hidden="1" customHeight="1" x14ac:dyDescent="0.25">
      <c r="A160" s="350" t="s">
        <v>276</v>
      </c>
      <c r="B160" s="350"/>
      <c r="C160" s="187"/>
      <c r="D160" s="187"/>
      <c r="E160" s="185">
        <v>851</v>
      </c>
      <c r="F160" s="18" t="s">
        <v>51</v>
      </c>
      <c r="G160" s="18" t="s">
        <v>79</v>
      </c>
      <c r="H160" s="18" t="s">
        <v>277</v>
      </c>
      <c r="I160" s="18"/>
      <c r="J160" s="19">
        <f>J161</f>
        <v>0</v>
      </c>
      <c r="K160" s="19">
        <f t="shared" si="39"/>
        <v>0</v>
      </c>
      <c r="L160" s="19">
        <f t="shared" si="39"/>
        <v>0</v>
      </c>
    </row>
    <row r="161" spans="1:15" s="40" customFormat="1" ht="29.25" hidden="1" customHeight="1" x14ac:dyDescent="0.25">
      <c r="A161" s="350" t="s">
        <v>278</v>
      </c>
      <c r="B161" s="350"/>
      <c r="C161" s="187"/>
      <c r="D161" s="187"/>
      <c r="E161" s="185">
        <v>851</v>
      </c>
      <c r="F161" s="18" t="s">
        <v>51</v>
      </c>
      <c r="G161" s="18" t="s">
        <v>79</v>
      </c>
      <c r="H161" s="18" t="s">
        <v>277</v>
      </c>
      <c r="I161" s="18"/>
      <c r="J161" s="19">
        <f t="shared" ref="J161:L161" si="40">J162</f>
        <v>0</v>
      </c>
      <c r="K161" s="19">
        <f t="shared" si="40"/>
        <v>0</v>
      </c>
      <c r="L161" s="19">
        <f t="shared" si="40"/>
        <v>0</v>
      </c>
    </row>
    <row r="162" spans="1:15" s="1" customFormat="1" ht="12.75" hidden="1" x14ac:dyDescent="0.25">
      <c r="A162" s="20"/>
      <c r="B162" s="193" t="s">
        <v>22</v>
      </c>
      <c r="C162" s="193"/>
      <c r="D162" s="193"/>
      <c r="E162" s="185">
        <v>851</v>
      </c>
      <c r="F162" s="18" t="s">
        <v>51</v>
      </c>
      <c r="G162" s="18" t="s">
        <v>79</v>
      </c>
      <c r="H162" s="18" t="s">
        <v>277</v>
      </c>
      <c r="I162" s="18" t="s">
        <v>23</v>
      </c>
      <c r="J162" s="19">
        <f>J163</f>
        <v>0</v>
      </c>
      <c r="K162" s="19">
        <f>K163</f>
        <v>0</v>
      </c>
      <c r="L162" s="19">
        <f>L163</f>
        <v>0</v>
      </c>
    </row>
    <row r="163" spans="1:15" s="1" customFormat="1" ht="12.75" hidden="1" x14ac:dyDescent="0.25">
      <c r="A163" s="20"/>
      <c r="B163" s="187" t="s">
        <v>24</v>
      </c>
      <c r="C163" s="187"/>
      <c r="D163" s="187"/>
      <c r="E163" s="185">
        <v>851</v>
      </c>
      <c r="F163" s="18" t="s">
        <v>51</v>
      </c>
      <c r="G163" s="18" t="s">
        <v>79</v>
      </c>
      <c r="H163" s="18" t="s">
        <v>277</v>
      </c>
      <c r="I163" s="18" t="s">
        <v>25</v>
      </c>
      <c r="J163" s="19"/>
      <c r="K163" s="19"/>
      <c r="L163" s="19"/>
    </row>
    <row r="164" spans="1:15" s="1" customFormat="1" ht="33.75" customHeight="1" x14ac:dyDescent="0.2">
      <c r="A164" s="377" t="s">
        <v>303</v>
      </c>
      <c r="B164" s="378"/>
      <c r="C164" s="204"/>
      <c r="D164" s="204"/>
      <c r="E164" s="204">
        <v>852</v>
      </c>
      <c r="F164" s="25"/>
      <c r="G164" s="25"/>
      <c r="H164" s="25"/>
      <c r="I164" s="18"/>
      <c r="J164" s="62">
        <f>J165+J275</f>
        <v>126872349.22999999</v>
      </c>
      <c r="K164" s="62">
        <f>K165+K275</f>
        <v>130975866.09999999</v>
      </c>
      <c r="L164" s="62">
        <f>L165+L275</f>
        <v>137830287.72999999</v>
      </c>
      <c r="N164" s="7"/>
      <c r="O164" s="60"/>
    </row>
    <row r="165" spans="1:15" s="12" customFormat="1" ht="12.75" x14ac:dyDescent="0.25">
      <c r="A165" s="355" t="s">
        <v>110</v>
      </c>
      <c r="B165" s="355"/>
      <c r="C165" s="188"/>
      <c r="D165" s="188"/>
      <c r="E165" s="185">
        <v>852</v>
      </c>
      <c r="F165" s="9" t="s">
        <v>111</v>
      </c>
      <c r="G165" s="9"/>
      <c r="H165" s="9"/>
      <c r="I165" s="9"/>
      <c r="J165" s="10">
        <f>J166+J183+J236+J240</f>
        <v>118268949.22999999</v>
      </c>
      <c r="K165" s="10">
        <f>K166+K183+K236+K240</f>
        <v>121627166.09999999</v>
      </c>
      <c r="L165" s="10">
        <f>L166+L183+L236+L240</f>
        <v>128193987.72999999</v>
      </c>
    </row>
    <row r="166" spans="1:15" s="16" customFormat="1" ht="15" customHeight="1" x14ac:dyDescent="0.25">
      <c r="A166" s="326" t="s">
        <v>112</v>
      </c>
      <c r="B166" s="326"/>
      <c r="C166" s="198"/>
      <c r="D166" s="198"/>
      <c r="E166" s="185">
        <v>852</v>
      </c>
      <c r="F166" s="14" t="s">
        <v>111</v>
      </c>
      <c r="G166" s="14" t="s">
        <v>10</v>
      </c>
      <c r="H166" s="14"/>
      <c r="I166" s="14"/>
      <c r="J166" s="15">
        <f>J167+J175</f>
        <v>19548220</v>
      </c>
      <c r="K166" s="15">
        <f t="shared" ref="K166:L166" si="41">K167+K175</f>
        <v>20481720</v>
      </c>
      <c r="L166" s="15">
        <f t="shared" si="41"/>
        <v>21618820</v>
      </c>
    </row>
    <row r="167" spans="1:15" s="1" customFormat="1" ht="15" customHeight="1" x14ac:dyDescent="0.25">
      <c r="A167" s="350" t="s">
        <v>113</v>
      </c>
      <c r="B167" s="350"/>
      <c r="C167" s="187"/>
      <c r="D167" s="187"/>
      <c r="E167" s="185">
        <v>852</v>
      </c>
      <c r="F167" s="18" t="s">
        <v>111</v>
      </c>
      <c r="G167" s="18" t="s">
        <v>10</v>
      </c>
      <c r="H167" s="18" t="s">
        <v>114</v>
      </c>
      <c r="I167" s="18"/>
      <c r="J167" s="19">
        <f>J168</f>
        <v>18669300</v>
      </c>
      <c r="K167" s="19">
        <f>K168</f>
        <v>19602800</v>
      </c>
      <c r="L167" s="19">
        <f>L168</f>
        <v>20739900</v>
      </c>
    </row>
    <row r="168" spans="1:15" s="1" customFormat="1" ht="15" customHeight="1" x14ac:dyDescent="0.25">
      <c r="A168" s="350" t="s">
        <v>115</v>
      </c>
      <c r="B168" s="350"/>
      <c r="C168" s="187"/>
      <c r="D168" s="187"/>
      <c r="E168" s="185">
        <v>852</v>
      </c>
      <c r="F168" s="18" t="s">
        <v>111</v>
      </c>
      <c r="G168" s="18" t="s">
        <v>10</v>
      </c>
      <c r="H168" s="18" t="s">
        <v>116</v>
      </c>
      <c r="I168" s="18"/>
      <c r="J168" s="19">
        <f>J169+J172</f>
        <v>18669300</v>
      </c>
      <c r="K168" s="19">
        <f>K169+K172</f>
        <v>19602800</v>
      </c>
      <c r="L168" s="19">
        <f>L169+L172</f>
        <v>20739900</v>
      </c>
    </row>
    <row r="169" spans="1:15" s="1" customFormat="1" ht="15" customHeight="1" x14ac:dyDescent="0.25">
      <c r="A169" s="350" t="s">
        <v>117</v>
      </c>
      <c r="B169" s="350"/>
      <c r="C169" s="187"/>
      <c r="D169" s="187"/>
      <c r="E169" s="185">
        <v>852</v>
      </c>
      <c r="F169" s="18" t="s">
        <v>111</v>
      </c>
      <c r="G169" s="18" t="s">
        <v>10</v>
      </c>
      <c r="H169" s="18" t="s">
        <v>118</v>
      </c>
      <c r="I169" s="18"/>
      <c r="J169" s="19">
        <f t="shared" ref="J169:L170" si="42">J170</f>
        <v>6225700</v>
      </c>
      <c r="K169" s="19">
        <f t="shared" si="42"/>
        <v>6537000</v>
      </c>
      <c r="L169" s="19">
        <f t="shared" si="42"/>
        <v>6916200</v>
      </c>
    </row>
    <row r="170" spans="1:15" s="1" customFormat="1" ht="27.75" customHeight="1" x14ac:dyDescent="0.25">
      <c r="A170" s="187"/>
      <c r="B170" s="187" t="s">
        <v>119</v>
      </c>
      <c r="C170" s="187"/>
      <c r="D170" s="187"/>
      <c r="E170" s="185">
        <v>852</v>
      </c>
      <c r="F170" s="18" t="s">
        <v>111</v>
      </c>
      <c r="G170" s="18" t="s">
        <v>10</v>
      </c>
      <c r="H170" s="18" t="s">
        <v>118</v>
      </c>
      <c r="I170" s="18" t="s">
        <v>120</v>
      </c>
      <c r="J170" s="19">
        <f t="shared" si="42"/>
        <v>6225700</v>
      </c>
      <c r="K170" s="19">
        <f t="shared" si="42"/>
        <v>6537000</v>
      </c>
      <c r="L170" s="19">
        <f t="shared" si="42"/>
        <v>6916200</v>
      </c>
    </row>
    <row r="171" spans="1:15" s="1" customFormat="1" ht="38.25" x14ac:dyDescent="0.25">
      <c r="A171" s="187"/>
      <c r="B171" s="187" t="s">
        <v>121</v>
      </c>
      <c r="C171" s="187"/>
      <c r="D171" s="187"/>
      <c r="E171" s="185">
        <v>852</v>
      </c>
      <c r="F171" s="18" t="s">
        <v>111</v>
      </c>
      <c r="G171" s="18" t="s">
        <v>10</v>
      </c>
      <c r="H171" s="18" t="s">
        <v>118</v>
      </c>
      <c r="I171" s="18" t="s">
        <v>122</v>
      </c>
      <c r="J171" s="19">
        <v>6225700</v>
      </c>
      <c r="K171" s="19">
        <v>6537000</v>
      </c>
      <c r="L171" s="19">
        <v>6916200</v>
      </c>
    </row>
    <row r="172" spans="1:15" s="1" customFormat="1" ht="15" customHeight="1" x14ac:dyDescent="0.25">
      <c r="A172" s="350" t="s">
        <v>123</v>
      </c>
      <c r="B172" s="350"/>
      <c r="C172" s="187"/>
      <c r="D172" s="187"/>
      <c r="E172" s="185">
        <v>852</v>
      </c>
      <c r="F172" s="18" t="s">
        <v>111</v>
      </c>
      <c r="G172" s="18" t="s">
        <v>10</v>
      </c>
      <c r="H172" s="18" t="s">
        <v>124</v>
      </c>
      <c r="I172" s="18"/>
      <c r="J172" s="19">
        <f>J174</f>
        <v>12443600</v>
      </c>
      <c r="K172" s="19">
        <f>K174</f>
        <v>13065800</v>
      </c>
      <c r="L172" s="19">
        <f>L174</f>
        <v>13823700</v>
      </c>
    </row>
    <row r="173" spans="1:15" s="1" customFormat="1" ht="27" customHeight="1" x14ac:dyDescent="0.25">
      <c r="A173" s="187"/>
      <c r="B173" s="187" t="s">
        <v>119</v>
      </c>
      <c r="C173" s="187"/>
      <c r="D173" s="187"/>
      <c r="E173" s="185">
        <v>852</v>
      </c>
      <c r="F173" s="18" t="s">
        <v>111</v>
      </c>
      <c r="G173" s="18" t="s">
        <v>10</v>
      </c>
      <c r="H173" s="18" t="s">
        <v>124</v>
      </c>
      <c r="I173" s="18" t="s">
        <v>120</v>
      </c>
      <c r="J173" s="19">
        <f>J174</f>
        <v>12443600</v>
      </c>
      <c r="K173" s="19">
        <f>K174</f>
        <v>13065800</v>
      </c>
      <c r="L173" s="19">
        <f>L174</f>
        <v>13823700</v>
      </c>
    </row>
    <row r="174" spans="1:15" s="1" customFormat="1" ht="38.25" x14ac:dyDescent="0.25">
      <c r="A174" s="187"/>
      <c r="B174" s="187" t="s">
        <v>121</v>
      </c>
      <c r="C174" s="187"/>
      <c r="D174" s="187"/>
      <c r="E174" s="185">
        <v>852</v>
      </c>
      <c r="F174" s="18" t="s">
        <v>111</v>
      </c>
      <c r="G174" s="18" t="s">
        <v>10</v>
      </c>
      <c r="H174" s="18" t="s">
        <v>124</v>
      </c>
      <c r="I174" s="18" t="s">
        <v>122</v>
      </c>
      <c r="J174" s="19">
        <v>12443600</v>
      </c>
      <c r="K174" s="19">
        <v>13065800</v>
      </c>
      <c r="L174" s="19">
        <v>13823700</v>
      </c>
    </row>
    <row r="175" spans="1:15" s="2" customFormat="1" ht="12.75" x14ac:dyDescent="0.25">
      <c r="A175" s="350" t="s">
        <v>64</v>
      </c>
      <c r="B175" s="350"/>
      <c r="C175" s="187"/>
      <c r="D175" s="187"/>
      <c r="E175" s="185">
        <v>852</v>
      </c>
      <c r="F175" s="25" t="s">
        <v>111</v>
      </c>
      <c r="G175" s="25" t="s">
        <v>10</v>
      </c>
      <c r="H175" s="25" t="s">
        <v>125</v>
      </c>
      <c r="I175" s="25"/>
      <c r="J175" s="27">
        <f>J176</f>
        <v>878920</v>
      </c>
      <c r="K175" s="27">
        <f>K176</f>
        <v>878920</v>
      </c>
      <c r="L175" s="27">
        <f>L176</f>
        <v>878920</v>
      </c>
    </row>
    <row r="176" spans="1:15" s="1" customFormat="1" ht="52.5" customHeight="1" x14ac:dyDescent="0.25">
      <c r="A176" s="350" t="s">
        <v>66</v>
      </c>
      <c r="B176" s="350"/>
      <c r="C176" s="187"/>
      <c r="D176" s="187"/>
      <c r="E176" s="185">
        <v>852</v>
      </c>
      <c r="F176" s="18" t="s">
        <v>111</v>
      </c>
      <c r="G176" s="18" t="s">
        <v>10</v>
      </c>
      <c r="H176" s="18" t="s">
        <v>67</v>
      </c>
      <c r="I176" s="18"/>
      <c r="J176" s="19">
        <f>J180+J177</f>
        <v>878920</v>
      </c>
      <c r="K176" s="19">
        <f>K180+K177</f>
        <v>878920</v>
      </c>
      <c r="L176" s="19">
        <f>L180+L177</f>
        <v>878920</v>
      </c>
    </row>
    <row r="177" spans="1:12" s="1" customFormat="1" ht="79.5" customHeight="1" x14ac:dyDescent="0.25">
      <c r="A177" s="350" t="s">
        <v>295</v>
      </c>
      <c r="B177" s="350"/>
      <c r="C177" s="187"/>
      <c r="D177" s="187"/>
      <c r="E177" s="185">
        <v>852</v>
      </c>
      <c r="F177" s="18" t="s">
        <v>111</v>
      </c>
      <c r="G177" s="18" t="s">
        <v>10</v>
      </c>
      <c r="H177" s="18" t="s">
        <v>131</v>
      </c>
      <c r="I177" s="18"/>
      <c r="J177" s="19">
        <f t="shared" ref="J177:L178" si="43">J178</f>
        <v>863000</v>
      </c>
      <c r="K177" s="19">
        <f t="shared" si="43"/>
        <v>863000</v>
      </c>
      <c r="L177" s="19">
        <f t="shared" si="43"/>
        <v>863000</v>
      </c>
    </row>
    <row r="178" spans="1:12" s="1" customFormat="1" ht="12.75" x14ac:dyDescent="0.25">
      <c r="A178" s="187"/>
      <c r="B178" s="187" t="s">
        <v>127</v>
      </c>
      <c r="C178" s="187"/>
      <c r="D178" s="187"/>
      <c r="E178" s="185">
        <v>852</v>
      </c>
      <c r="F178" s="18" t="s">
        <v>111</v>
      </c>
      <c r="G178" s="18" t="s">
        <v>10</v>
      </c>
      <c r="H178" s="18" t="s">
        <v>131</v>
      </c>
      <c r="I178" s="18" t="s">
        <v>128</v>
      </c>
      <c r="J178" s="19">
        <f t="shared" si="43"/>
        <v>863000</v>
      </c>
      <c r="K178" s="19">
        <f t="shared" si="43"/>
        <v>863000</v>
      </c>
      <c r="L178" s="19">
        <f t="shared" si="43"/>
        <v>863000</v>
      </c>
    </row>
    <row r="179" spans="1:12" s="1" customFormat="1" ht="25.5" x14ac:dyDescent="0.25">
      <c r="A179" s="20"/>
      <c r="B179" s="187" t="s">
        <v>659</v>
      </c>
      <c r="C179" s="187"/>
      <c r="D179" s="187"/>
      <c r="E179" s="185">
        <v>852</v>
      </c>
      <c r="F179" s="18" t="s">
        <v>111</v>
      </c>
      <c r="G179" s="18" t="s">
        <v>10</v>
      </c>
      <c r="H179" s="18" t="s">
        <v>131</v>
      </c>
      <c r="I179" s="18" t="s">
        <v>245</v>
      </c>
      <c r="J179" s="19">
        <v>863000</v>
      </c>
      <c r="K179" s="19">
        <v>863000</v>
      </c>
      <c r="L179" s="19">
        <v>863000</v>
      </c>
    </row>
    <row r="180" spans="1:12" s="1" customFormat="1" ht="51" customHeight="1" x14ac:dyDescent="0.25">
      <c r="A180" s="350" t="s">
        <v>297</v>
      </c>
      <c r="B180" s="350"/>
      <c r="C180" s="187"/>
      <c r="D180" s="187"/>
      <c r="E180" s="185">
        <v>852</v>
      </c>
      <c r="F180" s="18" t="s">
        <v>111</v>
      </c>
      <c r="G180" s="18" t="s">
        <v>10</v>
      </c>
      <c r="H180" s="18" t="s">
        <v>298</v>
      </c>
      <c r="I180" s="18"/>
      <c r="J180" s="19">
        <f t="shared" ref="J180:L181" si="44">J181</f>
        <v>15920</v>
      </c>
      <c r="K180" s="19">
        <f t="shared" si="44"/>
        <v>15920</v>
      </c>
      <c r="L180" s="19">
        <f t="shared" si="44"/>
        <v>15920</v>
      </c>
    </row>
    <row r="181" spans="1:12" s="1" customFormat="1" ht="12.75" x14ac:dyDescent="0.25">
      <c r="A181" s="20"/>
      <c r="B181" s="187" t="s">
        <v>127</v>
      </c>
      <c r="C181" s="187"/>
      <c r="D181" s="187"/>
      <c r="E181" s="185">
        <v>852</v>
      </c>
      <c r="F181" s="18" t="s">
        <v>111</v>
      </c>
      <c r="G181" s="18" t="s">
        <v>10</v>
      </c>
      <c r="H181" s="18" t="s">
        <v>298</v>
      </c>
      <c r="I181" s="18" t="s">
        <v>128</v>
      </c>
      <c r="J181" s="19">
        <f t="shared" si="44"/>
        <v>15920</v>
      </c>
      <c r="K181" s="19">
        <f t="shared" si="44"/>
        <v>15920</v>
      </c>
      <c r="L181" s="19">
        <f t="shared" si="44"/>
        <v>15920</v>
      </c>
    </row>
    <row r="182" spans="1:12" s="1" customFormat="1" ht="25.5" x14ac:dyDescent="0.25">
      <c r="A182" s="20"/>
      <c r="B182" s="187" t="s">
        <v>129</v>
      </c>
      <c r="C182" s="187"/>
      <c r="D182" s="187"/>
      <c r="E182" s="185">
        <v>852</v>
      </c>
      <c r="F182" s="18" t="s">
        <v>111</v>
      </c>
      <c r="G182" s="18" t="s">
        <v>10</v>
      </c>
      <c r="H182" s="18" t="s">
        <v>298</v>
      </c>
      <c r="I182" s="18" t="s">
        <v>130</v>
      </c>
      <c r="J182" s="19">
        <v>15920</v>
      </c>
      <c r="K182" s="19">
        <v>15920</v>
      </c>
      <c r="L182" s="19">
        <v>15920</v>
      </c>
    </row>
    <row r="183" spans="1:12" s="16" customFormat="1" ht="12.75" x14ac:dyDescent="0.25">
      <c r="A183" s="326" t="s">
        <v>138</v>
      </c>
      <c r="B183" s="326"/>
      <c r="C183" s="198"/>
      <c r="D183" s="198"/>
      <c r="E183" s="185">
        <v>852</v>
      </c>
      <c r="F183" s="14" t="s">
        <v>111</v>
      </c>
      <c r="G183" s="14" t="s">
        <v>79</v>
      </c>
      <c r="H183" s="14"/>
      <c r="I183" s="14"/>
      <c r="J183" s="15">
        <f>J184+J210+J221+J225</f>
        <v>85290529.229999989</v>
      </c>
      <c r="K183" s="15">
        <f t="shared" ref="K183:L183" si="45">K184+K210+K221+K225</f>
        <v>87446802.099999994</v>
      </c>
      <c r="L183" s="15">
        <f t="shared" si="45"/>
        <v>92293820.729999989</v>
      </c>
    </row>
    <row r="184" spans="1:12" s="1" customFormat="1" ht="12.75" x14ac:dyDescent="0.25">
      <c r="A184" s="350" t="s">
        <v>139</v>
      </c>
      <c r="B184" s="350"/>
      <c r="C184" s="187"/>
      <c r="D184" s="187"/>
      <c r="E184" s="185">
        <v>852</v>
      </c>
      <c r="F184" s="18" t="s">
        <v>111</v>
      </c>
      <c r="G184" s="18" t="s">
        <v>79</v>
      </c>
      <c r="H184" s="18" t="s">
        <v>140</v>
      </c>
      <c r="I184" s="18"/>
      <c r="J184" s="19">
        <f>J185</f>
        <v>14409500</v>
      </c>
      <c r="K184" s="19">
        <f>K185</f>
        <v>15130000</v>
      </c>
      <c r="L184" s="19">
        <f>L185</f>
        <v>16007500</v>
      </c>
    </row>
    <row r="185" spans="1:12" s="1" customFormat="1" ht="12.75" x14ac:dyDescent="0.25">
      <c r="A185" s="350" t="s">
        <v>115</v>
      </c>
      <c r="B185" s="350"/>
      <c r="C185" s="187"/>
      <c r="D185" s="187"/>
      <c r="E185" s="185">
        <v>852</v>
      </c>
      <c r="F185" s="25" t="s">
        <v>111</v>
      </c>
      <c r="G185" s="25" t="s">
        <v>79</v>
      </c>
      <c r="H185" s="25" t="s">
        <v>141</v>
      </c>
      <c r="I185" s="18"/>
      <c r="J185" s="19">
        <f>J186+J189+J192+J195+J198+J201+J204+J207</f>
        <v>14409500</v>
      </c>
      <c r="K185" s="19">
        <f>K186+K189+K192+K195+K198+K201+K204+K207</f>
        <v>15130000</v>
      </c>
      <c r="L185" s="19">
        <f>L186+L189+L192+L195+L198+L201+L204+L207</f>
        <v>16007500</v>
      </c>
    </row>
    <row r="186" spans="1:12" s="1" customFormat="1" ht="12.75" x14ac:dyDescent="0.25">
      <c r="A186" s="350" t="s">
        <v>142</v>
      </c>
      <c r="B186" s="350"/>
      <c r="C186" s="187"/>
      <c r="D186" s="187"/>
      <c r="E186" s="185">
        <v>852</v>
      </c>
      <c r="F186" s="25" t="s">
        <v>111</v>
      </c>
      <c r="G186" s="25" t="s">
        <v>79</v>
      </c>
      <c r="H186" s="25" t="s">
        <v>143</v>
      </c>
      <c r="I186" s="18"/>
      <c r="J186" s="19">
        <f t="shared" ref="J186:L187" si="46">J187</f>
        <v>2159400</v>
      </c>
      <c r="K186" s="19">
        <f t="shared" si="46"/>
        <v>2267400</v>
      </c>
      <c r="L186" s="19">
        <f t="shared" si="46"/>
        <v>2398900</v>
      </c>
    </row>
    <row r="187" spans="1:12" s="1" customFormat="1" ht="29.25" customHeight="1" x14ac:dyDescent="0.25">
      <c r="A187" s="187"/>
      <c r="B187" s="187" t="s">
        <v>119</v>
      </c>
      <c r="C187" s="187"/>
      <c r="D187" s="187"/>
      <c r="E187" s="185">
        <v>852</v>
      </c>
      <c r="F187" s="18" t="s">
        <v>111</v>
      </c>
      <c r="G187" s="25" t="s">
        <v>79</v>
      </c>
      <c r="H187" s="25" t="s">
        <v>143</v>
      </c>
      <c r="I187" s="18" t="s">
        <v>120</v>
      </c>
      <c r="J187" s="19">
        <f t="shared" si="46"/>
        <v>2159400</v>
      </c>
      <c r="K187" s="19">
        <f t="shared" si="46"/>
        <v>2267400</v>
      </c>
      <c r="L187" s="19">
        <f t="shared" si="46"/>
        <v>2398900</v>
      </c>
    </row>
    <row r="188" spans="1:12" s="1" customFormat="1" ht="38.25" x14ac:dyDescent="0.25">
      <c r="A188" s="187"/>
      <c r="B188" s="187" t="s">
        <v>121</v>
      </c>
      <c r="C188" s="187"/>
      <c r="D188" s="187"/>
      <c r="E188" s="185">
        <v>852</v>
      </c>
      <c r="F188" s="18" t="s">
        <v>111</v>
      </c>
      <c r="G188" s="25" t="s">
        <v>79</v>
      </c>
      <c r="H188" s="25" t="s">
        <v>143</v>
      </c>
      <c r="I188" s="18" t="s">
        <v>122</v>
      </c>
      <c r="J188" s="19">
        <f>2159402-2</f>
        <v>2159400</v>
      </c>
      <c r="K188" s="19">
        <v>2267400</v>
      </c>
      <c r="L188" s="19">
        <v>2398900</v>
      </c>
    </row>
    <row r="189" spans="1:12" s="1" customFormat="1" ht="12.75" x14ac:dyDescent="0.25">
      <c r="A189" s="350" t="s">
        <v>144</v>
      </c>
      <c r="B189" s="350"/>
      <c r="C189" s="187"/>
      <c r="D189" s="187"/>
      <c r="E189" s="185">
        <v>852</v>
      </c>
      <c r="F189" s="25" t="s">
        <v>111</v>
      </c>
      <c r="G189" s="25" t="s">
        <v>79</v>
      </c>
      <c r="H189" s="25" t="s">
        <v>145</v>
      </c>
      <c r="I189" s="18"/>
      <c r="J189" s="19">
        <f t="shared" ref="J189:L190" si="47">J190</f>
        <v>2515700</v>
      </c>
      <c r="K189" s="19">
        <f t="shared" si="47"/>
        <v>2641100</v>
      </c>
      <c r="L189" s="19">
        <f t="shared" si="47"/>
        <v>2733900</v>
      </c>
    </row>
    <row r="190" spans="1:12" s="1" customFormat="1" ht="26.25" customHeight="1" x14ac:dyDescent="0.25">
      <c r="A190" s="187"/>
      <c r="B190" s="187" t="s">
        <v>119</v>
      </c>
      <c r="C190" s="187"/>
      <c r="D190" s="187"/>
      <c r="E190" s="185">
        <v>852</v>
      </c>
      <c r="F190" s="18" t="s">
        <v>111</v>
      </c>
      <c r="G190" s="25" t="s">
        <v>79</v>
      </c>
      <c r="H190" s="25" t="s">
        <v>145</v>
      </c>
      <c r="I190" s="18" t="s">
        <v>120</v>
      </c>
      <c r="J190" s="19">
        <f t="shared" si="47"/>
        <v>2515700</v>
      </c>
      <c r="K190" s="19">
        <f t="shared" si="47"/>
        <v>2641100</v>
      </c>
      <c r="L190" s="19">
        <f t="shared" si="47"/>
        <v>2733900</v>
      </c>
    </row>
    <row r="191" spans="1:12" s="1" customFormat="1" ht="38.25" x14ac:dyDescent="0.25">
      <c r="A191" s="187"/>
      <c r="B191" s="187" t="s">
        <v>121</v>
      </c>
      <c r="C191" s="187"/>
      <c r="D191" s="187"/>
      <c r="E191" s="185">
        <v>852</v>
      </c>
      <c r="F191" s="18" t="s">
        <v>111</v>
      </c>
      <c r="G191" s="25" t="s">
        <v>79</v>
      </c>
      <c r="H191" s="25" t="s">
        <v>145</v>
      </c>
      <c r="I191" s="18" t="s">
        <v>122</v>
      </c>
      <c r="J191" s="19">
        <f>2461078+54622</f>
        <v>2515700</v>
      </c>
      <c r="K191" s="19">
        <f>2584100+57000</f>
        <v>2641100</v>
      </c>
      <c r="L191" s="19">
        <v>2733900</v>
      </c>
    </row>
    <row r="192" spans="1:12" s="1" customFormat="1" ht="12.75" x14ac:dyDescent="0.25">
      <c r="A192" s="350" t="s">
        <v>305</v>
      </c>
      <c r="B192" s="350"/>
      <c r="C192" s="187"/>
      <c r="D192" s="187"/>
      <c r="E192" s="185">
        <v>852</v>
      </c>
      <c r="F192" s="25" t="s">
        <v>111</v>
      </c>
      <c r="G192" s="25" t="s">
        <v>79</v>
      </c>
      <c r="H192" s="25" t="s">
        <v>146</v>
      </c>
      <c r="I192" s="18"/>
      <c r="J192" s="19">
        <f t="shared" ref="J192:L193" si="48">J193</f>
        <v>1509100</v>
      </c>
      <c r="K192" s="19">
        <f t="shared" si="48"/>
        <v>1584800</v>
      </c>
      <c r="L192" s="19">
        <f t="shared" si="48"/>
        <v>1615400</v>
      </c>
    </row>
    <row r="193" spans="1:12" s="1" customFormat="1" ht="27" customHeight="1" x14ac:dyDescent="0.25">
      <c r="A193" s="187"/>
      <c r="B193" s="187" t="s">
        <v>119</v>
      </c>
      <c r="C193" s="187"/>
      <c r="D193" s="187"/>
      <c r="E193" s="185">
        <v>852</v>
      </c>
      <c r="F193" s="18" t="s">
        <v>111</v>
      </c>
      <c r="G193" s="25" t="s">
        <v>79</v>
      </c>
      <c r="H193" s="25" t="s">
        <v>146</v>
      </c>
      <c r="I193" s="18" t="s">
        <v>120</v>
      </c>
      <c r="J193" s="19">
        <f t="shared" si="48"/>
        <v>1509100</v>
      </c>
      <c r="K193" s="19">
        <f t="shared" si="48"/>
        <v>1584800</v>
      </c>
      <c r="L193" s="19">
        <f t="shared" si="48"/>
        <v>1615400</v>
      </c>
    </row>
    <row r="194" spans="1:12" s="1" customFormat="1" ht="38.25" x14ac:dyDescent="0.25">
      <c r="A194" s="187"/>
      <c r="B194" s="187" t="s">
        <v>121</v>
      </c>
      <c r="C194" s="187"/>
      <c r="D194" s="187"/>
      <c r="E194" s="185">
        <v>852</v>
      </c>
      <c r="F194" s="18" t="s">
        <v>111</v>
      </c>
      <c r="G194" s="25" t="s">
        <v>79</v>
      </c>
      <c r="H194" s="25" t="s">
        <v>146</v>
      </c>
      <c r="I194" s="18" t="s">
        <v>122</v>
      </c>
      <c r="J194" s="19">
        <f>1454139+54961</f>
        <v>1509100</v>
      </c>
      <c r="K194" s="19">
        <f>1526800+58000</f>
        <v>1584800</v>
      </c>
      <c r="L194" s="19">
        <v>1615400</v>
      </c>
    </row>
    <row r="195" spans="1:12" s="1" customFormat="1" ht="12.75" x14ac:dyDescent="0.25">
      <c r="A195" s="350" t="s">
        <v>147</v>
      </c>
      <c r="B195" s="350"/>
      <c r="C195" s="187"/>
      <c r="D195" s="187"/>
      <c r="E195" s="185">
        <v>852</v>
      </c>
      <c r="F195" s="25" t="s">
        <v>111</v>
      </c>
      <c r="G195" s="25" t="s">
        <v>79</v>
      </c>
      <c r="H195" s="25" t="s">
        <v>148</v>
      </c>
      <c r="I195" s="18"/>
      <c r="J195" s="19">
        <f t="shared" ref="J195:L196" si="49">J196</f>
        <v>3143300</v>
      </c>
      <c r="K195" s="19">
        <f t="shared" si="49"/>
        <v>3300500</v>
      </c>
      <c r="L195" s="19">
        <f t="shared" si="49"/>
        <v>3635800</v>
      </c>
    </row>
    <row r="196" spans="1:12" s="1" customFormat="1" ht="27.75" customHeight="1" x14ac:dyDescent="0.25">
      <c r="A196" s="187"/>
      <c r="B196" s="187" t="s">
        <v>119</v>
      </c>
      <c r="C196" s="187"/>
      <c r="D196" s="187"/>
      <c r="E196" s="185">
        <v>852</v>
      </c>
      <c r="F196" s="18" t="s">
        <v>111</v>
      </c>
      <c r="G196" s="25" t="s">
        <v>79</v>
      </c>
      <c r="H196" s="25" t="s">
        <v>148</v>
      </c>
      <c r="I196" s="18" t="s">
        <v>120</v>
      </c>
      <c r="J196" s="19">
        <f t="shared" si="49"/>
        <v>3143300</v>
      </c>
      <c r="K196" s="19">
        <f t="shared" si="49"/>
        <v>3300500</v>
      </c>
      <c r="L196" s="19">
        <f t="shared" si="49"/>
        <v>3635800</v>
      </c>
    </row>
    <row r="197" spans="1:12" s="1" customFormat="1" ht="37.5" customHeight="1" x14ac:dyDescent="0.25">
      <c r="A197" s="187"/>
      <c r="B197" s="187" t="s">
        <v>121</v>
      </c>
      <c r="C197" s="187"/>
      <c r="D197" s="187"/>
      <c r="E197" s="185">
        <v>852</v>
      </c>
      <c r="F197" s="18" t="s">
        <v>111</v>
      </c>
      <c r="G197" s="25" t="s">
        <v>79</v>
      </c>
      <c r="H197" s="25" t="s">
        <v>148</v>
      </c>
      <c r="I197" s="18" t="s">
        <v>122</v>
      </c>
      <c r="J197" s="19">
        <f>3272821-129521</f>
        <v>3143300</v>
      </c>
      <c r="K197" s="19">
        <f>3436500-136000</f>
        <v>3300500</v>
      </c>
      <c r="L197" s="19">
        <v>3635800</v>
      </c>
    </row>
    <row r="198" spans="1:12" s="1" customFormat="1" ht="12.75" x14ac:dyDescent="0.25">
      <c r="A198" s="350" t="s">
        <v>149</v>
      </c>
      <c r="B198" s="350"/>
      <c r="C198" s="187"/>
      <c r="D198" s="187"/>
      <c r="E198" s="185">
        <v>852</v>
      </c>
      <c r="F198" s="25" t="s">
        <v>111</v>
      </c>
      <c r="G198" s="25" t="s">
        <v>79</v>
      </c>
      <c r="H198" s="25" t="s">
        <v>150</v>
      </c>
      <c r="I198" s="18"/>
      <c r="J198" s="19">
        <f t="shared" ref="J198:L199" si="50">J199</f>
        <v>1445900</v>
      </c>
      <c r="K198" s="19">
        <f t="shared" si="50"/>
        <v>1518200</v>
      </c>
      <c r="L198" s="19">
        <f t="shared" si="50"/>
        <v>1606300</v>
      </c>
    </row>
    <row r="199" spans="1:12" s="1" customFormat="1" ht="28.5" customHeight="1" x14ac:dyDescent="0.25">
      <c r="A199" s="187"/>
      <c r="B199" s="187" t="s">
        <v>119</v>
      </c>
      <c r="C199" s="187"/>
      <c r="D199" s="187"/>
      <c r="E199" s="185">
        <v>852</v>
      </c>
      <c r="F199" s="18" t="s">
        <v>111</v>
      </c>
      <c r="G199" s="25" t="s">
        <v>79</v>
      </c>
      <c r="H199" s="25" t="s">
        <v>150</v>
      </c>
      <c r="I199" s="18" t="s">
        <v>120</v>
      </c>
      <c r="J199" s="19">
        <f t="shared" si="50"/>
        <v>1445900</v>
      </c>
      <c r="K199" s="19">
        <f t="shared" si="50"/>
        <v>1518200</v>
      </c>
      <c r="L199" s="19">
        <f t="shared" si="50"/>
        <v>1606300</v>
      </c>
    </row>
    <row r="200" spans="1:12" s="1" customFormat="1" ht="38.25" x14ac:dyDescent="0.25">
      <c r="A200" s="187"/>
      <c r="B200" s="187" t="s">
        <v>121</v>
      </c>
      <c r="C200" s="187"/>
      <c r="D200" s="187"/>
      <c r="E200" s="185">
        <v>852</v>
      </c>
      <c r="F200" s="18" t="s">
        <v>111</v>
      </c>
      <c r="G200" s="25" t="s">
        <v>79</v>
      </c>
      <c r="H200" s="25" t="s">
        <v>150</v>
      </c>
      <c r="I200" s="18" t="s">
        <v>122</v>
      </c>
      <c r="J200" s="19">
        <f>1445866+34</f>
        <v>1445900</v>
      </c>
      <c r="K200" s="19">
        <v>1518200</v>
      </c>
      <c r="L200" s="19">
        <v>1606300</v>
      </c>
    </row>
    <row r="201" spans="1:12" s="1" customFormat="1" ht="12.75" x14ac:dyDescent="0.25">
      <c r="A201" s="350" t="s">
        <v>151</v>
      </c>
      <c r="B201" s="350"/>
      <c r="C201" s="187"/>
      <c r="D201" s="187"/>
      <c r="E201" s="185">
        <v>852</v>
      </c>
      <c r="F201" s="25" t="s">
        <v>111</v>
      </c>
      <c r="G201" s="25" t="s">
        <v>79</v>
      </c>
      <c r="H201" s="25" t="s">
        <v>152</v>
      </c>
      <c r="I201" s="18"/>
      <c r="J201" s="19">
        <f t="shared" ref="J201:L202" si="51">J202</f>
        <v>1604400</v>
      </c>
      <c r="K201" s="19">
        <f t="shared" si="51"/>
        <v>1684600</v>
      </c>
      <c r="L201" s="19">
        <f t="shared" si="51"/>
        <v>1782300</v>
      </c>
    </row>
    <row r="202" spans="1:12" s="1" customFormat="1" ht="27" customHeight="1" x14ac:dyDescent="0.25">
      <c r="A202" s="187"/>
      <c r="B202" s="187" t="s">
        <v>119</v>
      </c>
      <c r="C202" s="187"/>
      <c r="D202" s="187"/>
      <c r="E202" s="185">
        <v>852</v>
      </c>
      <c r="F202" s="18" t="s">
        <v>111</v>
      </c>
      <c r="G202" s="25" t="s">
        <v>79</v>
      </c>
      <c r="H202" s="25" t="s">
        <v>152</v>
      </c>
      <c r="I202" s="18" t="s">
        <v>120</v>
      </c>
      <c r="J202" s="19">
        <f t="shared" si="51"/>
        <v>1604400</v>
      </c>
      <c r="K202" s="19">
        <f t="shared" si="51"/>
        <v>1684600</v>
      </c>
      <c r="L202" s="19">
        <f t="shared" si="51"/>
        <v>1782300</v>
      </c>
    </row>
    <row r="203" spans="1:12" s="1" customFormat="1" ht="38.25" x14ac:dyDescent="0.25">
      <c r="A203" s="187"/>
      <c r="B203" s="187" t="s">
        <v>121</v>
      </c>
      <c r="C203" s="187"/>
      <c r="D203" s="187"/>
      <c r="E203" s="185">
        <v>852</v>
      </c>
      <c r="F203" s="18" t="s">
        <v>111</v>
      </c>
      <c r="G203" s="25" t="s">
        <v>79</v>
      </c>
      <c r="H203" s="25" t="s">
        <v>152</v>
      </c>
      <c r="I203" s="18" t="s">
        <v>122</v>
      </c>
      <c r="J203" s="19">
        <f>1604423-23</f>
        <v>1604400</v>
      </c>
      <c r="K203" s="19">
        <v>1684600</v>
      </c>
      <c r="L203" s="19">
        <v>1782300</v>
      </c>
    </row>
    <row r="204" spans="1:12" s="1" customFormat="1" ht="12.75" x14ac:dyDescent="0.25">
      <c r="A204" s="350" t="s">
        <v>153</v>
      </c>
      <c r="B204" s="350"/>
      <c r="C204" s="187"/>
      <c r="D204" s="187"/>
      <c r="E204" s="185">
        <v>852</v>
      </c>
      <c r="F204" s="25" t="s">
        <v>111</v>
      </c>
      <c r="G204" s="25" t="s">
        <v>79</v>
      </c>
      <c r="H204" s="25" t="s">
        <v>154</v>
      </c>
      <c r="I204" s="18"/>
      <c r="J204" s="19">
        <f t="shared" ref="J204:L205" si="52">J205</f>
        <v>1466000</v>
      </c>
      <c r="K204" s="19">
        <f t="shared" si="52"/>
        <v>1539400</v>
      </c>
      <c r="L204" s="19">
        <f t="shared" si="52"/>
        <v>1628700</v>
      </c>
    </row>
    <row r="205" spans="1:12" s="1" customFormat="1" ht="27" customHeight="1" x14ac:dyDescent="0.25">
      <c r="A205" s="187"/>
      <c r="B205" s="187" t="s">
        <v>119</v>
      </c>
      <c r="C205" s="187"/>
      <c r="D205" s="187"/>
      <c r="E205" s="185">
        <v>852</v>
      </c>
      <c r="F205" s="18" t="s">
        <v>111</v>
      </c>
      <c r="G205" s="25" t="s">
        <v>79</v>
      </c>
      <c r="H205" s="25" t="s">
        <v>154</v>
      </c>
      <c r="I205" s="18" t="s">
        <v>120</v>
      </c>
      <c r="J205" s="19">
        <f t="shared" si="52"/>
        <v>1466000</v>
      </c>
      <c r="K205" s="19">
        <f t="shared" si="52"/>
        <v>1539400</v>
      </c>
      <c r="L205" s="19">
        <f t="shared" si="52"/>
        <v>1628700</v>
      </c>
    </row>
    <row r="206" spans="1:12" s="1" customFormat="1" ht="38.25" x14ac:dyDescent="0.25">
      <c r="A206" s="187"/>
      <c r="B206" s="187" t="s">
        <v>121</v>
      </c>
      <c r="C206" s="187"/>
      <c r="D206" s="187"/>
      <c r="E206" s="185">
        <v>852</v>
      </c>
      <c r="F206" s="18" t="s">
        <v>111</v>
      </c>
      <c r="G206" s="25" t="s">
        <v>79</v>
      </c>
      <c r="H206" s="25" t="s">
        <v>154</v>
      </c>
      <c r="I206" s="18" t="s">
        <v>122</v>
      </c>
      <c r="J206" s="19">
        <f>1466064-64</f>
        <v>1466000</v>
      </c>
      <c r="K206" s="19">
        <v>1539400</v>
      </c>
      <c r="L206" s="19">
        <v>1628700</v>
      </c>
    </row>
    <row r="207" spans="1:12" s="1" customFormat="1" ht="12.75" x14ac:dyDescent="0.25">
      <c r="A207" s="350" t="s">
        <v>155</v>
      </c>
      <c r="B207" s="350"/>
      <c r="C207" s="187"/>
      <c r="D207" s="187"/>
      <c r="E207" s="185">
        <v>852</v>
      </c>
      <c r="F207" s="25" t="s">
        <v>111</v>
      </c>
      <c r="G207" s="25" t="s">
        <v>79</v>
      </c>
      <c r="H207" s="25" t="s">
        <v>156</v>
      </c>
      <c r="I207" s="18"/>
      <c r="J207" s="19">
        <f t="shared" ref="J207:L208" si="53">J208</f>
        <v>565700</v>
      </c>
      <c r="K207" s="19">
        <f t="shared" si="53"/>
        <v>594000</v>
      </c>
      <c r="L207" s="19">
        <f t="shared" si="53"/>
        <v>606200</v>
      </c>
    </row>
    <row r="208" spans="1:12" s="1" customFormat="1" ht="27" customHeight="1" x14ac:dyDescent="0.25">
      <c r="A208" s="187"/>
      <c r="B208" s="187" t="s">
        <v>119</v>
      </c>
      <c r="C208" s="187"/>
      <c r="D208" s="187"/>
      <c r="E208" s="185">
        <v>852</v>
      </c>
      <c r="F208" s="18" t="s">
        <v>111</v>
      </c>
      <c r="G208" s="25" t="s">
        <v>79</v>
      </c>
      <c r="H208" s="25" t="s">
        <v>156</v>
      </c>
      <c r="I208" s="18" t="s">
        <v>120</v>
      </c>
      <c r="J208" s="19">
        <f t="shared" si="53"/>
        <v>565700</v>
      </c>
      <c r="K208" s="19">
        <f t="shared" si="53"/>
        <v>594000</v>
      </c>
      <c r="L208" s="19">
        <f t="shared" si="53"/>
        <v>606200</v>
      </c>
    </row>
    <row r="209" spans="1:14" s="1" customFormat="1" ht="38.25" x14ac:dyDescent="0.25">
      <c r="A209" s="187"/>
      <c r="B209" s="187" t="s">
        <v>121</v>
      </c>
      <c r="C209" s="187"/>
      <c r="D209" s="187"/>
      <c r="E209" s="185">
        <v>852</v>
      </c>
      <c r="F209" s="18" t="s">
        <v>111</v>
      </c>
      <c r="G209" s="25" t="s">
        <v>79</v>
      </c>
      <c r="H209" s="25" t="s">
        <v>156</v>
      </c>
      <c r="I209" s="18" t="s">
        <v>122</v>
      </c>
      <c r="J209" s="19">
        <f>545720+19980</f>
        <v>565700</v>
      </c>
      <c r="K209" s="19">
        <f>573000+21000</f>
        <v>594000</v>
      </c>
      <c r="L209" s="19">
        <v>606200</v>
      </c>
      <c r="N209" s="175"/>
    </row>
    <row r="210" spans="1:14" s="1" customFormat="1" ht="12.75" x14ac:dyDescent="0.25">
      <c r="A210" s="350" t="s">
        <v>157</v>
      </c>
      <c r="B210" s="350"/>
      <c r="C210" s="187"/>
      <c r="D210" s="187"/>
      <c r="E210" s="185">
        <v>852</v>
      </c>
      <c r="F210" s="18" t="s">
        <v>111</v>
      </c>
      <c r="G210" s="18" t="s">
        <v>79</v>
      </c>
      <c r="H210" s="18" t="s">
        <v>158</v>
      </c>
      <c r="I210" s="18"/>
      <c r="J210" s="19">
        <f>J211</f>
        <v>6292500</v>
      </c>
      <c r="K210" s="19">
        <f>K211</f>
        <v>6531400</v>
      </c>
      <c r="L210" s="19">
        <f>L211</f>
        <v>6910300</v>
      </c>
      <c r="N210" s="175"/>
    </row>
    <row r="211" spans="1:14" s="1" customFormat="1" ht="12.75" x14ac:dyDescent="0.25">
      <c r="A211" s="350" t="s">
        <v>115</v>
      </c>
      <c r="B211" s="350"/>
      <c r="C211" s="187"/>
      <c r="D211" s="187"/>
      <c r="E211" s="185">
        <v>852</v>
      </c>
      <c r="F211" s="18" t="s">
        <v>111</v>
      </c>
      <c r="G211" s="18" t="s">
        <v>79</v>
      </c>
      <c r="H211" s="18" t="s">
        <v>159</v>
      </c>
      <c r="I211" s="18"/>
      <c r="J211" s="19">
        <f>J212+J215+J218</f>
        <v>6292500</v>
      </c>
      <c r="K211" s="19">
        <f>K212+K215+K218</f>
        <v>6531400</v>
      </c>
      <c r="L211" s="19">
        <f>L212+L215+L218</f>
        <v>6910300</v>
      </c>
      <c r="N211" s="175"/>
    </row>
    <row r="212" spans="1:14" s="1" customFormat="1" ht="26.25" customHeight="1" x14ac:dyDescent="0.25">
      <c r="A212" s="350" t="s">
        <v>160</v>
      </c>
      <c r="B212" s="350"/>
      <c r="C212" s="187"/>
      <c r="D212" s="187"/>
      <c r="E212" s="185">
        <v>852</v>
      </c>
      <c r="F212" s="25" t="s">
        <v>111</v>
      </c>
      <c r="G212" s="25" t="s">
        <v>79</v>
      </c>
      <c r="H212" s="25" t="s">
        <v>161</v>
      </c>
      <c r="I212" s="18"/>
      <c r="J212" s="19">
        <f t="shared" ref="J212:L213" si="54">J213</f>
        <v>2839100</v>
      </c>
      <c r="K212" s="19">
        <f t="shared" si="54"/>
        <v>2952000</v>
      </c>
      <c r="L212" s="19">
        <f t="shared" si="54"/>
        <v>3153900</v>
      </c>
      <c r="N212" s="175"/>
    </row>
    <row r="213" spans="1:14" s="1" customFormat="1" ht="26.25" customHeight="1" x14ac:dyDescent="0.25">
      <c r="A213" s="187"/>
      <c r="B213" s="187" t="s">
        <v>119</v>
      </c>
      <c r="C213" s="187"/>
      <c r="D213" s="187"/>
      <c r="E213" s="185">
        <v>852</v>
      </c>
      <c r="F213" s="18" t="s">
        <v>111</v>
      </c>
      <c r="G213" s="25" t="s">
        <v>79</v>
      </c>
      <c r="H213" s="25" t="s">
        <v>161</v>
      </c>
      <c r="I213" s="18" t="s">
        <v>120</v>
      </c>
      <c r="J213" s="19">
        <f t="shared" si="54"/>
        <v>2839100</v>
      </c>
      <c r="K213" s="19">
        <f t="shared" si="54"/>
        <v>2952000</v>
      </c>
      <c r="L213" s="19">
        <f t="shared" si="54"/>
        <v>3153900</v>
      </c>
      <c r="N213" s="175"/>
    </row>
    <row r="214" spans="1:14" s="1" customFormat="1" ht="38.25" x14ac:dyDescent="0.25">
      <c r="A214" s="187"/>
      <c r="B214" s="187" t="s">
        <v>121</v>
      </c>
      <c r="C214" s="187"/>
      <c r="D214" s="187"/>
      <c r="E214" s="185">
        <v>852</v>
      </c>
      <c r="F214" s="18" t="s">
        <v>111</v>
      </c>
      <c r="G214" s="25" t="s">
        <v>79</v>
      </c>
      <c r="H214" s="25" t="s">
        <v>161</v>
      </c>
      <c r="I214" s="18" t="s">
        <v>122</v>
      </c>
      <c r="J214" s="19">
        <f>2839079+21</f>
        <v>2839100</v>
      </c>
      <c r="K214" s="19">
        <f>2981000-29000</f>
        <v>2952000</v>
      </c>
      <c r="L214" s="19">
        <v>3153900</v>
      </c>
      <c r="N214" s="175"/>
    </row>
    <row r="215" spans="1:14" s="1" customFormat="1" ht="27" customHeight="1" x14ac:dyDescent="0.25">
      <c r="A215" s="350" t="s">
        <v>162</v>
      </c>
      <c r="B215" s="350"/>
      <c r="C215" s="187"/>
      <c r="D215" s="187"/>
      <c r="E215" s="185">
        <v>852</v>
      </c>
      <c r="F215" s="25" t="s">
        <v>111</v>
      </c>
      <c r="G215" s="25" t="s">
        <v>79</v>
      </c>
      <c r="H215" s="25" t="s">
        <v>163</v>
      </c>
      <c r="I215" s="18"/>
      <c r="J215" s="19">
        <f t="shared" ref="J215:L216" si="55">J216</f>
        <v>1562600</v>
      </c>
      <c r="K215" s="19">
        <f t="shared" si="55"/>
        <v>1625700</v>
      </c>
      <c r="L215" s="19">
        <f t="shared" si="55"/>
        <v>1735900</v>
      </c>
      <c r="N215" s="175"/>
    </row>
    <row r="216" spans="1:14" s="1" customFormat="1" ht="27" customHeight="1" x14ac:dyDescent="0.25">
      <c r="A216" s="187"/>
      <c r="B216" s="187" t="s">
        <v>119</v>
      </c>
      <c r="C216" s="187"/>
      <c r="D216" s="187"/>
      <c r="E216" s="185">
        <v>852</v>
      </c>
      <c r="F216" s="18" t="s">
        <v>111</v>
      </c>
      <c r="G216" s="25" t="s">
        <v>79</v>
      </c>
      <c r="H216" s="25" t="s">
        <v>163</v>
      </c>
      <c r="I216" s="18" t="s">
        <v>120</v>
      </c>
      <c r="J216" s="19">
        <f t="shared" si="55"/>
        <v>1562600</v>
      </c>
      <c r="K216" s="19">
        <f t="shared" si="55"/>
        <v>1625700</v>
      </c>
      <c r="L216" s="19">
        <f t="shared" si="55"/>
        <v>1735900</v>
      </c>
      <c r="N216" s="175"/>
    </row>
    <row r="217" spans="1:14" s="1" customFormat="1" ht="38.25" x14ac:dyDescent="0.25">
      <c r="A217" s="187"/>
      <c r="B217" s="187" t="s">
        <v>121</v>
      </c>
      <c r="C217" s="187"/>
      <c r="D217" s="187"/>
      <c r="E217" s="185">
        <v>852</v>
      </c>
      <c r="F217" s="18" t="s">
        <v>111</v>
      </c>
      <c r="G217" s="25" t="s">
        <v>79</v>
      </c>
      <c r="H217" s="25" t="s">
        <v>163</v>
      </c>
      <c r="I217" s="18" t="s">
        <v>122</v>
      </c>
      <c r="J217" s="19">
        <f>1562634-34</f>
        <v>1562600</v>
      </c>
      <c r="K217" s="19">
        <f>1640700-15000</f>
        <v>1625700</v>
      </c>
      <c r="L217" s="19">
        <v>1735900</v>
      </c>
      <c r="N217" s="175"/>
    </row>
    <row r="218" spans="1:14" s="1" customFormat="1" ht="27" customHeight="1" x14ac:dyDescent="0.25">
      <c r="A218" s="361" t="s">
        <v>164</v>
      </c>
      <c r="B218" s="361"/>
      <c r="C218" s="201"/>
      <c r="D218" s="201"/>
      <c r="E218" s="185">
        <v>852</v>
      </c>
      <c r="F218" s="25" t="s">
        <v>111</v>
      </c>
      <c r="G218" s="25" t="s">
        <v>79</v>
      </c>
      <c r="H218" s="25" t="s">
        <v>165</v>
      </c>
      <c r="I218" s="18"/>
      <c r="J218" s="19">
        <f>J220</f>
        <v>1890800</v>
      </c>
      <c r="K218" s="19">
        <f>K220</f>
        <v>1953700</v>
      </c>
      <c r="L218" s="19">
        <f>L220</f>
        <v>2020500</v>
      </c>
      <c r="N218" s="175"/>
    </row>
    <row r="219" spans="1:14" s="1" customFormat="1" ht="30" customHeight="1" x14ac:dyDescent="0.25">
      <c r="A219" s="187"/>
      <c r="B219" s="187" t="s">
        <v>119</v>
      </c>
      <c r="C219" s="187"/>
      <c r="D219" s="187"/>
      <c r="E219" s="185">
        <v>852</v>
      </c>
      <c r="F219" s="18" t="s">
        <v>111</v>
      </c>
      <c r="G219" s="25" t="s">
        <v>79</v>
      </c>
      <c r="H219" s="25" t="s">
        <v>165</v>
      </c>
      <c r="I219" s="18" t="s">
        <v>120</v>
      </c>
      <c r="J219" s="19">
        <f>J220</f>
        <v>1890800</v>
      </c>
      <c r="K219" s="19">
        <f>K220</f>
        <v>1953700</v>
      </c>
      <c r="L219" s="19">
        <f>L220</f>
        <v>2020500</v>
      </c>
      <c r="N219" s="175"/>
    </row>
    <row r="220" spans="1:14" s="1" customFormat="1" ht="38.25" x14ac:dyDescent="0.25">
      <c r="A220" s="187"/>
      <c r="B220" s="187" t="s">
        <v>121</v>
      </c>
      <c r="C220" s="187"/>
      <c r="D220" s="187"/>
      <c r="E220" s="185">
        <v>852</v>
      </c>
      <c r="F220" s="18" t="s">
        <v>111</v>
      </c>
      <c r="G220" s="25" t="s">
        <v>79</v>
      </c>
      <c r="H220" s="25" t="s">
        <v>165</v>
      </c>
      <c r="I220" s="18" t="s">
        <v>122</v>
      </c>
      <c r="J220" s="19">
        <f>1890782+18</f>
        <v>1890800</v>
      </c>
      <c r="K220" s="19">
        <f>1909700+29000+15000</f>
        <v>1953700</v>
      </c>
      <c r="L220" s="19">
        <v>2020500</v>
      </c>
      <c r="N220" s="175"/>
    </row>
    <row r="221" spans="1:14" s="1" customFormat="1" ht="15" customHeight="1" x14ac:dyDescent="0.25">
      <c r="A221" s="350" t="s">
        <v>166</v>
      </c>
      <c r="B221" s="350"/>
      <c r="C221" s="187"/>
      <c r="D221" s="187"/>
      <c r="E221" s="185">
        <v>852</v>
      </c>
      <c r="F221" s="18" t="s">
        <v>111</v>
      </c>
      <c r="G221" s="18" t="s">
        <v>79</v>
      </c>
      <c r="H221" s="18" t="s">
        <v>167</v>
      </c>
      <c r="I221" s="18"/>
      <c r="J221" s="19">
        <f>J222</f>
        <v>1172900</v>
      </c>
      <c r="K221" s="19">
        <f>K222</f>
        <v>1172900</v>
      </c>
      <c r="L221" s="19">
        <f>L222</f>
        <v>1172900</v>
      </c>
    </row>
    <row r="222" spans="1:14" s="1" customFormat="1" ht="15" customHeight="1" x14ac:dyDescent="0.25">
      <c r="A222" s="350" t="s">
        <v>168</v>
      </c>
      <c r="B222" s="350"/>
      <c r="C222" s="187"/>
      <c r="D222" s="187"/>
      <c r="E222" s="185">
        <v>852</v>
      </c>
      <c r="F222" s="18" t="s">
        <v>111</v>
      </c>
      <c r="G222" s="18" t="s">
        <v>79</v>
      </c>
      <c r="H222" s="18" t="s">
        <v>169</v>
      </c>
      <c r="I222" s="18"/>
      <c r="J222" s="19">
        <f t="shared" ref="J222:L223" si="56">J223</f>
        <v>1172900</v>
      </c>
      <c r="K222" s="19">
        <f t="shared" si="56"/>
        <v>1172900</v>
      </c>
      <c r="L222" s="19">
        <f t="shared" si="56"/>
        <v>1172900</v>
      </c>
    </row>
    <row r="223" spans="1:14" s="1" customFormat="1" ht="30" customHeight="1" x14ac:dyDescent="0.25">
      <c r="A223" s="193"/>
      <c r="B223" s="187" t="s">
        <v>119</v>
      </c>
      <c r="C223" s="187"/>
      <c r="D223" s="187"/>
      <c r="E223" s="185">
        <v>852</v>
      </c>
      <c r="F223" s="18" t="s">
        <v>111</v>
      </c>
      <c r="G223" s="18" t="s">
        <v>79</v>
      </c>
      <c r="H223" s="18" t="s">
        <v>169</v>
      </c>
      <c r="I223" s="18" t="s">
        <v>120</v>
      </c>
      <c r="J223" s="19">
        <f t="shared" si="56"/>
        <v>1172900</v>
      </c>
      <c r="K223" s="19">
        <f t="shared" si="56"/>
        <v>1172900</v>
      </c>
      <c r="L223" s="19">
        <f t="shared" si="56"/>
        <v>1172900</v>
      </c>
    </row>
    <row r="224" spans="1:14" s="1" customFormat="1" ht="12.75" x14ac:dyDescent="0.25">
      <c r="A224" s="193"/>
      <c r="B224" s="193" t="s">
        <v>170</v>
      </c>
      <c r="C224" s="193"/>
      <c r="D224" s="193"/>
      <c r="E224" s="185">
        <v>852</v>
      </c>
      <c r="F224" s="18" t="s">
        <v>111</v>
      </c>
      <c r="G224" s="18" t="s">
        <v>79</v>
      </c>
      <c r="H224" s="18" t="s">
        <v>169</v>
      </c>
      <c r="I224" s="18" t="s">
        <v>171</v>
      </c>
      <c r="J224" s="19">
        <v>1172900</v>
      </c>
      <c r="K224" s="19">
        <v>1172900</v>
      </c>
      <c r="L224" s="19">
        <v>1172900</v>
      </c>
    </row>
    <row r="225" spans="1:12" s="1" customFormat="1" ht="12.75" x14ac:dyDescent="0.25">
      <c r="A225" s="350" t="s">
        <v>64</v>
      </c>
      <c r="B225" s="350"/>
      <c r="C225" s="187"/>
      <c r="D225" s="187"/>
      <c r="E225" s="185">
        <v>852</v>
      </c>
      <c r="F225" s="25" t="s">
        <v>111</v>
      </c>
      <c r="G225" s="18" t="s">
        <v>79</v>
      </c>
      <c r="H225" s="25" t="s">
        <v>65</v>
      </c>
      <c r="I225" s="25"/>
      <c r="J225" s="27">
        <f>J226</f>
        <v>63415629.229999997</v>
      </c>
      <c r="K225" s="27">
        <f>K226</f>
        <v>64612502.100000001</v>
      </c>
      <c r="L225" s="27">
        <f>L226</f>
        <v>68203120.729999989</v>
      </c>
    </row>
    <row r="226" spans="1:12" s="1" customFormat="1" ht="55.5" customHeight="1" x14ac:dyDescent="0.25">
      <c r="A226" s="350" t="s">
        <v>66</v>
      </c>
      <c r="B226" s="350"/>
      <c r="C226" s="187"/>
      <c r="D226" s="187"/>
      <c r="E226" s="185">
        <v>852</v>
      </c>
      <c r="F226" s="18" t="s">
        <v>111</v>
      </c>
      <c r="G226" s="18" t="s">
        <v>79</v>
      </c>
      <c r="H226" s="18" t="s">
        <v>67</v>
      </c>
      <c r="I226" s="18"/>
      <c r="J226" s="19">
        <f>J227+J233+J230</f>
        <v>63415629.229999997</v>
      </c>
      <c r="K226" s="19">
        <f>K227+K233+K230</f>
        <v>64612502.100000001</v>
      </c>
      <c r="L226" s="19">
        <f>L227+L233+L230</f>
        <v>68203120.729999989</v>
      </c>
    </row>
    <row r="227" spans="1:12" s="1" customFormat="1" ht="31.5" customHeight="1" x14ac:dyDescent="0.25">
      <c r="A227" s="350" t="s">
        <v>172</v>
      </c>
      <c r="B227" s="350"/>
      <c r="C227" s="187"/>
      <c r="D227" s="187"/>
      <c r="E227" s="185">
        <v>852</v>
      </c>
      <c r="F227" s="18" t="s">
        <v>111</v>
      </c>
      <c r="G227" s="18" t="s">
        <v>79</v>
      </c>
      <c r="H227" s="18" t="s">
        <v>173</v>
      </c>
      <c r="I227" s="18"/>
      <c r="J227" s="19">
        <f t="shared" ref="J227:L228" si="57">J228</f>
        <v>59263749.229999997</v>
      </c>
      <c r="K227" s="19">
        <f t="shared" si="57"/>
        <v>60460622.100000001</v>
      </c>
      <c r="L227" s="19">
        <f t="shared" si="57"/>
        <v>64051240.729999997</v>
      </c>
    </row>
    <row r="228" spans="1:12" s="1" customFormat="1" ht="29.25" customHeight="1" x14ac:dyDescent="0.25">
      <c r="A228" s="193"/>
      <c r="B228" s="187" t="s">
        <v>119</v>
      </c>
      <c r="C228" s="187"/>
      <c r="D228" s="187"/>
      <c r="E228" s="185">
        <v>852</v>
      </c>
      <c r="F228" s="18" t="s">
        <v>111</v>
      </c>
      <c r="G228" s="18" t="s">
        <v>79</v>
      </c>
      <c r="H228" s="18" t="s">
        <v>173</v>
      </c>
      <c r="I228" s="18" t="s">
        <v>120</v>
      </c>
      <c r="J228" s="19">
        <f t="shared" si="57"/>
        <v>59263749.229999997</v>
      </c>
      <c r="K228" s="19">
        <f t="shared" si="57"/>
        <v>60460622.100000001</v>
      </c>
      <c r="L228" s="19">
        <f t="shared" si="57"/>
        <v>64051240.729999997</v>
      </c>
    </row>
    <row r="229" spans="1:12" s="1" customFormat="1" ht="38.25" x14ac:dyDescent="0.25">
      <c r="A229" s="187"/>
      <c r="B229" s="187" t="s">
        <v>121</v>
      </c>
      <c r="C229" s="187"/>
      <c r="D229" s="187"/>
      <c r="E229" s="185">
        <v>852</v>
      </c>
      <c r="F229" s="18" t="s">
        <v>111</v>
      </c>
      <c r="G229" s="25" t="s">
        <v>79</v>
      </c>
      <c r="H229" s="25" t="s">
        <v>173</v>
      </c>
      <c r="I229" s="18" t="s">
        <v>122</v>
      </c>
      <c r="J229" s="19">
        <v>59263749.229999997</v>
      </c>
      <c r="K229" s="19">
        <v>60460622.100000001</v>
      </c>
      <c r="L229" s="19">
        <v>64051240.729999997</v>
      </c>
    </row>
    <row r="230" spans="1:12" s="1" customFormat="1" ht="65.25" customHeight="1" x14ac:dyDescent="0.25">
      <c r="A230" s="350" t="s">
        <v>295</v>
      </c>
      <c r="B230" s="350"/>
      <c r="C230" s="187"/>
      <c r="D230" s="187"/>
      <c r="E230" s="185">
        <v>852</v>
      </c>
      <c r="F230" s="18" t="s">
        <v>111</v>
      </c>
      <c r="G230" s="18" t="s">
        <v>79</v>
      </c>
      <c r="H230" s="18" t="s">
        <v>131</v>
      </c>
      <c r="I230" s="18"/>
      <c r="J230" s="19">
        <f t="shared" ref="J230:L231" si="58">J231</f>
        <v>4132800</v>
      </c>
      <c r="K230" s="19">
        <f t="shared" si="58"/>
        <v>4132800</v>
      </c>
      <c r="L230" s="19">
        <f t="shared" si="58"/>
        <v>4132800</v>
      </c>
    </row>
    <row r="231" spans="1:12" s="1" customFormat="1" ht="12.75" x14ac:dyDescent="0.25">
      <c r="A231" s="20"/>
      <c r="B231" s="193" t="s">
        <v>127</v>
      </c>
      <c r="C231" s="193"/>
      <c r="D231" s="193"/>
      <c r="E231" s="185">
        <v>852</v>
      </c>
      <c r="F231" s="18" t="s">
        <v>111</v>
      </c>
      <c r="G231" s="18" t="s">
        <v>79</v>
      </c>
      <c r="H231" s="18" t="s">
        <v>131</v>
      </c>
      <c r="I231" s="18" t="s">
        <v>128</v>
      </c>
      <c r="J231" s="19">
        <f t="shared" si="58"/>
        <v>4132800</v>
      </c>
      <c r="K231" s="19">
        <f t="shared" si="58"/>
        <v>4132800</v>
      </c>
      <c r="L231" s="19">
        <f t="shared" si="58"/>
        <v>4132800</v>
      </c>
    </row>
    <row r="232" spans="1:12" s="1" customFormat="1" ht="25.5" x14ac:dyDescent="0.25">
      <c r="A232" s="20"/>
      <c r="B232" s="187" t="s">
        <v>659</v>
      </c>
      <c r="C232" s="187"/>
      <c r="D232" s="187"/>
      <c r="E232" s="185">
        <v>852</v>
      </c>
      <c r="F232" s="18" t="s">
        <v>111</v>
      </c>
      <c r="G232" s="18" t="s">
        <v>79</v>
      </c>
      <c r="H232" s="18" t="s">
        <v>131</v>
      </c>
      <c r="I232" s="18" t="s">
        <v>245</v>
      </c>
      <c r="J232" s="19">
        <v>4132800</v>
      </c>
      <c r="K232" s="19">
        <v>4132800</v>
      </c>
      <c r="L232" s="19">
        <v>4132800</v>
      </c>
    </row>
    <row r="233" spans="1:12" s="1" customFormat="1" ht="51.75" customHeight="1" x14ac:dyDescent="0.25">
      <c r="A233" s="350" t="s">
        <v>297</v>
      </c>
      <c r="B233" s="350"/>
      <c r="C233" s="187"/>
      <c r="D233" s="187"/>
      <c r="E233" s="185">
        <v>852</v>
      </c>
      <c r="F233" s="18" t="s">
        <v>111</v>
      </c>
      <c r="G233" s="18" t="s">
        <v>79</v>
      </c>
      <c r="H233" s="18" t="s">
        <v>298</v>
      </c>
      <c r="I233" s="18"/>
      <c r="J233" s="19">
        <f t="shared" ref="J233:L234" si="59">J234</f>
        <v>19080</v>
      </c>
      <c r="K233" s="19">
        <f t="shared" si="59"/>
        <v>19080</v>
      </c>
      <c r="L233" s="19">
        <f t="shared" si="59"/>
        <v>19080</v>
      </c>
    </row>
    <row r="234" spans="1:12" s="1" customFormat="1" ht="12.75" x14ac:dyDescent="0.25">
      <c r="A234" s="20"/>
      <c r="B234" s="193" t="s">
        <v>127</v>
      </c>
      <c r="C234" s="193"/>
      <c r="D234" s="193"/>
      <c r="E234" s="185">
        <v>852</v>
      </c>
      <c r="F234" s="18" t="s">
        <v>111</v>
      </c>
      <c r="G234" s="18" t="s">
        <v>79</v>
      </c>
      <c r="H234" s="18" t="s">
        <v>298</v>
      </c>
      <c r="I234" s="18" t="s">
        <v>128</v>
      </c>
      <c r="J234" s="19">
        <f t="shared" si="59"/>
        <v>19080</v>
      </c>
      <c r="K234" s="19">
        <f t="shared" si="59"/>
        <v>19080</v>
      </c>
      <c r="L234" s="19">
        <f t="shared" si="59"/>
        <v>19080</v>
      </c>
    </row>
    <row r="235" spans="1:12" s="1" customFormat="1" ht="25.5" x14ac:dyDescent="0.25">
      <c r="A235" s="20"/>
      <c r="B235" s="187" t="s">
        <v>129</v>
      </c>
      <c r="C235" s="187"/>
      <c r="D235" s="187"/>
      <c r="E235" s="185">
        <v>852</v>
      </c>
      <c r="F235" s="18" t="s">
        <v>111</v>
      </c>
      <c r="G235" s="18" t="s">
        <v>79</v>
      </c>
      <c r="H235" s="18" t="s">
        <v>298</v>
      </c>
      <c r="I235" s="18" t="s">
        <v>130</v>
      </c>
      <c r="J235" s="19">
        <v>19080</v>
      </c>
      <c r="K235" s="19">
        <v>19080</v>
      </c>
      <c r="L235" s="19">
        <v>19080</v>
      </c>
    </row>
    <row r="236" spans="1:12" s="1" customFormat="1" ht="12.75" x14ac:dyDescent="0.25">
      <c r="A236" s="326" t="s">
        <v>174</v>
      </c>
      <c r="B236" s="326"/>
      <c r="C236" s="198"/>
      <c r="D236" s="198"/>
      <c r="E236" s="185">
        <v>852</v>
      </c>
      <c r="F236" s="14" t="s">
        <v>111</v>
      </c>
      <c r="G236" s="14" t="s">
        <v>111</v>
      </c>
      <c r="H236" s="14"/>
      <c r="I236" s="14"/>
      <c r="J236" s="15">
        <f t="shared" ref="J236:L238" si="60">J237</f>
        <v>125300</v>
      </c>
      <c r="K236" s="15">
        <f t="shared" si="60"/>
        <v>80000</v>
      </c>
      <c r="L236" s="15">
        <f t="shared" si="60"/>
        <v>94601</v>
      </c>
    </row>
    <row r="237" spans="1:12" s="1" customFormat="1" ht="25.5" customHeight="1" x14ac:dyDescent="0.25">
      <c r="A237" s="350" t="s">
        <v>175</v>
      </c>
      <c r="B237" s="350"/>
      <c r="C237" s="187"/>
      <c r="D237" s="187"/>
      <c r="E237" s="185">
        <v>852</v>
      </c>
      <c r="F237" s="18" t="s">
        <v>111</v>
      </c>
      <c r="G237" s="18" t="s">
        <v>111</v>
      </c>
      <c r="H237" s="18" t="s">
        <v>292</v>
      </c>
      <c r="I237" s="18"/>
      <c r="J237" s="19">
        <f>J238</f>
        <v>125300</v>
      </c>
      <c r="K237" s="19">
        <f t="shared" si="60"/>
        <v>80000</v>
      </c>
      <c r="L237" s="19">
        <f t="shared" si="60"/>
        <v>94601</v>
      </c>
    </row>
    <row r="238" spans="1:12" s="1" customFormat="1" ht="12.75" x14ac:dyDescent="0.25">
      <c r="A238" s="20"/>
      <c r="B238" s="193" t="s">
        <v>22</v>
      </c>
      <c r="C238" s="193"/>
      <c r="D238" s="193"/>
      <c r="E238" s="185">
        <v>852</v>
      </c>
      <c r="F238" s="18" t="s">
        <v>111</v>
      </c>
      <c r="G238" s="18" t="s">
        <v>111</v>
      </c>
      <c r="H238" s="18" t="s">
        <v>292</v>
      </c>
      <c r="I238" s="18" t="s">
        <v>23</v>
      </c>
      <c r="J238" s="19">
        <f t="shared" si="60"/>
        <v>125300</v>
      </c>
      <c r="K238" s="19">
        <f t="shared" si="60"/>
        <v>80000</v>
      </c>
      <c r="L238" s="19">
        <f t="shared" si="60"/>
        <v>94601</v>
      </c>
    </row>
    <row r="239" spans="1:12" s="1" customFormat="1" ht="12.75" x14ac:dyDescent="0.25">
      <c r="A239" s="20"/>
      <c r="B239" s="187" t="s">
        <v>24</v>
      </c>
      <c r="C239" s="187"/>
      <c r="D239" s="187"/>
      <c r="E239" s="185">
        <v>852</v>
      </c>
      <c r="F239" s="18" t="s">
        <v>111</v>
      </c>
      <c r="G239" s="18" t="s">
        <v>111</v>
      </c>
      <c r="H239" s="18" t="s">
        <v>292</v>
      </c>
      <c r="I239" s="18" t="s">
        <v>25</v>
      </c>
      <c r="J239" s="19">
        <v>125300</v>
      </c>
      <c r="K239" s="19">
        <v>80000</v>
      </c>
      <c r="L239" s="19">
        <v>94601</v>
      </c>
    </row>
    <row r="240" spans="1:12" s="1" customFormat="1" ht="12.75" x14ac:dyDescent="0.25">
      <c r="A240" s="326" t="s">
        <v>176</v>
      </c>
      <c r="B240" s="326"/>
      <c r="C240" s="198"/>
      <c r="D240" s="198"/>
      <c r="E240" s="185">
        <v>852</v>
      </c>
      <c r="F240" s="14" t="s">
        <v>111</v>
      </c>
      <c r="G240" s="14" t="s">
        <v>90</v>
      </c>
      <c r="H240" s="14"/>
      <c r="I240" s="14"/>
      <c r="J240" s="15">
        <f>J241+J246+J251+J264+J269+J272</f>
        <v>13304900</v>
      </c>
      <c r="K240" s="15">
        <f>K241+K246+K251+K264+K269+K272</f>
        <v>13618644</v>
      </c>
      <c r="L240" s="15">
        <f>L241+L246+L251+L264+L269+L272</f>
        <v>14186746</v>
      </c>
    </row>
    <row r="241" spans="1:12" s="1" customFormat="1" ht="39" customHeight="1" x14ac:dyDescent="0.25">
      <c r="A241" s="350" t="s">
        <v>13</v>
      </c>
      <c r="B241" s="350"/>
      <c r="C241" s="187"/>
      <c r="D241" s="187"/>
      <c r="E241" s="185">
        <v>852</v>
      </c>
      <c r="F241" s="18" t="s">
        <v>111</v>
      </c>
      <c r="G241" s="18" t="s">
        <v>90</v>
      </c>
      <c r="H241" s="18" t="s">
        <v>40</v>
      </c>
      <c r="I241" s="18"/>
      <c r="J241" s="19">
        <f t="shared" ref="J241:L244" si="61">J242</f>
        <v>963900</v>
      </c>
      <c r="K241" s="19">
        <f t="shared" si="61"/>
        <v>977176</v>
      </c>
      <c r="L241" s="19">
        <f t="shared" si="61"/>
        <v>1033800</v>
      </c>
    </row>
    <row r="242" spans="1:12" s="1" customFormat="1" ht="12.75" x14ac:dyDescent="0.25">
      <c r="A242" s="350" t="s">
        <v>15</v>
      </c>
      <c r="B242" s="350"/>
      <c r="C242" s="187"/>
      <c r="D242" s="187"/>
      <c r="E242" s="185">
        <v>852</v>
      </c>
      <c r="F242" s="18" t="s">
        <v>111</v>
      </c>
      <c r="G242" s="18" t="s">
        <v>90</v>
      </c>
      <c r="H242" s="18" t="s">
        <v>16</v>
      </c>
      <c r="I242" s="18"/>
      <c r="J242" s="19">
        <f t="shared" si="61"/>
        <v>963900</v>
      </c>
      <c r="K242" s="19">
        <f t="shared" si="61"/>
        <v>977176</v>
      </c>
      <c r="L242" s="19">
        <f t="shared" si="61"/>
        <v>1033800</v>
      </c>
    </row>
    <row r="243" spans="1:12" s="1" customFormat="1" ht="12.75" x14ac:dyDescent="0.25">
      <c r="A243" s="350" t="s">
        <v>177</v>
      </c>
      <c r="B243" s="350"/>
      <c r="C243" s="187"/>
      <c r="D243" s="187"/>
      <c r="E243" s="185">
        <v>852</v>
      </c>
      <c r="F243" s="18" t="s">
        <v>111</v>
      </c>
      <c r="G243" s="18" t="s">
        <v>90</v>
      </c>
      <c r="H243" s="18" t="s">
        <v>178</v>
      </c>
      <c r="I243" s="18"/>
      <c r="J243" s="19">
        <f t="shared" si="61"/>
        <v>963900</v>
      </c>
      <c r="K243" s="19">
        <f t="shared" si="61"/>
        <v>977176</v>
      </c>
      <c r="L243" s="19">
        <f t="shared" si="61"/>
        <v>1033800</v>
      </c>
    </row>
    <row r="244" spans="1:12" s="1" customFormat="1" ht="27" customHeight="1" x14ac:dyDescent="0.25">
      <c r="A244" s="187"/>
      <c r="B244" s="187" t="s">
        <v>17</v>
      </c>
      <c r="C244" s="187"/>
      <c r="D244" s="187"/>
      <c r="E244" s="185">
        <v>852</v>
      </c>
      <c r="F244" s="18" t="s">
        <v>111</v>
      </c>
      <c r="G244" s="18" t="s">
        <v>90</v>
      </c>
      <c r="H244" s="18" t="s">
        <v>178</v>
      </c>
      <c r="I244" s="18" t="s">
        <v>19</v>
      </c>
      <c r="J244" s="19">
        <f t="shared" si="61"/>
        <v>963900</v>
      </c>
      <c r="K244" s="19">
        <f t="shared" si="61"/>
        <v>977176</v>
      </c>
      <c r="L244" s="19">
        <f t="shared" si="61"/>
        <v>1033800</v>
      </c>
    </row>
    <row r="245" spans="1:12" s="1" customFormat="1" ht="12.75" x14ac:dyDescent="0.25">
      <c r="A245" s="20"/>
      <c r="B245" s="193" t="s">
        <v>20</v>
      </c>
      <c r="C245" s="193"/>
      <c r="D245" s="193"/>
      <c r="E245" s="185">
        <v>852</v>
      </c>
      <c r="F245" s="18" t="s">
        <v>111</v>
      </c>
      <c r="G245" s="18" t="s">
        <v>90</v>
      </c>
      <c r="H245" s="18" t="s">
        <v>178</v>
      </c>
      <c r="I245" s="18" t="s">
        <v>21</v>
      </c>
      <c r="J245" s="19">
        <v>963900</v>
      </c>
      <c r="K245" s="19">
        <v>977176</v>
      </c>
      <c r="L245" s="19">
        <v>1033800</v>
      </c>
    </row>
    <row r="246" spans="1:12" s="1" customFormat="1" ht="15.75" customHeight="1" x14ac:dyDescent="0.25">
      <c r="A246" s="350" t="s">
        <v>179</v>
      </c>
      <c r="B246" s="350"/>
      <c r="C246" s="187"/>
      <c r="D246" s="187"/>
      <c r="E246" s="185">
        <v>852</v>
      </c>
      <c r="F246" s="18" t="s">
        <v>111</v>
      </c>
      <c r="G246" s="18" t="s">
        <v>90</v>
      </c>
      <c r="H246" s="18" t="s">
        <v>180</v>
      </c>
      <c r="I246" s="18"/>
      <c r="J246" s="19">
        <f t="shared" ref="J246:L249" si="62">J247</f>
        <v>584000</v>
      </c>
      <c r="K246" s="19">
        <f t="shared" si="62"/>
        <v>589900</v>
      </c>
      <c r="L246" s="19">
        <f t="shared" si="62"/>
        <v>624100</v>
      </c>
    </row>
    <row r="247" spans="1:12" s="1" customFormat="1" ht="12.75" x14ac:dyDescent="0.25">
      <c r="A247" s="350" t="s">
        <v>115</v>
      </c>
      <c r="B247" s="350"/>
      <c r="C247" s="187"/>
      <c r="D247" s="187"/>
      <c r="E247" s="185">
        <v>852</v>
      </c>
      <c r="F247" s="18" t="s">
        <v>111</v>
      </c>
      <c r="G247" s="18" t="s">
        <v>90</v>
      </c>
      <c r="H247" s="18" t="s">
        <v>181</v>
      </c>
      <c r="I247" s="18"/>
      <c r="J247" s="19">
        <f t="shared" si="62"/>
        <v>584000</v>
      </c>
      <c r="K247" s="19">
        <f t="shared" si="62"/>
        <v>589900</v>
      </c>
      <c r="L247" s="19">
        <f t="shared" si="62"/>
        <v>624100</v>
      </c>
    </row>
    <row r="248" spans="1:12" s="1" customFormat="1" ht="27.75" customHeight="1" x14ac:dyDescent="0.25">
      <c r="A248" s="350" t="s">
        <v>182</v>
      </c>
      <c r="B248" s="350"/>
      <c r="C248" s="187"/>
      <c r="D248" s="187"/>
      <c r="E248" s="185">
        <v>852</v>
      </c>
      <c r="F248" s="18" t="s">
        <v>111</v>
      </c>
      <c r="G248" s="18" t="s">
        <v>90</v>
      </c>
      <c r="H248" s="18" t="s">
        <v>183</v>
      </c>
      <c r="I248" s="18"/>
      <c r="J248" s="19">
        <f t="shared" si="62"/>
        <v>584000</v>
      </c>
      <c r="K248" s="19">
        <f t="shared" si="62"/>
        <v>589900</v>
      </c>
      <c r="L248" s="19">
        <f t="shared" si="62"/>
        <v>624100</v>
      </c>
    </row>
    <row r="249" spans="1:12" s="1" customFormat="1" ht="30" customHeight="1" x14ac:dyDescent="0.25">
      <c r="A249" s="187"/>
      <c r="B249" s="187" t="s">
        <v>119</v>
      </c>
      <c r="C249" s="187"/>
      <c r="D249" s="187"/>
      <c r="E249" s="185">
        <v>852</v>
      </c>
      <c r="F249" s="18" t="s">
        <v>111</v>
      </c>
      <c r="G249" s="18" t="s">
        <v>90</v>
      </c>
      <c r="H249" s="18" t="s">
        <v>183</v>
      </c>
      <c r="I249" s="18" t="s">
        <v>120</v>
      </c>
      <c r="J249" s="19">
        <f t="shared" si="62"/>
        <v>584000</v>
      </c>
      <c r="K249" s="19">
        <f t="shared" si="62"/>
        <v>589900</v>
      </c>
      <c r="L249" s="19">
        <f t="shared" si="62"/>
        <v>624100</v>
      </c>
    </row>
    <row r="250" spans="1:12" s="1" customFormat="1" ht="38.25" x14ac:dyDescent="0.25">
      <c r="A250" s="187"/>
      <c r="B250" s="187" t="s">
        <v>121</v>
      </c>
      <c r="C250" s="187"/>
      <c r="D250" s="187"/>
      <c r="E250" s="185">
        <v>852</v>
      </c>
      <c r="F250" s="18" t="s">
        <v>111</v>
      </c>
      <c r="G250" s="18" t="s">
        <v>90</v>
      </c>
      <c r="H250" s="18" t="s">
        <v>183</v>
      </c>
      <c r="I250" s="18" t="s">
        <v>122</v>
      </c>
      <c r="J250" s="19">
        <v>584000</v>
      </c>
      <c r="K250" s="19">
        <v>589900</v>
      </c>
      <c r="L250" s="19">
        <v>624100</v>
      </c>
    </row>
    <row r="251" spans="1:12" s="2" customFormat="1" ht="41.25" customHeight="1" x14ac:dyDescent="0.25">
      <c r="A251" s="350" t="s">
        <v>184</v>
      </c>
      <c r="B251" s="350"/>
      <c r="C251" s="187"/>
      <c r="D251" s="187"/>
      <c r="E251" s="185">
        <v>852</v>
      </c>
      <c r="F251" s="18" t="s">
        <v>111</v>
      </c>
      <c r="G251" s="18" t="s">
        <v>90</v>
      </c>
      <c r="H251" s="18" t="s">
        <v>185</v>
      </c>
      <c r="I251" s="18"/>
      <c r="J251" s="19">
        <f>J252</f>
        <v>9000000</v>
      </c>
      <c r="K251" s="19">
        <f>K252</f>
        <v>9091938</v>
      </c>
      <c r="L251" s="19">
        <f>L252</f>
        <v>9619200</v>
      </c>
    </row>
    <row r="252" spans="1:12" s="1" customFormat="1" ht="15" customHeight="1" x14ac:dyDescent="0.25">
      <c r="A252" s="350" t="s">
        <v>115</v>
      </c>
      <c r="B252" s="350"/>
      <c r="C252" s="187"/>
      <c r="D252" s="187"/>
      <c r="E252" s="185">
        <v>852</v>
      </c>
      <c r="F252" s="18" t="s">
        <v>111</v>
      </c>
      <c r="G252" s="18" t="s">
        <v>90</v>
      </c>
      <c r="H252" s="18" t="s">
        <v>186</v>
      </c>
      <c r="I252" s="18"/>
      <c r="J252" s="19">
        <f>J253+J256</f>
        <v>9000000</v>
      </c>
      <c r="K252" s="19">
        <f>K253+K256</f>
        <v>9091938</v>
      </c>
      <c r="L252" s="19">
        <f>L253+L256</f>
        <v>9619200</v>
      </c>
    </row>
    <row r="253" spans="1:12" s="1" customFormat="1" ht="29.25" customHeight="1" x14ac:dyDescent="0.25">
      <c r="A253" s="350" t="s">
        <v>187</v>
      </c>
      <c r="B253" s="350"/>
      <c r="C253" s="187"/>
      <c r="D253" s="187"/>
      <c r="E253" s="185">
        <v>852</v>
      </c>
      <c r="F253" s="25" t="s">
        <v>111</v>
      </c>
      <c r="G253" s="25" t="s">
        <v>90</v>
      </c>
      <c r="H253" s="18" t="s">
        <v>188</v>
      </c>
      <c r="I253" s="18"/>
      <c r="J253" s="19">
        <f t="shared" ref="J253:L254" si="63">J254</f>
        <v>6946200</v>
      </c>
      <c r="K253" s="19">
        <f t="shared" si="63"/>
        <v>7015700</v>
      </c>
      <c r="L253" s="19">
        <f t="shared" si="63"/>
        <v>7422600</v>
      </c>
    </row>
    <row r="254" spans="1:12" s="1" customFormat="1" ht="26.25" customHeight="1" x14ac:dyDescent="0.25">
      <c r="A254" s="187"/>
      <c r="B254" s="187" t="s">
        <v>119</v>
      </c>
      <c r="C254" s="187"/>
      <c r="D254" s="187"/>
      <c r="E254" s="185">
        <v>852</v>
      </c>
      <c r="F254" s="18" t="s">
        <v>111</v>
      </c>
      <c r="G254" s="18" t="s">
        <v>90</v>
      </c>
      <c r="H254" s="18" t="s">
        <v>188</v>
      </c>
      <c r="I254" s="18" t="s">
        <v>120</v>
      </c>
      <c r="J254" s="19">
        <f t="shared" si="63"/>
        <v>6946200</v>
      </c>
      <c r="K254" s="19">
        <f t="shared" si="63"/>
        <v>7015700</v>
      </c>
      <c r="L254" s="19">
        <f t="shared" si="63"/>
        <v>7422600</v>
      </c>
    </row>
    <row r="255" spans="1:12" s="1" customFormat="1" ht="38.25" x14ac:dyDescent="0.25">
      <c r="A255" s="187"/>
      <c r="B255" s="187" t="s">
        <v>121</v>
      </c>
      <c r="C255" s="187"/>
      <c r="D255" s="187"/>
      <c r="E255" s="185">
        <v>852</v>
      </c>
      <c r="F255" s="18" t="s">
        <v>111</v>
      </c>
      <c r="G255" s="18" t="s">
        <v>90</v>
      </c>
      <c r="H255" s="18" t="s">
        <v>188</v>
      </c>
      <c r="I255" s="18" t="s">
        <v>122</v>
      </c>
      <c r="J255" s="19">
        <v>6946200</v>
      </c>
      <c r="K255" s="19">
        <v>7015700</v>
      </c>
      <c r="L255" s="19">
        <v>7422600</v>
      </c>
    </row>
    <row r="256" spans="1:12" s="1" customFormat="1" ht="15" customHeight="1" x14ac:dyDescent="0.25">
      <c r="A256" s="350" t="s">
        <v>189</v>
      </c>
      <c r="B256" s="350"/>
      <c r="C256" s="187"/>
      <c r="D256" s="187"/>
      <c r="E256" s="185">
        <v>852</v>
      </c>
      <c r="F256" s="25" t="s">
        <v>111</v>
      </c>
      <c r="G256" s="25" t="s">
        <v>90</v>
      </c>
      <c r="H256" s="18" t="s">
        <v>190</v>
      </c>
      <c r="I256" s="18"/>
      <c r="J256" s="19">
        <f>J257+J259+J261</f>
        <v>2053800</v>
      </c>
      <c r="K256" s="19">
        <f>K257+K259+K261</f>
        <v>2076238</v>
      </c>
      <c r="L256" s="19">
        <f>L257+L259+L261</f>
        <v>2196600</v>
      </c>
    </row>
    <row r="257" spans="1:12" s="1" customFormat="1" ht="27.75" customHeight="1" x14ac:dyDescent="0.25">
      <c r="A257" s="187"/>
      <c r="B257" s="187" t="s">
        <v>17</v>
      </c>
      <c r="C257" s="187"/>
      <c r="D257" s="187"/>
      <c r="E257" s="185">
        <v>852</v>
      </c>
      <c r="F257" s="18" t="s">
        <v>111</v>
      </c>
      <c r="G257" s="18" t="s">
        <v>90</v>
      </c>
      <c r="H257" s="18" t="s">
        <v>190</v>
      </c>
      <c r="I257" s="18" t="s">
        <v>19</v>
      </c>
      <c r="J257" s="19">
        <f>J258</f>
        <v>1634900</v>
      </c>
      <c r="K257" s="19">
        <f>K258</f>
        <v>1657345</v>
      </c>
      <c r="L257" s="19">
        <f>L258</f>
        <v>1753500</v>
      </c>
    </row>
    <row r="258" spans="1:12" s="1" customFormat="1" ht="12.75" x14ac:dyDescent="0.25">
      <c r="A258" s="20"/>
      <c r="B258" s="193" t="s">
        <v>20</v>
      </c>
      <c r="C258" s="193"/>
      <c r="D258" s="193"/>
      <c r="E258" s="185">
        <v>852</v>
      </c>
      <c r="F258" s="18" t="s">
        <v>111</v>
      </c>
      <c r="G258" s="18" t="s">
        <v>90</v>
      </c>
      <c r="H258" s="18" t="s">
        <v>190</v>
      </c>
      <c r="I258" s="18" t="s">
        <v>21</v>
      </c>
      <c r="J258" s="19">
        <v>1634900</v>
      </c>
      <c r="K258" s="19">
        <v>1657345</v>
      </c>
      <c r="L258" s="19">
        <v>1753500</v>
      </c>
    </row>
    <row r="259" spans="1:12" s="1" customFormat="1" ht="12.75" x14ac:dyDescent="0.25">
      <c r="A259" s="20"/>
      <c r="B259" s="193" t="s">
        <v>22</v>
      </c>
      <c r="C259" s="193"/>
      <c r="D259" s="193"/>
      <c r="E259" s="185">
        <v>852</v>
      </c>
      <c r="F259" s="18" t="s">
        <v>111</v>
      </c>
      <c r="G259" s="18" t="s">
        <v>90</v>
      </c>
      <c r="H259" s="18" t="s">
        <v>190</v>
      </c>
      <c r="I259" s="18" t="s">
        <v>23</v>
      </c>
      <c r="J259" s="19">
        <f>J260</f>
        <v>381900</v>
      </c>
      <c r="K259" s="19">
        <f>K260</f>
        <v>381893</v>
      </c>
      <c r="L259" s="19">
        <f>L260</f>
        <v>404000</v>
      </c>
    </row>
    <row r="260" spans="1:12" s="1" customFormat="1" ht="12.75" x14ac:dyDescent="0.25">
      <c r="A260" s="20"/>
      <c r="B260" s="187" t="s">
        <v>24</v>
      </c>
      <c r="C260" s="187"/>
      <c r="D260" s="187"/>
      <c r="E260" s="185">
        <v>852</v>
      </c>
      <c r="F260" s="18" t="s">
        <v>111</v>
      </c>
      <c r="G260" s="18" t="s">
        <v>90</v>
      </c>
      <c r="H260" s="18" t="s">
        <v>190</v>
      </c>
      <c r="I260" s="18" t="s">
        <v>25</v>
      </c>
      <c r="J260" s="19">
        <v>381900</v>
      </c>
      <c r="K260" s="19">
        <v>381893</v>
      </c>
      <c r="L260" s="19">
        <v>404000</v>
      </c>
    </row>
    <row r="261" spans="1:12" s="1" customFormat="1" ht="12.75" x14ac:dyDescent="0.25">
      <c r="A261" s="187"/>
      <c r="B261" s="187" t="s">
        <v>26</v>
      </c>
      <c r="C261" s="187"/>
      <c r="D261" s="187"/>
      <c r="E261" s="185">
        <v>852</v>
      </c>
      <c r="F261" s="18" t="s">
        <v>111</v>
      </c>
      <c r="G261" s="18" t="s">
        <v>90</v>
      </c>
      <c r="H261" s="18" t="s">
        <v>190</v>
      </c>
      <c r="I261" s="18" t="s">
        <v>27</v>
      </c>
      <c r="J261" s="19">
        <f>J262+J263</f>
        <v>37000</v>
      </c>
      <c r="K261" s="19">
        <f>K262+K263</f>
        <v>37000</v>
      </c>
      <c r="L261" s="19">
        <f>L262+L263</f>
        <v>39100</v>
      </c>
    </row>
    <row r="262" spans="1:12" s="1" customFormat="1" ht="12.75" x14ac:dyDescent="0.25">
      <c r="A262" s="187"/>
      <c r="B262" s="187" t="s">
        <v>191</v>
      </c>
      <c r="C262" s="187"/>
      <c r="D262" s="187"/>
      <c r="E262" s="185">
        <v>852</v>
      </c>
      <c r="F262" s="18" t="s">
        <v>111</v>
      </c>
      <c r="G262" s="18" t="s">
        <v>90</v>
      </c>
      <c r="H262" s="18" t="s">
        <v>190</v>
      </c>
      <c r="I262" s="18" t="s">
        <v>29</v>
      </c>
      <c r="J262" s="19">
        <v>37000</v>
      </c>
      <c r="K262" s="19">
        <v>37000</v>
      </c>
      <c r="L262" s="19">
        <v>39100</v>
      </c>
    </row>
    <row r="263" spans="1:12" s="1" customFormat="1" ht="12.75" x14ac:dyDescent="0.25">
      <c r="A263" s="187"/>
      <c r="B263" s="187" t="s">
        <v>30</v>
      </c>
      <c r="C263" s="187"/>
      <c r="D263" s="187"/>
      <c r="E263" s="185">
        <v>852</v>
      </c>
      <c r="F263" s="18" t="s">
        <v>111</v>
      </c>
      <c r="G263" s="18" t="s">
        <v>90</v>
      </c>
      <c r="H263" s="18" t="s">
        <v>190</v>
      </c>
      <c r="I263" s="18" t="s">
        <v>31</v>
      </c>
      <c r="J263" s="19"/>
      <c r="K263" s="19"/>
      <c r="L263" s="19"/>
    </row>
    <row r="264" spans="1:12" s="1" customFormat="1" ht="12.75" x14ac:dyDescent="0.25">
      <c r="A264" s="350" t="s">
        <v>64</v>
      </c>
      <c r="B264" s="350"/>
      <c r="C264" s="187"/>
      <c r="D264" s="187"/>
      <c r="E264" s="185">
        <v>852</v>
      </c>
      <c r="F264" s="25" t="s">
        <v>111</v>
      </c>
      <c r="G264" s="25" t="s">
        <v>90</v>
      </c>
      <c r="H264" s="25" t="s">
        <v>65</v>
      </c>
      <c r="I264" s="25"/>
      <c r="J264" s="27">
        <f t="shared" ref="J264:L267" si="64">J265</f>
        <v>81000</v>
      </c>
      <c r="K264" s="27">
        <f t="shared" si="64"/>
        <v>81000</v>
      </c>
      <c r="L264" s="27">
        <f t="shared" si="64"/>
        <v>81000</v>
      </c>
    </row>
    <row r="265" spans="1:12" s="1" customFormat="1" ht="51.75" customHeight="1" x14ac:dyDescent="0.25">
      <c r="A265" s="350" t="s">
        <v>66</v>
      </c>
      <c r="B265" s="350"/>
      <c r="C265" s="187"/>
      <c r="D265" s="187"/>
      <c r="E265" s="185">
        <v>852</v>
      </c>
      <c r="F265" s="18" t="s">
        <v>111</v>
      </c>
      <c r="G265" s="25" t="s">
        <v>90</v>
      </c>
      <c r="H265" s="18" t="s">
        <v>67</v>
      </c>
      <c r="I265" s="18"/>
      <c r="J265" s="19">
        <f t="shared" si="64"/>
        <v>81000</v>
      </c>
      <c r="K265" s="19">
        <f t="shared" si="64"/>
        <v>81000</v>
      </c>
      <c r="L265" s="19">
        <f t="shared" si="64"/>
        <v>81000</v>
      </c>
    </row>
    <row r="266" spans="1:12" s="1" customFormat="1" ht="76.5" customHeight="1" x14ac:dyDescent="0.25">
      <c r="A266" s="350" t="s">
        <v>295</v>
      </c>
      <c r="B266" s="350"/>
      <c r="C266" s="187"/>
      <c r="D266" s="187"/>
      <c r="E266" s="185">
        <v>852</v>
      </c>
      <c r="F266" s="18" t="s">
        <v>111</v>
      </c>
      <c r="G266" s="25" t="s">
        <v>90</v>
      </c>
      <c r="H266" s="18" t="s">
        <v>131</v>
      </c>
      <c r="I266" s="18"/>
      <c r="J266" s="19">
        <f t="shared" si="64"/>
        <v>81000</v>
      </c>
      <c r="K266" s="19">
        <f t="shared" si="64"/>
        <v>81000</v>
      </c>
      <c r="L266" s="19">
        <f t="shared" si="64"/>
        <v>81000</v>
      </c>
    </row>
    <row r="267" spans="1:12" s="1" customFormat="1" ht="13.5" customHeight="1" x14ac:dyDescent="0.25">
      <c r="A267" s="20"/>
      <c r="B267" s="193" t="s">
        <v>127</v>
      </c>
      <c r="C267" s="193"/>
      <c r="D267" s="193"/>
      <c r="E267" s="185">
        <v>852</v>
      </c>
      <c r="F267" s="18" t="s">
        <v>111</v>
      </c>
      <c r="G267" s="18" t="s">
        <v>90</v>
      </c>
      <c r="H267" s="18" t="s">
        <v>131</v>
      </c>
      <c r="I267" s="18" t="s">
        <v>128</v>
      </c>
      <c r="J267" s="19">
        <f>J268</f>
        <v>81000</v>
      </c>
      <c r="K267" s="19">
        <f t="shared" si="64"/>
        <v>81000</v>
      </c>
      <c r="L267" s="19">
        <f t="shared" si="64"/>
        <v>81000</v>
      </c>
    </row>
    <row r="268" spans="1:12" s="1" customFormat="1" ht="25.5" x14ac:dyDescent="0.25">
      <c r="A268" s="20"/>
      <c r="B268" s="187" t="s">
        <v>659</v>
      </c>
      <c r="C268" s="187"/>
      <c r="D268" s="187"/>
      <c r="E268" s="185">
        <v>852</v>
      </c>
      <c r="F268" s="18" t="s">
        <v>111</v>
      </c>
      <c r="G268" s="18" t="s">
        <v>90</v>
      </c>
      <c r="H268" s="18" t="s">
        <v>131</v>
      </c>
      <c r="I268" s="18" t="s">
        <v>245</v>
      </c>
      <c r="J268" s="19">
        <v>81000</v>
      </c>
      <c r="K268" s="19">
        <v>81000</v>
      </c>
      <c r="L268" s="19">
        <v>81000</v>
      </c>
    </row>
    <row r="269" spans="1:12" s="1" customFormat="1" ht="16.5" customHeight="1" x14ac:dyDescent="0.25">
      <c r="A269" s="350" t="s">
        <v>132</v>
      </c>
      <c r="B269" s="350"/>
      <c r="C269" s="187"/>
      <c r="D269" s="187"/>
      <c r="E269" s="185">
        <v>852</v>
      </c>
      <c r="F269" s="25" t="s">
        <v>111</v>
      </c>
      <c r="G269" s="25" t="s">
        <v>90</v>
      </c>
      <c r="H269" s="25" t="s">
        <v>133</v>
      </c>
      <c r="I269" s="18"/>
      <c r="J269" s="19">
        <f t="shared" ref="J269:L270" si="65">J270</f>
        <v>1685000</v>
      </c>
      <c r="K269" s="19">
        <f t="shared" si="65"/>
        <v>1610000</v>
      </c>
      <c r="L269" s="19">
        <f t="shared" si="65"/>
        <v>1610000</v>
      </c>
    </row>
    <row r="270" spans="1:12" s="1" customFormat="1" ht="30" customHeight="1" x14ac:dyDescent="0.25">
      <c r="A270" s="187"/>
      <c r="B270" s="187" t="s">
        <v>119</v>
      </c>
      <c r="C270" s="187"/>
      <c r="D270" s="187"/>
      <c r="E270" s="185">
        <v>852</v>
      </c>
      <c r="F270" s="18" t="s">
        <v>111</v>
      </c>
      <c r="G270" s="18" t="s">
        <v>90</v>
      </c>
      <c r="H270" s="25" t="s">
        <v>133</v>
      </c>
      <c r="I270" s="18" t="s">
        <v>120</v>
      </c>
      <c r="J270" s="19">
        <f t="shared" si="65"/>
        <v>1685000</v>
      </c>
      <c r="K270" s="19">
        <f t="shared" si="65"/>
        <v>1610000</v>
      </c>
      <c r="L270" s="19">
        <f t="shared" si="65"/>
        <v>1610000</v>
      </c>
    </row>
    <row r="271" spans="1:12" s="1" customFormat="1" ht="12.75" x14ac:dyDescent="0.25">
      <c r="A271" s="193"/>
      <c r="B271" s="193" t="s">
        <v>170</v>
      </c>
      <c r="C271" s="193"/>
      <c r="D271" s="193"/>
      <c r="E271" s="185">
        <v>852</v>
      </c>
      <c r="F271" s="18" t="s">
        <v>111</v>
      </c>
      <c r="G271" s="18" t="s">
        <v>90</v>
      </c>
      <c r="H271" s="25" t="s">
        <v>133</v>
      </c>
      <c r="I271" s="18" t="s">
        <v>171</v>
      </c>
      <c r="J271" s="19">
        <v>1685000</v>
      </c>
      <c r="K271" s="19">
        <v>1610000</v>
      </c>
      <c r="L271" s="19">
        <v>1610000</v>
      </c>
    </row>
    <row r="272" spans="1:12" s="1" customFormat="1" ht="31.5" customHeight="1" x14ac:dyDescent="0.25">
      <c r="A272" s="350" t="s">
        <v>192</v>
      </c>
      <c r="B272" s="350"/>
      <c r="C272" s="187"/>
      <c r="D272" s="187"/>
      <c r="E272" s="185">
        <v>852</v>
      </c>
      <c r="F272" s="25" t="s">
        <v>111</v>
      </c>
      <c r="G272" s="25" t="s">
        <v>90</v>
      </c>
      <c r="H272" s="25" t="s">
        <v>193</v>
      </c>
      <c r="I272" s="18"/>
      <c r="J272" s="19">
        <f t="shared" ref="J272:L273" si="66">J273</f>
        <v>991000</v>
      </c>
      <c r="K272" s="19">
        <f t="shared" si="66"/>
        <v>1268630</v>
      </c>
      <c r="L272" s="19">
        <f t="shared" si="66"/>
        <v>1218646</v>
      </c>
    </row>
    <row r="273" spans="1:12" s="1" customFormat="1" ht="27" customHeight="1" x14ac:dyDescent="0.25">
      <c r="A273" s="187"/>
      <c r="B273" s="187" t="s">
        <v>119</v>
      </c>
      <c r="C273" s="187"/>
      <c r="D273" s="187"/>
      <c r="E273" s="185">
        <v>852</v>
      </c>
      <c r="F273" s="18" t="s">
        <v>111</v>
      </c>
      <c r="G273" s="18" t="s">
        <v>90</v>
      </c>
      <c r="H273" s="25" t="s">
        <v>193</v>
      </c>
      <c r="I273" s="18" t="s">
        <v>120</v>
      </c>
      <c r="J273" s="19">
        <f t="shared" si="66"/>
        <v>991000</v>
      </c>
      <c r="K273" s="19">
        <f t="shared" si="66"/>
        <v>1268630</v>
      </c>
      <c r="L273" s="19">
        <f t="shared" si="66"/>
        <v>1218646</v>
      </c>
    </row>
    <row r="274" spans="1:12" s="1" customFormat="1" ht="15.75" customHeight="1" x14ac:dyDescent="0.25">
      <c r="A274" s="193"/>
      <c r="B274" s="193" t="s">
        <v>170</v>
      </c>
      <c r="C274" s="193"/>
      <c r="D274" s="193"/>
      <c r="E274" s="185">
        <v>852</v>
      </c>
      <c r="F274" s="18" t="s">
        <v>111</v>
      </c>
      <c r="G274" s="18" t="s">
        <v>90</v>
      </c>
      <c r="H274" s="25" t="s">
        <v>193</v>
      </c>
      <c r="I274" s="18" t="s">
        <v>171</v>
      </c>
      <c r="J274" s="19">
        <v>991000</v>
      </c>
      <c r="K274" s="19">
        <v>1268630</v>
      </c>
      <c r="L274" s="19">
        <v>1218646</v>
      </c>
    </row>
    <row r="275" spans="1:12" s="1" customFormat="1" ht="12.75" x14ac:dyDescent="0.25">
      <c r="A275" s="355" t="s">
        <v>230</v>
      </c>
      <c r="B275" s="355"/>
      <c r="C275" s="188"/>
      <c r="D275" s="188"/>
      <c r="E275" s="185">
        <v>852</v>
      </c>
      <c r="F275" s="9" t="s">
        <v>231</v>
      </c>
      <c r="G275" s="9"/>
      <c r="H275" s="9"/>
      <c r="I275" s="9"/>
      <c r="J275" s="10">
        <f>J276+J284+J299</f>
        <v>8603400</v>
      </c>
      <c r="K275" s="10">
        <f t="shared" ref="K275:L275" si="67">K276+K284+K299</f>
        <v>9348700</v>
      </c>
      <c r="L275" s="10">
        <f t="shared" si="67"/>
        <v>9636300</v>
      </c>
    </row>
    <row r="276" spans="1:12" s="1" customFormat="1" ht="12.75" customHeight="1" x14ac:dyDescent="0.25">
      <c r="A276" s="357" t="s">
        <v>239</v>
      </c>
      <c r="B276" s="358"/>
      <c r="C276" s="200"/>
      <c r="D276" s="200"/>
      <c r="E276" s="185">
        <v>852</v>
      </c>
      <c r="F276" s="14" t="s">
        <v>231</v>
      </c>
      <c r="G276" s="14" t="s">
        <v>12</v>
      </c>
      <c r="H276" s="14"/>
      <c r="I276" s="14"/>
      <c r="J276" s="15">
        <f>J277+J281</f>
        <v>285000</v>
      </c>
      <c r="K276" s="15">
        <f t="shared" ref="K276:L276" si="68">K277+K281</f>
        <v>212000</v>
      </c>
      <c r="L276" s="15">
        <f t="shared" si="68"/>
        <v>212000</v>
      </c>
    </row>
    <row r="277" spans="1:12" s="1" customFormat="1" ht="12.75" x14ac:dyDescent="0.25">
      <c r="A277" s="350" t="s">
        <v>240</v>
      </c>
      <c r="B277" s="350"/>
      <c r="C277" s="187"/>
      <c r="D277" s="187"/>
      <c r="E277" s="185">
        <v>852</v>
      </c>
      <c r="F277" s="18" t="s">
        <v>231</v>
      </c>
      <c r="G277" s="18" t="s">
        <v>12</v>
      </c>
      <c r="H277" s="18" t="s">
        <v>241</v>
      </c>
      <c r="I277" s="18"/>
      <c r="J277" s="19">
        <f t="shared" ref="J277:L279" si="69">J278</f>
        <v>132000</v>
      </c>
      <c r="K277" s="19">
        <f t="shared" si="69"/>
        <v>114000</v>
      </c>
      <c r="L277" s="19">
        <f t="shared" si="69"/>
        <v>114000</v>
      </c>
    </row>
    <row r="278" spans="1:12" s="1" customFormat="1" ht="27" customHeight="1" x14ac:dyDescent="0.25">
      <c r="A278" s="350" t="s">
        <v>242</v>
      </c>
      <c r="B278" s="350"/>
      <c r="C278" s="187"/>
      <c r="D278" s="187"/>
      <c r="E278" s="185">
        <v>852</v>
      </c>
      <c r="F278" s="18" t="s">
        <v>231</v>
      </c>
      <c r="G278" s="18" t="s">
        <v>12</v>
      </c>
      <c r="H278" s="18" t="s">
        <v>243</v>
      </c>
      <c r="I278" s="18"/>
      <c r="J278" s="19">
        <f t="shared" si="69"/>
        <v>132000</v>
      </c>
      <c r="K278" s="19">
        <f t="shared" si="69"/>
        <v>114000</v>
      </c>
      <c r="L278" s="19">
        <f t="shared" si="69"/>
        <v>114000</v>
      </c>
    </row>
    <row r="279" spans="1:12" s="1" customFormat="1" ht="12.75" x14ac:dyDescent="0.25">
      <c r="A279" s="20"/>
      <c r="B279" s="193" t="s">
        <v>127</v>
      </c>
      <c r="C279" s="193"/>
      <c r="D279" s="193"/>
      <c r="E279" s="185">
        <v>852</v>
      </c>
      <c r="F279" s="18" t="s">
        <v>231</v>
      </c>
      <c r="G279" s="18" t="s">
        <v>12</v>
      </c>
      <c r="H279" s="18" t="s">
        <v>243</v>
      </c>
      <c r="I279" s="18" t="s">
        <v>128</v>
      </c>
      <c r="J279" s="19">
        <f>J280</f>
        <v>132000</v>
      </c>
      <c r="K279" s="19">
        <f t="shared" si="69"/>
        <v>114000</v>
      </c>
      <c r="L279" s="19">
        <f t="shared" si="69"/>
        <v>114000</v>
      </c>
    </row>
    <row r="280" spans="1:12" s="1" customFormat="1" ht="25.5" x14ac:dyDescent="0.25">
      <c r="A280" s="187"/>
      <c r="B280" s="193" t="s">
        <v>244</v>
      </c>
      <c r="C280" s="193"/>
      <c r="D280" s="193"/>
      <c r="E280" s="185">
        <v>852</v>
      </c>
      <c r="F280" s="18" t="s">
        <v>231</v>
      </c>
      <c r="G280" s="18" t="s">
        <v>12</v>
      </c>
      <c r="H280" s="18" t="s">
        <v>243</v>
      </c>
      <c r="I280" s="18" t="s">
        <v>245</v>
      </c>
      <c r="J280" s="19">
        <v>132000</v>
      </c>
      <c r="K280" s="19">
        <v>114000</v>
      </c>
      <c r="L280" s="19">
        <v>114000</v>
      </c>
    </row>
    <row r="281" spans="1:12" s="1" customFormat="1" ht="29.25" customHeight="1" x14ac:dyDescent="0.25">
      <c r="A281" s="356" t="s">
        <v>246</v>
      </c>
      <c r="B281" s="356"/>
      <c r="C281" s="193"/>
      <c r="D281" s="193"/>
      <c r="E281" s="185">
        <v>852</v>
      </c>
      <c r="F281" s="18" t="s">
        <v>231</v>
      </c>
      <c r="G281" s="18" t="s">
        <v>12</v>
      </c>
      <c r="H281" s="18" t="s">
        <v>247</v>
      </c>
      <c r="I281" s="18"/>
      <c r="J281" s="19">
        <f t="shared" ref="J281:L282" si="70">J282</f>
        <v>153000</v>
      </c>
      <c r="K281" s="19">
        <f t="shared" si="70"/>
        <v>98000</v>
      </c>
      <c r="L281" s="19">
        <f t="shared" si="70"/>
        <v>98000</v>
      </c>
    </row>
    <row r="282" spans="1:12" s="1" customFormat="1" ht="12.75" x14ac:dyDescent="0.25">
      <c r="A282" s="192"/>
      <c r="B282" s="193" t="s">
        <v>127</v>
      </c>
      <c r="C282" s="193"/>
      <c r="D282" s="193"/>
      <c r="E282" s="185">
        <v>852</v>
      </c>
      <c r="F282" s="18" t="s">
        <v>231</v>
      </c>
      <c r="G282" s="18" t="s">
        <v>12</v>
      </c>
      <c r="H282" s="18" t="s">
        <v>247</v>
      </c>
      <c r="I282" s="18" t="s">
        <v>128</v>
      </c>
      <c r="J282" s="19">
        <f t="shared" si="70"/>
        <v>153000</v>
      </c>
      <c r="K282" s="19">
        <f t="shared" si="70"/>
        <v>98000</v>
      </c>
      <c r="L282" s="19">
        <f t="shared" si="70"/>
        <v>98000</v>
      </c>
    </row>
    <row r="283" spans="1:12" s="1" customFormat="1" ht="12.75" x14ac:dyDescent="0.25">
      <c r="A283" s="192"/>
      <c r="B283" s="193" t="s">
        <v>248</v>
      </c>
      <c r="C283" s="193"/>
      <c r="D283" s="193"/>
      <c r="E283" s="185">
        <v>852</v>
      </c>
      <c r="F283" s="18" t="s">
        <v>231</v>
      </c>
      <c r="G283" s="18" t="s">
        <v>12</v>
      </c>
      <c r="H283" s="18" t="s">
        <v>247</v>
      </c>
      <c r="I283" s="18" t="s">
        <v>249</v>
      </c>
      <c r="J283" s="19">
        <v>153000</v>
      </c>
      <c r="K283" s="19">
        <v>98000</v>
      </c>
      <c r="L283" s="19">
        <v>98000</v>
      </c>
    </row>
    <row r="284" spans="1:12" s="1" customFormat="1" ht="12.75" x14ac:dyDescent="0.25">
      <c r="A284" s="326" t="s">
        <v>250</v>
      </c>
      <c r="B284" s="326"/>
      <c r="C284" s="198"/>
      <c r="D284" s="198"/>
      <c r="E284" s="185">
        <v>852</v>
      </c>
      <c r="F284" s="14" t="s">
        <v>231</v>
      </c>
      <c r="G284" s="14" t="s">
        <v>39</v>
      </c>
      <c r="H284" s="14"/>
      <c r="I284" s="14"/>
      <c r="J284" s="15">
        <f>J285+J290</f>
        <v>7313900</v>
      </c>
      <c r="K284" s="15">
        <f>K285+K290</f>
        <v>8132200</v>
      </c>
      <c r="L284" s="15">
        <f>L285+L290</f>
        <v>8419800</v>
      </c>
    </row>
    <row r="285" spans="1:12" s="1" customFormat="1" ht="12.75" x14ac:dyDescent="0.25">
      <c r="A285" s="368" t="s">
        <v>240</v>
      </c>
      <c r="B285" s="368"/>
      <c r="C285" s="192"/>
      <c r="D285" s="192"/>
      <c r="E285" s="185">
        <v>852</v>
      </c>
      <c r="F285" s="18" t="s">
        <v>231</v>
      </c>
      <c r="G285" s="18" t="s">
        <v>39</v>
      </c>
      <c r="H285" s="18" t="s">
        <v>241</v>
      </c>
      <c r="I285" s="18"/>
      <c r="J285" s="19">
        <f>J286</f>
        <v>132400</v>
      </c>
      <c r="K285" s="19">
        <f t="shared" ref="K285:L285" si="71">K286</f>
        <v>139000</v>
      </c>
      <c r="L285" s="19">
        <f t="shared" si="71"/>
        <v>146000</v>
      </c>
    </row>
    <row r="286" spans="1:12" s="1" customFormat="1" ht="28.5" customHeight="1" x14ac:dyDescent="0.25">
      <c r="A286" s="356" t="s">
        <v>251</v>
      </c>
      <c r="B286" s="356"/>
      <c r="C286" s="193"/>
      <c r="D286" s="193"/>
      <c r="E286" s="185">
        <v>852</v>
      </c>
      <c r="F286" s="18" t="s">
        <v>231</v>
      </c>
      <c r="G286" s="18" t="s">
        <v>39</v>
      </c>
      <c r="H286" s="18" t="s">
        <v>252</v>
      </c>
      <c r="I286" s="18"/>
      <c r="J286" s="19">
        <f t="shared" ref="J286:L288" si="72">J287</f>
        <v>132400</v>
      </c>
      <c r="K286" s="19">
        <f t="shared" si="72"/>
        <v>139000</v>
      </c>
      <c r="L286" s="19">
        <f t="shared" si="72"/>
        <v>146000</v>
      </c>
    </row>
    <row r="287" spans="1:12" s="12" customFormat="1" ht="27" customHeight="1" x14ac:dyDescent="0.25">
      <c r="A287" s="350" t="s">
        <v>300</v>
      </c>
      <c r="B287" s="350"/>
      <c r="C287" s="187"/>
      <c r="D287" s="187"/>
      <c r="E287" s="185">
        <v>852</v>
      </c>
      <c r="F287" s="18" t="s">
        <v>231</v>
      </c>
      <c r="G287" s="18" t="s">
        <v>39</v>
      </c>
      <c r="H287" s="18" t="s">
        <v>253</v>
      </c>
      <c r="I287" s="18"/>
      <c r="J287" s="19">
        <f t="shared" si="72"/>
        <v>132400</v>
      </c>
      <c r="K287" s="19">
        <f t="shared" si="72"/>
        <v>139000</v>
      </c>
      <c r="L287" s="19">
        <f t="shared" si="72"/>
        <v>146000</v>
      </c>
    </row>
    <row r="288" spans="1:12" s="1" customFormat="1" ht="12.75" x14ac:dyDescent="0.25">
      <c r="A288" s="192"/>
      <c r="B288" s="193" t="s">
        <v>127</v>
      </c>
      <c r="C288" s="193"/>
      <c r="D288" s="193"/>
      <c r="E288" s="185">
        <v>852</v>
      </c>
      <c r="F288" s="18" t="s">
        <v>231</v>
      </c>
      <c r="G288" s="18" t="s">
        <v>39</v>
      </c>
      <c r="H288" s="18" t="s">
        <v>253</v>
      </c>
      <c r="I288" s="18" t="s">
        <v>128</v>
      </c>
      <c r="J288" s="19">
        <f t="shared" si="72"/>
        <v>132400</v>
      </c>
      <c r="K288" s="19">
        <f t="shared" si="72"/>
        <v>139000</v>
      </c>
      <c r="L288" s="19">
        <f t="shared" si="72"/>
        <v>146000</v>
      </c>
    </row>
    <row r="289" spans="1:12" s="1" customFormat="1" ht="15" customHeight="1" x14ac:dyDescent="0.25">
      <c r="A289" s="192"/>
      <c r="B289" s="193" t="s">
        <v>254</v>
      </c>
      <c r="C289" s="193"/>
      <c r="D289" s="193"/>
      <c r="E289" s="185">
        <v>852</v>
      </c>
      <c r="F289" s="18" t="s">
        <v>231</v>
      </c>
      <c r="G289" s="18" t="s">
        <v>39</v>
      </c>
      <c r="H289" s="18" t="s">
        <v>253</v>
      </c>
      <c r="I289" s="18" t="s">
        <v>255</v>
      </c>
      <c r="J289" s="19">
        <v>132400</v>
      </c>
      <c r="K289" s="19">
        <v>139000</v>
      </c>
      <c r="L289" s="19">
        <v>146000</v>
      </c>
    </row>
    <row r="290" spans="1:12" s="1" customFormat="1" ht="12.75" x14ac:dyDescent="0.25">
      <c r="A290" s="368" t="s">
        <v>166</v>
      </c>
      <c r="B290" s="368"/>
      <c r="C290" s="192"/>
      <c r="D290" s="192"/>
      <c r="E290" s="185">
        <v>852</v>
      </c>
      <c r="F290" s="18" t="s">
        <v>231</v>
      </c>
      <c r="G290" s="18" t="s">
        <v>39</v>
      </c>
      <c r="H290" s="18" t="s">
        <v>167</v>
      </c>
      <c r="I290" s="18"/>
      <c r="J290" s="19">
        <f>J291+J294</f>
        <v>7181500</v>
      </c>
      <c r="K290" s="19">
        <f>K291+K294</f>
        <v>7993200</v>
      </c>
      <c r="L290" s="19">
        <f>L291+L294</f>
        <v>8273800</v>
      </c>
    </row>
    <row r="291" spans="1:12" s="1" customFormat="1" ht="26.25" customHeight="1" x14ac:dyDescent="0.25">
      <c r="A291" s="356" t="s">
        <v>260</v>
      </c>
      <c r="B291" s="356"/>
      <c r="C291" s="193"/>
      <c r="D291" s="193"/>
      <c r="E291" s="185">
        <v>852</v>
      </c>
      <c r="F291" s="18" t="s">
        <v>231</v>
      </c>
      <c r="G291" s="18" t="s">
        <v>39</v>
      </c>
      <c r="H291" s="18" t="s">
        <v>261</v>
      </c>
      <c r="I291" s="18"/>
      <c r="J291" s="19">
        <f t="shared" ref="J291:L292" si="73">J292</f>
        <v>652000</v>
      </c>
      <c r="K291" s="19">
        <f t="shared" si="73"/>
        <v>652000</v>
      </c>
      <c r="L291" s="19">
        <f t="shared" si="73"/>
        <v>652000</v>
      </c>
    </row>
    <row r="292" spans="1:12" s="1" customFormat="1" ht="15.75" customHeight="1" x14ac:dyDescent="0.25">
      <c r="A292" s="192"/>
      <c r="B292" s="193" t="s">
        <v>127</v>
      </c>
      <c r="C292" s="193"/>
      <c r="D292" s="193"/>
      <c r="E292" s="185">
        <v>852</v>
      </c>
      <c r="F292" s="18" t="s">
        <v>231</v>
      </c>
      <c r="G292" s="18" t="s">
        <v>39</v>
      </c>
      <c r="H292" s="18" t="s">
        <v>261</v>
      </c>
      <c r="I292" s="18" t="s">
        <v>128</v>
      </c>
      <c r="J292" s="19">
        <f t="shared" si="73"/>
        <v>652000</v>
      </c>
      <c r="K292" s="19">
        <f t="shared" si="73"/>
        <v>652000</v>
      </c>
      <c r="L292" s="19">
        <f t="shared" si="73"/>
        <v>652000</v>
      </c>
    </row>
    <row r="293" spans="1:12" s="1" customFormat="1" ht="14.25" customHeight="1" x14ac:dyDescent="0.25">
      <c r="A293" s="192"/>
      <c r="B293" s="193" t="s">
        <v>254</v>
      </c>
      <c r="C293" s="193"/>
      <c r="D293" s="193"/>
      <c r="E293" s="185">
        <v>852</v>
      </c>
      <c r="F293" s="18" t="s">
        <v>231</v>
      </c>
      <c r="G293" s="18" t="s">
        <v>39</v>
      </c>
      <c r="H293" s="18" t="s">
        <v>261</v>
      </c>
      <c r="I293" s="18" t="s">
        <v>255</v>
      </c>
      <c r="J293" s="19">
        <v>652000</v>
      </c>
      <c r="K293" s="19">
        <v>652000</v>
      </c>
      <c r="L293" s="19">
        <v>652000</v>
      </c>
    </row>
    <row r="294" spans="1:12" s="1" customFormat="1" ht="39.75" customHeight="1" x14ac:dyDescent="0.25">
      <c r="A294" s="356" t="s">
        <v>262</v>
      </c>
      <c r="B294" s="356"/>
      <c r="C294" s="193"/>
      <c r="D294" s="193"/>
      <c r="E294" s="185">
        <v>852</v>
      </c>
      <c r="F294" s="18" t="s">
        <v>231</v>
      </c>
      <c r="G294" s="18" t="s">
        <v>39</v>
      </c>
      <c r="H294" s="18" t="s">
        <v>263</v>
      </c>
      <c r="I294" s="18"/>
      <c r="J294" s="19">
        <f>J295+J297</f>
        <v>6529500</v>
      </c>
      <c r="K294" s="19">
        <f>K295+K297</f>
        <v>7341200</v>
      </c>
      <c r="L294" s="19">
        <f>L295+L297</f>
        <v>7621800</v>
      </c>
    </row>
    <row r="295" spans="1:12" s="1" customFormat="1" ht="13.5" customHeight="1" x14ac:dyDescent="0.25">
      <c r="A295" s="20"/>
      <c r="B295" s="193" t="s">
        <v>22</v>
      </c>
      <c r="C295" s="193"/>
      <c r="D295" s="193"/>
      <c r="E295" s="185">
        <v>852</v>
      </c>
      <c r="F295" s="18" t="s">
        <v>264</v>
      </c>
      <c r="G295" s="18" t="s">
        <v>39</v>
      </c>
      <c r="H295" s="18" t="s">
        <v>263</v>
      </c>
      <c r="I295" s="18" t="s">
        <v>23</v>
      </c>
      <c r="J295" s="19">
        <f>J296</f>
        <v>1559600</v>
      </c>
      <c r="K295" s="19">
        <f>K296</f>
        <v>1774912</v>
      </c>
      <c r="L295" s="19">
        <f>L296</f>
        <v>1844000</v>
      </c>
    </row>
    <row r="296" spans="1:12" s="1" customFormat="1" ht="13.5" customHeight="1" x14ac:dyDescent="0.25">
      <c r="A296" s="20"/>
      <c r="B296" s="187" t="s">
        <v>24</v>
      </c>
      <c r="C296" s="187"/>
      <c r="D296" s="187"/>
      <c r="E296" s="185">
        <v>852</v>
      </c>
      <c r="F296" s="18" t="s">
        <v>264</v>
      </c>
      <c r="G296" s="18" t="s">
        <v>39</v>
      </c>
      <c r="H296" s="18" t="s">
        <v>263</v>
      </c>
      <c r="I296" s="18" t="s">
        <v>25</v>
      </c>
      <c r="J296" s="19">
        <v>1559600</v>
      </c>
      <c r="K296" s="19">
        <v>1774912</v>
      </c>
      <c r="L296" s="19">
        <v>1844000</v>
      </c>
    </row>
    <row r="297" spans="1:12" s="1" customFormat="1" ht="13.5" customHeight="1" x14ac:dyDescent="0.25">
      <c r="A297" s="192"/>
      <c r="B297" s="193" t="s">
        <v>127</v>
      </c>
      <c r="C297" s="193"/>
      <c r="D297" s="193"/>
      <c r="E297" s="185">
        <v>852</v>
      </c>
      <c r="F297" s="18" t="s">
        <v>231</v>
      </c>
      <c r="G297" s="18" t="s">
        <v>39</v>
      </c>
      <c r="H297" s="18" t="s">
        <v>263</v>
      </c>
      <c r="I297" s="18" t="s">
        <v>128</v>
      </c>
      <c r="J297" s="19">
        <f>J298</f>
        <v>4969900</v>
      </c>
      <c r="K297" s="19">
        <f>K298</f>
        <v>5566288</v>
      </c>
      <c r="L297" s="19">
        <f>L298</f>
        <v>5777800</v>
      </c>
    </row>
    <row r="298" spans="1:12" s="1" customFormat="1" ht="13.5" customHeight="1" x14ac:dyDescent="0.25">
      <c r="A298" s="192"/>
      <c r="B298" s="193" t="s">
        <v>254</v>
      </c>
      <c r="C298" s="193"/>
      <c r="D298" s="193"/>
      <c r="E298" s="185">
        <v>852</v>
      </c>
      <c r="F298" s="18" t="s">
        <v>231</v>
      </c>
      <c r="G298" s="18" t="s">
        <v>39</v>
      </c>
      <c r="H298" s="18" t="s">
        <v>263</v>
      </c>
      <c r="I298" s="18" t="s">
        <v>255</v>
      </c>
      <c r="J298" s="19">
        <v>4969900</v>
      </c>
      <c r="K298" s="19">
        <v>5566288</v>
      </c>
      <c r="L298" s="19">
        <v>5777800</v>
      </c>
    </row>
    <row r="299" spans="1:12" s="1" customFormat="1" ht="12.75" x14ac:dyDescent="0.25">
      <c r="A299" s="326" t="s">
        <v>265</v>
      </c>
      <c r="B299" s="326"/>
      <c r="C299" s="198"/>
      <c r="D299" s="198"/>
      <c r="E299" s="185">
        <v>852</v>
      </c>
      <c r="F299" s="14" t="s">
        <v>231</v>
      </c>
      <c r="G299" s="14" t="s">
        <v>47</v>
      </c>
      <c r="H299" s="14"/>
      <c r="I299" s="14"/>
      <c r="J299" s="15">
        <f>J300</f>
        <v>1004500</v>
      </c>
      <c r="K299" s="15">
        <f t="shared" ref="K299:L299" si="74">K300</f>
        <v>1004500</v>
      </c>
      <c r="L299" s="15">
        <f t="shared" si="74"/>
        <v>1004500</v>
      </c>
    </row>
    <row r="300" spans="1:12" s="16" customFormat="1" ht="12.75" x14ac:dyDescent="0.25">
      <c r="A300" s="350" t="s">
        <v>64</v>
      </c>
      <c r="B300" s="350"/>
      <c r="C300" s="187"/>
      <c r="D300" s="187"/>
      <c r="E300" s="185">
        <v>852</v>
      </c>
      <c r="F300" s="18" t="s">
        <v>231</v>
      </c>
      <c r="G300" s="18" t="s">
        <v>47</v>
      </c>
      <c r="H300" s="18" t="s">
        <v>65</v>
      </c>
      <c r="I300" s="18"/>
      <c r="J300" s="19">
        <f>J301</f>
        <v>1004500</v>
      </c>
      <c r="K300" s="19">
        <f>K301</f>
        <v>1004500</v>
      </c>
      <c r="L300" s="19">
        <f>L301</f>
        <v>1004500</v>
      </c>
    </row>
    <row r="301" spans="1:12" s="1" customFormat="1" ht="51.75" customHeight="1" x14ac:dyDescent="0.25">
      <c r="A301" s="350" t="s">
        <v>66</v>
      </c>
      <c r="B301" s="350"/>
      <c r="C301" s="187"/>
      <c r="D301" s="187"/>
      <c r="E301" s="185">
        <v>852</v>
      </c>
      <c r="F301" s="25" t="s">
        <v>231</v>
      </c>
      <c r="G301" s="25" t="s">
        <v>47</v>
      </c>
      <c r="H301" s="25" t="s">
        <v>67</v>
      </c>
      <c r="I301" s="25"/>
      <c r="J301" s="19">
        <f>J302+J307</f>
        <v>1004500</v>
      </c>
      <c r="K301" s="19">
        <f>K302+K307</f>
        <v>1004500</v>
      </c>
      <c r="L301" s="19">
        <f>L302+L307</f>
        <v>1004500</v>
      </c>
    </row>
    <row r="302" spans="1:12" s="1" customFormat="1" ht="26.25" customHeight="1" x14ac:dyDescent="0.25">
      <c r="A302" s="350" t="s">
        <v>266</v>
      </c>
      <c r="B302" s="350"/>
      <c r="C302" s="187"/>
      <c r="D302" s="187"/>
      <c r="E302" s="185">
        <v>852</v>
      </c>
      <c r="F302" s="25" t="s">
        <v>231</v>
      </c>
      <c r="G302" s="25" t="s">
        <v>47</v>
      </c>
      <c r="H302" s="25" t="s">
        <v>267</v>
      </c>
      <c r="I302" s="25"/>
      <c r="J302" s="19">
        <f>J303+J305</f>
        <v>430500</v>
      </c>
      <c r="K302" s="19">
        <f>K303+K305</f>
        <v>430500</v>
      </c>
      <c r="L302" s="19">
        <f>L303+L305</f>
        <v>430500</v>
      </c>
    </row>
    <row r="303" spans="1:12" s="1" customFormat="1" ht="28.5" customHeight="1" x14ac:dyDescent="0.25">
      <c r="A303" s="187"/>
      <c r="B303" s="187" t="s">
        <v>17</v>
      </c>
      <c r="C303" s="187"/>
      <c r="D303" s="187"/>
      <c r="E303" s="185">
        <v>852</v>
      </c>
      <c r="F303" s="25" t="s">
        <v>231</v>
      </c>
      <c r="G303" s="25" t="s">
        <v>47</v>
      </c>
      <c r="H303" s="25" t="s">
        <v>267</v>
      </c>
      <c r="I303" s="18" t="s">
        <v>19</v>
      </c>
      <c r="J303" s="19">
        <f>J304</f>
        <v>347000</v>
      </c>
      <c r="K303" s="19">
        <f>K304</f>
        <v>347033</v>
      </c>
      <c r="L303" s="19">
        <f>L304</f>
        <v>347033</v>
      </c>
    </row>
    <row r="304" spans="1:12" s="1" customFormat="1" ht="12.75" x14ac:dyDescent="0.25">
      <c r="A304" s="20"/>
      <c r="B304" s="193" t="s">
        <v>20</v>
      </c>
      <c r="C304" s="193"/>
      <c r="D304" s="193"/>
      <c r="E304" s="185">
        <v>852</v>
      </c>
      <c r="F304" s="25" t="s">
        <v>231</v>
      </c>
      <c r="G304" s="25" t="s">
        <v>47</v>
      </c>
      <c r="H304" s="25" t="s">
        <v>267</v>
      </c>
      <c r="I304" s="18" t="s">
        <v>21</v>
      </c>
      <c r="J304" s="19">
        <v>347000</v>
      </c>
      <c r="K304" s="19">
        <v>347033</v>
      </c>
      <c r="L304" s="19">
        <v>347033</v>
      </c>
    </row>
    <row r="305" spans="1:15" s="1" customFormat="1" ht="12.75" x14ac:dyDescent="0.25">
      <c r="A305" s="20"/>
      <c r="B305" s="193" t="s">
        <v>22</v>
      </c>
      <c r="C305" s="193"/>
      <c r="D305" s="193"/>
      <c r="E305" s="185">
        <v>852</v>
      </c>
      <c r="F305" s="25" t="s">
        <v>231</v>
      </c>
      <c r="G305" s="25" t="s">
        <v>47</v>
      </c>
      <c r="H305" s="25" t="s">
        <v>267</v>
      </c>
      <c r="I305" s="18" t="s">
        <v>23</v>
      </c>
      <c r="J305" s="19">
        <f>J306</f>
        <v>83500</v>
      </c>
      <c r="K305" s="19">
        <f>K306</f>
        <v>83467</v>
      </c>
      <c r="L305" s="19">
        <f>L306</f>
        <v>83467</v>
      </c>
    </row>
    <row r="306" spans="1:15" s="1" customFormat="1" ht="12.75" x14ac:dyDescent="0.25">
      <c r="A306" s="20"/>
      <c r="B306" s="187" t="s">
        <v>24</v>
      </c>
      <c r="C306" s="187"/>
      <c r="D306" s="187"/>
      <c r="E306" s="185">
        <v>852</v>
      </c>
      <c r="F306" s="25" t="s">
        <v>231</v>
      </c>
      <c r="G306" s="25" t="s">
        <v>47</v>
      </c>
      <c r="H306" s="25" t="s">
        <v>267</v>
      </c>
      <c r="I306" s="18" t="s">
        <v>25</v>
      </c>
      <c r="J306" s="19">
        <v>83500</v>
      </c>
      <c r="K306" s="19">
        <v>83467</v>
      </c>
      <c r="L306" s="19">
        <v>83467</v>
      </c>
    </row>
    <row r="307" spans="1:15" s="1" customFormat="1" ht="14.25" customHeight="1" x14ac:dyDescent="0.25">
      <c r="A307" s="350" t="s">
        <v>268</v>
      </c>
      <c r="B307" s="350"/>
      <c r="C307" s="187"/>
      <c r="D307" s="187"/>
      <c r="E307" s="185">
        <v>852</v>
      </c>
      <c r="F307" s="18" t="s">
        <v>231</v>
      </c>
      <c r="G307" s="18" t="s">
        <v>47</v>
      </c>
      <c r="H307" s="18" t="s">
        <v>269</v>
      </c>
      <c r="I307" s="18"/>
      <c r="J307" s="19">
        <f>J308+J310</f>
        <v>574000</v>
      </c>
      <c r="K307" s="19">
        <f>K308+K310</f>
        <v>574000</v>
      </c>
      <c r="L307" s="19">
        <f>L308+L310</f>
        <v>574000</v>
      </c>
    </row>
    <row r="308" spans="1:15" s="1" customFormat="1" ht="27" customHeight="1" x14ac:dyDescent="0.25">
      <c r="A308" s="187"/>
      <c r="B308" s="187" t="s">
        <v>17</v>
      </c>
      <c r="C308" s="187"/>
      <c r="D308" s="187"/>
      <c r="E308" s="185">
        <v>852</v>
      </c>
      <c r="F308" s="25" t="s">
        <v>231</v>
      </c>
      <c r="G308" s="25" t="s">
        <v>47</v>
      </c>
      <c r="H308" s="18" t="s">
        <v>269</v>
      </c>
      <c r="I308" s="18" t="s">
        <v>19</v>
      </c>
      <c r="J308" s="19">
        <f>J309</f>
        <v>340600</v>
      </c>
      <c r="K308" s="19">
        <f>K309</f>
        <v>340646</v>
      </c>
      <c r="L308" s="19">
        <f>L309</f>
        <v>340646</v>
      </c>
    </row>
    <row r="309" spans="1:15" s="1" customFormat="1" ht="12.75" x14ac:dyDescent="0.25">
      <c r="A309" s="20"/>
      <c r="B309" s="193" t="s">
        <v>20</v>
      </c>
      <c r="C309" s="193"/>
      <c r="D309" s="193"/>
      <c r="E309" s="185">
        <v>852</v>
      </c>
      <c r="F309" s="25" t="s">
        <v>231</v>
      </c>
      <c r="G309" s="25" t="s">
        <v>47</v>
      </c>
      <c r="H309" s="18" t="s">
        <v>269</v>
      </c>
      <c r="I309" s="18" t="s">
        <v>21</v>
      </c>
      <c r="J309" s="19">
        <v>340600</v>
      </c>
      <c r="K309" s="19">
        <v>340646</v>
      </c>
      <c r="L309" s="19">
        <v>340646</v>
      </c>
    </row>
    <row r="310" spans="1:15" s="1" customFormat="1" ht="12.75" x14ac:dyDescent="0.25">
      <c r="A310" s="20"/>
      <c r="B310" s="193" t="s">
        <v>22</v>
      </c>
      <c r="C310" s="193"/>
      <c r="D310" s="193"/>
      <c r="E310" s="185">
        <v>852</v>
      </c>
      <c r="F310" s="25" t="s">
        <v>231</v>
      </c>
      <c r="G310" s="25" t="s">
        <v>47</v>
      </c>
      <c r="H310" s="18" t="s">
        <v>269</v>
      </c>
      <c r="I310" s="18" t="s">
        <v>23</v>
      </c>
      <c r="J310" s="19">
        <f>J311</f>
        <v>233400</v>
      </c>
      <c r="K310" s="19">
        <f>K311</f>
        <v>233354</v>
      </c>
      <c r="L310" s="19">
        <f>L311</f>
        <v>233354</v>
      </c>
    </row>
    <row r="311" spans="1:15" s="1" customFormat="1" ht="12.75" x14ac:dyDescent="0.25">
      <c r="A311" s="20"/>
      <c r="B311" s="187" t="s">
        <v>24</v>
      </c>
      <c r="C311" s="187"/>
      <c r="D311" s="187"/>
      <c r="E311" s="185">
        <v>852</v>
      </c>
      <c r="F311" s="25" t="s">
        <v>231</v>
      </c>
      <c r="G311" s="25" t="s">
        <v>47</v>
      </c>
      <c r="H311" s="18" t="s">
        <v>269</v>
      </c>
      <c r="I311" s="18" t="s">
        <v>25</v>
      </c>
      <c r="J311" s="19">
        <v>233400</v>
      </c>
      <c r="K311" s="19">
        <v>233354</v>
      </c>
      <c r="L311" s="19">
        <v>233354</v>
      </c>
    </row>
    <row r="312" spans="1:15" s="1" customFormat="1" ht="15" customHeight="1" x14ac:dyDescent="0.25">
      <c r="A312" s="375" t="s">
        <v>304</v>
      </c>
      <c r="B312" s="376"/>
      <c r="C312" s="205"/>
      <c r="D312" s="205"/>
      <c r="E312" s="63">
        <v>853</v>
      </c>
      <c r="F312" s="18"/>
      <c r="G312" s="18"/>
      <c r="H312" s="18"/>
      <c r="I312" s="18"/>
      <c r="J312" s="11">
        <f>J313+J330+J337+J344+J355+J368</f>
        <v>31223020</v>
      </c>
      <c r="K312" s="11">
        <f t="shared" ref="K312:L312" si="75">K313+K330+K337+K344+K355+K368</f>
        <v>38846744</v>
      </c>
      <c r="L312" s="11">
        <f t="shared" si="75"/>
        <v>47359173</v>
      </c>
      <c r="N312" s="7"/>
      <c r="O312" s="60"/>
    </row>
    <row r="313" spans="1:15" s="12" customFormat="1" ht="15.75" customHeight="1" x14ac:dyDescent="0.25">
      <c r="A313" s="355" t="s">
        <v>9</v>
      </c>
      <c r="B313" s="355"/>
      <c r="C313" s="176"/>
      <c r="D313" s="176"/>
      <c r="E313" s="55">
        <v>853</v>
      </c>
      <c r="F313" s="9" t="s">
        <v>10</v>
      </c>
      <c r="G313" s="9"/>
      <c r="H313" s="9"/>
      <c r="I313" s="9"/>
      <c r="J313" s="10">
        <f>J314+J324</f>
        <v>3346500</v>
      </c>
      <c r="K313" s="10">
        <f t="shared" ref="K313:L313" si="76">K314+K324</f>
        <v>3406271</v>
      </c>
      <c r="L313" s="10">
        <f t="shared" si="76"/>
        <v>3602800</v>
      </c>
    </row>
    <row r="314" spans="1:15" s="16" customFormat="1" ht="27.75" customHeight="1" x14ac:dyDescent="0.25">
      <c r="A314" s="326" t="s">
        <v>46</v>
      </c>
      <c r="B314" s="326"/>
      <c r="C314" s="199"/>
      <c r="D314" s="199"/>
      <c r="E314" s="55">
        <v>853</v>
      </c>
      <c r="F314" s="14" t="s">
        <v>10</v>
      </c>
      <c r="G314" s="14" t="s">
        <v>47</v>
      </c>
      <c r="H314" s="14"/>
      <c r="I314" s="14"/>
      <c r="J314" s="15">
        <f>J315</f>
        <v>3346300</v>
      </c>
      <c r="K314" s="15">
        <f>K315</f>
        <v>3406071</v>
      </c>
      <c r="L314" s="15">
        <f>L315</f>
        <v>3602600</v>
      </c>
    </row>
    <row r="315" spans="1:15" s="1" customFormat="1" ht="39.75" customHeight="1" x14ac:dyDescent="0.25">
      <c r="A315" s="350" t="s">
        <v>13</v>
      </c>
      <c r="B315" s="350"/>
      <c r="C315" s="190"/>
      <c r="D315" s="190"/>
      <c r="E315" s="55">
        <v>853</v>
      </c>
      <c r="F315" s="18" t="s">
        <v>10</v>
      </c>
      <c r="G315" s="18" t="s">
        <v>47</v>
      </c>
      <c r="H315" s="18" t="s">
        <v>40</v>
      </c>
      <c r="I315" s="18"/>
      <c r="J315" s="19">
        <f>J316</f>
        <v>3346300</v>
      </c>
      <c r="K315" s="19">
        <f t="shared" ref="K315:L315" si="77">K316</f>
        <v>3406071</v>
      </c>
      <c r="L315" s="19">
        <f t="shared" si="77"/>
        <v>3602600</v>
      </c>
    </row>
    <row r="316" spans="1:15" s="1" customFormat="1" ht="12.75" x14ac:dyDescent="0.25">
      <c r="A316" s="350" t="s">
        <v>15</v>
      </c>
      <c r="B316" s="350"/>
      <c r="C316" s="190"/>
      <c r="D316" s="190"/>
      <c r="E316" s="55">
        <v>853</v>
      </c>
      <c r="F316" s="18" t="s">
        <v>10</v>
      </c>
      <c r="G316" s="18" t="s">
        <v>47</v>
      </c>
      <c r="H316" s="18" t="s">
        <v>16</v>
      </c>
      <c r="I316" s="18"/>
      <c r="J316" s="19">
        <f>J317+J319+J321</f>
        <v>3346300</v>
      </c>
      <c r="K316" s="19">
        <f>K317+K319+K321</f>
        <v>3406071</v>
      </c>
      <c r="L316" s="19">
        <f>L317+L319+L321</f>
        <v>3602600</v>
      </c>
    </row>
    <row r="317" spans="1:15" s="1" customFormat="1" ht="27.75" customHeight="1" x14ac:dyDescent="0.25">
      <c r="A317" s="187"/>
      <c r="B317" s="187" t="s">
        <v>17</v>
      </c>
      <c r="C317" s="190"/>
      <c r="D317" s="190"/>
      <c r="E317" s="55">
        <v>853</v>
      </c>
      <c r="F317" s="18" t="s">
        <v>18</v>
      </c>
      <c r="G317" s="18" t="s">
        <v>47</v>
      </c>
      <c r="H317" s="18" t="s">
        <v>16</v>
      </c>
      <c r="I317" s="18" t="s">
        <v>19</v>
      </c>
      <c r="J317" s="19">
        <f>J318</f>
        <v>2954700</v>
      </c>
      <c r="K317" s="19">
        <f>K318</f>
        <v>2995271</v>
      </c>
      <c r="L317" s="19">
        <f>L318</f>
        <v>3169000</v>
      </c>
    </row>
    <row r="318" spans="1:15" s="1" customFormat="1" ht="12.75" x14ac:dyDescent="0.25">
      <c r="A318" s="20"/>
      <c r="B318" s="193" t="s">
        <v>20</v>
      </c>
      <c r="C318" s="177"/>
      <c r="D318" s="177"/>
      <c r="E318" s="55">
        <v>853</v>
      </c>
      <c r="F318" s="18" t="s">
        <v>10</v>
      </c>
      <c r="G318" s="18" t="s">
        <v>47</v>
      </c>
      <c r="H318" s="18" t="s">
        <v>16</v>
      </c>
      <c r="I318" s="18" t="s">
        <v>21</v>
      </c>
      <c r="J318" s="19">
        <f>2954645+55</f>
        <v>2954700</v>
      </c>
      <c r="K318" s="19">
        <v>2995271</v>
      </c>
      <c r="L318" s="19">
        <v>3169000</v>
      </c>
    </row>
    <row r="319" spans="1:15" s="1" customFormat="1" ht="12.75" x14ac:dyDescent="0.25">
      <c r="A319" s="20"/>
      <c r="B319" s="193" t="s">
        <v>22</v>
      </c>
      <c r="C319" s="177"/>
      <c r="D319" s="177"/>
      <c r="E319" s="55">
        <v>853</v>
      </c>
      <c r="F319" s="18" t="s">
        <v>10</v>
      </c>
      <c r="G319" s="18" t="s">
        <v>47</v>
      </c>
      <c r="H319" s="18" t="s">
        <v>16</v>
      </c>
      <c r="I319" s="18" t="s">
        <v>23</v>
      </c>
      <c r="J319" s="19">
        <f>J320</f>
        <v>384000</v>
      </c>
      <c r="K319" s="19">
        <f>K320</f>
        <v>403200</v>
      </c>
      <c r="L319" s="19">
        <f>L320</f>
        <v>426600</v>
      </c>
    </row>
    <row r="320" spans="1:15" s="1" customFormat="1" ht="12.75" x14ac:dyDescent="0.25">
      <c r="A320" s="20"/>
      <c r="B320" s="187" t="s">
        <v>24</v>
      </c>
      <c r="C320" s="190"/>
      <c r="D320" s="190"/>
      <c r="E320" s="55">
        <v>853</v>
      </c>
      <c r="F320" s="18" t="s">
        <v>10</v>
      </c>
      <c r="G320" s="18" t="s">
        <v>47</v>
      </c>
      <c r="H320" s="18" t="s">
        <v>16</v>
      </c>
      <c r="I320" s="18" t="s">
        <v>25</v>
      </c>
      <c r="J320" s="19">
        <v>384000</v>
      </c>
      <c r="K320" s="19">
        <v>403200</v>
      </c>
      <c r="L320" s="19">
        <v>426600</v>
      </c>
    </row>
    <row r="321" spans="1:12" s="1" customFormat="1" ht="12.75" x14ac:dyDescent="0.25">
      <c r="A321" s="20"/>
      <c r="B321" s="187" t="s">
        <v>26</v>
      </c>
      <c r="C321" s="190"/>
      <c r="D321" s="190"/>
      <c r="E321" s="55">
        <v>853</v>
      </c>
      <c r="F321" s="18" t="s">
        <v>10</v>
      </c>
      <c r="G321" s="18" t="s">
        <v>47</v>
      </c>
      <c r="H321" s="18" t="s">
        <v>16</v>
      </c>
      <c r="I321" s="18" t="s">
        <v>27</v>
      </c>
      <c r="J321" s="19">
        <f>J322+J323</f>
        <v>7600</v>
      </c>
      <c r="K321" s="19">
        <f>K322+K323</f>
        <v>7600</v>
      </c>
      <c r="L321" s="19">
        <f>L322+L323</f>
        <v>7000</v>
      </c>
    </row>
    <row r="322" spans="1:12" s="1" customFormat="1" ht="12.75" x14ac:dyDescent="0.25">
      <c r="A322" s="20"/>
      <c r="B322" s="187" t="s">
        <v>28</v>
      </c>
      <c r="C322" s="190"/>
      <c r="D322" s="190"/>
      <c r="E322" s="55">
        <v>853</v>
      </c>
      <c r="F322" s="18" t="s">
        <v>10</v>
      </c>
      <c r="G322" s="18" t="s">
        <v>47</v>
      </c>
      <c r="H322" s="18" t="s">
        <v>16</v>
      </c>
      <c r="I322" s="18" t="s">
        <v>29</v>
      </c>
      <c r="J322" s="19">
        <v>6000</v>
      </c>
      <c r="K322" s="19">
        <v>6000</v>
      </c>
      <c r="L322" s="19">
        <v>6000</v>
      </c>
    </row>
    <row r="323" spans="1:12" s="1" customFormat="1" ht="12.75" x14ac:dyDescent="0.25">
      <c r="A323" s="20"/>
      <c r="B323" s="187" t="s">
        <v>30</v>
      </c>
      <c r="C323" s="190"/>
      <c r="D323" s="190"/>
      <c r="E323" s="55">
        <v>853</v>
      </c>
      <c r="F323" s="18" t="s">
        <v>10</v>
      </c>
      <c r="G323" s="18" t="s">
        <v>47</v>
      </c>
      <c r="H323" s="18" t="s">
        <v>16</v>
      </c>
      <c r="I323" s="18" t="s">
        <v>31</v>
      </c>
      <c r="J323" s="19">
        <v>1600</v>
      </c>
      <c r="K323" s="19">
        <v>1600</v>
      </c>
      <c r="L323" s="19">
        <v>1000</v>
      </c>
    </row>
    <row r="324" spans="1:12" s="16" customFormat="1" ht="12.75" x14ac:dyDescent="0.25">
      <c r="A324" s="326" t="s">
        <v>57</v>
      </c>
      <c r="B324" s="326"/>
      <c r="C324" s="199"/>
      <c r="D324" s="199"/>
      <c r="E324" s="55">
        <v>853</v>
      </c>
      <c r="F324" s="14" t="s">
        <v>10</v>
      </c>
      <c r="G324" s="14" t="s">
        <v>58</v>
      </c>
      <c r="H324" s="14"/>
      <c r="I324" s="14"/>
      <c r="J324" s="15">
        <f>J325</f>
        <v>200</v>
      </c>
      <c r="K324" s="15">
        <f t="shared" ref="K324:L324" si="78">K325</f>
        <v>200</v>
      </c>
      <c r="L324" s="15">
        <f t="shared" si="78"/>
        <v>200</v>
      </c>
    </row>
    <row r="325" spans="1:12" s="24" customFormat="1" ht="12.75" x14ac:dyDescent="0.25">
      <c r="A325" s="350" t="s">
        <v>64</v>
      </c>
      <c r="B325" s="350"/>
      <c r="C325" s="190"/>
      <c r="D325" s="190"/>
      <c r="E325" s="55">
        <v>853</v>
      </c>
      <c r="F325" s="18" t="s">
        <v>10</v>
      </c>
      <c r="G325" s="18" t="s">
        <v>58</v>
      </c>
      <c r="H325" s="18" t="s">
        <v>65</v>
      </c>
      <c r="I325" s="6"/>
      <c r="J325" s="19">
        <f>J326</f>
        <v>200</v>
      </c>
      <c r="K325" s="19">
        <f>K326</f>
        <v>200</v>
      </c>
      <c r="L325" s="19">
        <f>L326</f>
        <v>200</v>
      </c>
    </row>
    <row r="326" spans="1:12" s="1" customFormat="1" ht="52.5" customHeight="1" x14ac:dyDescent="0.25">
      <c r="A326" s="350" t="s">
        <v>66</v>
      </c>
      <c r="B326" s="350"/>
      <c r="C326" s="190"/>
      <c r="D326" s="190"/>
      <c r="E326" s="55">
        <v>853</v>
      </c>
      <c r="F326" s="25" t="s">
        <v>10</v>
      </c>
      <c r="G326" s="25" t="s">
        <v>58</v>
      </c>
      <c r="H326" s="25" t="s">
        <v>67</v>
      </c>
      <c r="I326" s="26"/>
      <c r="J326" s="19">
        <f>J327</f>
        <v>200</v>
      </c>
      <c r="K326" s="19">
        <f t="shared" ref="K326:L326" si="79">K327</f>
        <v>200</v>
      </c>
      <c r="L326" s="19">
        <f t="shared" si="79"/>
        <v>200</v>
      </c>
    </row>
    <row r="327" spans="1:12" s="2" customFormat="1" ht="76.5" customHeight="1" x14ac:dyDescent="0.25">
      <c r="A327" s="350" t="s">
        <v>69</v>
      </c>
      <c r="B327" s="350"/>
      <c r="C327" s="190"/>
      <c r="D327" s="190"/>
      <c r="E327" s="55">
        <v>853</v>
      </c>
      <c r="F327" s="25" t="s">
        <v>10</v>
      </c>
      <c r="G327" s="25" t="s">
        <v>58</v>
      </c>
      <c r="H327" s="25" t="s">
        <v>70</v>
      </c>
      <c r="I327" s="25"/>
      <c r="J327" s="27">
        <f t="shared" ref="J327:L328" si="80">J328</f>
        <v>200</v>
      </c>
      <c r="K327" s="27">
        <f t="shared" si="80"/>
        <v>200</v>
      </c>
      <c r="L327" s="27">
        <f t="shared" si="80"/>
        <v>200</v>
      </c>
    </row>
    <row r="328" spans="1:12" s="1" customFormat="1" ht="12.75" x14ac:dyDescent="0.25">
      <c r="A328" s="20"/>
      <c r="B328" s="193" t="s">
        <v>64</v>
      </c>
      <c r="C328" s="177"/>
      <c r="D328" s="177"/>
      <c r="E328" s="55">
        <v>853</v>
      </c>
      <c r="F328" s="18" t="s">
        <v>10</v>
      </c>
      <c r="G328" s="25" t="s">
        <v>58</v>
      </c>
      <c r="H328" s="25" t="s">
        <v>70</v>
      </c>
      <c r="I328" s="18" t="s">
        <v>71</v>
      </c>
      <c r="J328" s="19">
        <f t="shared" si="80"/>
        <v>200</v>
      </c>
      <c r="K328" s="19">
        <f t="shared" si="80"/>
        <v>200</v>
      </c>
      <c r="L328" s="19">
        <f t="shared" si="80"/>
        <v>200</v>
      </c>
    </row>
    <row r="329" spans="1:12" s="1" customFormat="1" ht="12.75" x14ac:dyDescent="0.25">
      <c r="A329" s="20"/>
      <c r="B329" s="193" t="s">
        <v>72</v>
      </c>
      <c r="C329" s="177"/>
      <c r="D329" s="177"/>
      <c r="E329" s="55">
        <v>853</v>
      </c>
      <c r="F329" s="18" t="s">
        <v>10</v>
      </c>
      <c r="G329" s="25" t="s">
        <v>58</v>
      </c>
      <c r="H329" s="25" t="s">
        <v>70</v>
      </c>
      <c r="I329" s="18" t="s">
        <v>73</v>
      </c>
      <c r="J329" s="19">
        <v>200</v>
      </c>
      <c r="K329" s="19">
        <v>200</v>
      </c>
      <c r="L329" s="19">
        <v>200</v>
      </c>
    </row>
    <row r="330" spans="1:12" s="12" customFormat="1" ht="12.75" x14ac:dyDescent="0.25">
      <c r="A330" s="355" t="s">
        <v>78</v>
      </c>
      <c r="B330" s="355"/>
      <c r="C330" s="176"/>
      <c r="D330" s="176"/>
      <c r="E330" s="55">
        <v>853</v>
      </c>
      <c r="F330" s="9" t="s">
        <v>79</v>
      </c>
      <c r="G330" s="9"/>
      <c r="H330" s="9"/>
      <c r="I330" s="9"/>
      <c r="J330" s="10">
        <f t="shared" ref="J330:L335" si="81">J331</f>
        <v>714300</v>
      </c>
      <c r="K330" s="10">
        <f t="shared" si="81"/>
        <v>728300</v>
      </c>
      <c r="L330" s="10">
        <f t="shared" si="81"/>
        <v>729700</v>
      </c>
    </row>
    <row r="331" spans="1:12" s="30" customFormat="1" ht="12.75" x14ac:dyDescent="0.25">
      <c r="A331" s="327" t="s">
        <v>80</v>
      </c>
      <c r="B331" s="327"/>
      <c r="C331" s="178"/>
      <c r="D331" s="178"/>
      <c r="E331" s="55">
        <v>853</v>
      </c>
      <c r="F331" s="14" t="s">
        <v>79</v>
      </c>
      <c r="G331" s="14" t="s">
        <v>12</v>
      </c>
      <c r="H331" s="14"/>
      <c r="I331" s="14"/>
      <c r="J331" s="15">
        <f t="shared" si="81"/>
        <v>714300</v>
      </c>
      <c r="K331" s="15">
        <f t="shared" si="81"/>
        <v>728300</v>
      </c>
      <c r="L331" s="15">
        <f t="shared" si="81"/>
        <v>729700</v>
      </c>
    </row>
    <row r="332" spans="1:12" s="31" customFormat="1" ht="12.75" x14ac:dyDescent="0.25">
      <c r="A332" s="350" t="s">
        <v>81</v>
      </c>
      <c r="B332" s="350"/>
      <c r="C332" s="190"/>
      <c r="D332" s="190"/>
      <c r="E332" s="55">
        <v>853</v>
      </c>
      <c r="F332" s="18" t="s">
        <v>79</v>
      </c>
      <c r="G332" s="18" t="s">
        <v>12</v>
      </c>
      <c r="H332" s="18" t="s">
        <v>82</v>
      </c>
      <c r="I332" s="18"/>
      <c r="J332" s="19">
        <f t="shared" si="81"/>
        <v>714300</v>
      </c>
      <c r="K332" s="19">
        <f t="shared" si="81"/>
        <v>728300</v>
      </c>
      <c r="L332" s="19">
        <f t="shared" si="81"/>
        <v>729700</v>
      </c>
    </row>
    <row r="333" spans="1:12" s="1" customFormat="1" ht="28.5" customHeight="1" x14ac:dyDescent="0.25">
      <c r="A333" s="350" t="s">
        <v>83</v>
      </c>
      <c r="B333" s="350"/>
      <c r="C333" s="190"/>
      <c r="D333" s="190"/>
      <c r="E333" s="55">
        <v>853</v>
      </c>
      <c r="F333" s="18" t="s">
        <v>79</v>
      </c>
      <c r="G333" s="18" t="s">
        <v>12</v>
      </c>
      <c r="H333" s="18" t="s">
        <v>84</v>
      </c>
      <c r="I333" s="18"/>
      <c r="J333" s="32">
        <f t="shared" si="81"/>
        <v>714300</v>
      </c>
      <c r="K333" s="32">
        <f t="shared" si="81"/>
        <v>728300</v>
      </c>
      <c r="L333" s="32">
        <f t="shared" si="81"/>
        <v>729700</v>
      </c>
    </row>
    <row r="334" spans="1:12" s="1" customFormat="1" ht="53.25" customHeight="1" x14ac:dyDescent="0.25">
      <c r="A334" s="356" t="s">
        <v>85</v>
      </c>
      <c r="B334" s="356"/>
      <c r="C334" s="177"/>
      <c r="D334" s="177"/>
      <c r="E334" s="55">
        <v>853</v>
      </c>
      <c r="F334" s="18" t="s">
        <v>79</v>
      </c>
      <c r="G334" s="18" t="s">
        <v>12</v>
      </c>
      <c r="H334" s="18" t="s">
        <v>86</v>
      </c>
      <c r="I334" s="18"/>
      <c r="J334" s="32">
        <f t="shared" si="81"/>
        <v>714300</v>
      </c>
      <c r="K334" s="32">
        <f t="shared" si="81"/>
        <v>728300</v>
      </c>
      <c r="L334" s="32">
        <f t="shared" si="81"/>
        <v>729700</v>
      </c>
    </row>
    <row r="335" spans="1:12" s="1" customFormat="1" ht="12.75" x14ac:dyDescent="0.25">
      <c r="A335" s="193"/>
      <c r="B335" s="187" t="s">
        <v>64</v>
      </c>
      <c r="C335" s="190"/>
      <c r="D335" s="190"/>
      <c r="E335" s="55">
        <v>853</v>
      </c>
      <c r="F335" s="18" t="s">
        <v>79</v>
      </c>
      <c r="G335" s="18" t="s">
        <v>12</v>
      </c>
      <c r="H335" s="18" t="s">
        <v>87</v>
      </c>
      <c r="I335" s="18" t="s">
        <v>71</v>
      </c>
      <c r="J335" s="19">
        <f>J336</f>
        <v>714300</v>
      </c>
      <c r="K335" s="19">
        <f t="shared" si="81"/>
        <v>728300</v>
      </c>
      <c r="L335" s="19">
        <f t="shared" si="81"/>
        <v>729700</v>
      </c>
    </row>
    <row r="336" spans="1:12" s="1" customFormat="1" ht="12.75" x14ac:dyDescent="0.25">
      <c r="A336" s="193"/>
      <c r="B336" s="187" t="s">
        <v>72</v>
      </c>
      <c r="C336" s="190"/>
      <c r="D336" s="190"/>
      <c r="E336" s="55">
        <v>853</v>
      </c>
      <c r="F336" s="18" t="s">
        <v>79</v>
      </c>
      <c r="G336" s="18" t="s">
        <v>12</v>
      </c>
      <c r="H336" s="18" t="s">
        <v>87</v>
      </c>
      <c r="I336" s="18" t="s">
        <v>73</v>
      </c>
      <c r="J336" s="19">
        <v>714300</v>
      </c>
      <c r="K336" s="19">
        <v>728300</v>
      </c>
      <c r="L336" s="19">
        <v>729700</v>
      </c>
    </row>
    <row r="337" spans="1:12" s="12" customFormat="1" ht="12.75" x14ac:dyDescent="0.25">
      <c r="A337" s="355" t="s">
        <v>98</v>
      </c>
      <c r="B337" s="355"/>
      <c r="C337" s="176"/>
      <c r="D337" s="176"/>
      <c r="E337" s="55">
        <v>853</v>
      </c>
      <c r="F337" s="9" t="s">
        <v>39</v>
      </c>
      <c r="G337" s="9"/>
      <c r="H337" s="9"/>
      <c r="I337" s="9"/>
      <c r="J337" s="10">
        <f>J338</f>
        <v>4433800</v>
      </c>
      <c r="K337" s="10">
        <f t="shared" ref="K337:L337" si="82">K338</f>
        <v>5497900</v>
      </c>
      <c r="L337" s="10">
        <f t="shared" si="82"/>
        <v>6817400</v>
      </c>
    </row>
    <row r="338" spans="1:12" s="16" customFormat="1" ht="12.75" x14ac:dyDescent="0.25">
      <c r="A338" s="357" t="s">
        <v>103</v>
      </c>
      <c r="B338" s="358"/>
      <c r="C338" s="179"/>
      <c r="D338" s="179"/>
      <c r="E338" s="55">
        <v>853</v>
      </c>
      <c r="F338" s="14" t="s">
        <v>39</v>
      </c>
      <c r="G338" s="14" t="s">
        <v>90</v>
      </c>
      <c r="H338" s="14"/>
      <c r="I338" s="14"/>
      <c r="J338" s="15">
        <f t="shared" ref="J338:L340" si="83">J339</f>
        <v>4433800</v>
      </c>
      <c r="K338" s="15">
        <f t="shared" si="83"/>
        <v>5497900</v>
      </c>
      <c r="L338" s="15">
        <f t="shared" si="83"/>
        <v>6817400</v>
      </c>
    </row>
    <row r="339" spans="1:12" s="1" customFormat="1" ht="12.75" x14ac:dyDescent="0.25">
      <c r="A339" s="350" t="s">
        <v>64</v>
      </c>
      <c r="B339" s="350"/>
      <c r="C339" s="190"/>
      <c r="D339" s="190"/>
      <c r="E339" s="55">
        <v>853</v>
      </c>
      <c r="F339" s="18" t="s">
        <v>39</v>
      </c>
      <c r="G339" s="18" t="s">
        <v>90</v>
      </c>
      <c r="H339" s="18" t="s">
        <v>65</v>
      </c>
      <c r="I339" s="18"/>
      <c r="J339" s="19">
        <f t="shared" si="83"/>
        <v>4433800</v>
      </c>
      <c r="K339" s="19">
        <f t="shared" si="83"/>
        <v>5497900</v>
      </c>
      <c r="L339" s="19">
        <f t="shared" si="83"/>
        <v>6817400</v>
      </c>
    </row>
    <row r="340" spans="1:12" s="1" customFormat="1" ht="51.75" customHeight="1" x14ac:dyDescent="0.25">
      <c r="A340" s="350" t="s">
        <v>66</v>
      </c>
      <c r="B340" s="350"/>
      <c r="C340" s="190"/>
      <c r="D340" s="190"/>
      <c r="E340" s="55">
        <v>853</v>
      </c>
      <c r="F340" s="18" t="s">
        <v>39</v>
      </c>
      <c r="G340" s="18" t="s">
        <v>90</v>
      </c>
      <c r="H340" s="18" t="s">
        <v>67</v>
      </c>
      <c r="I340" s="18"/>
      <c r="J340" s="19">
        <f>J341</f>
        <v>4433800</v>
      </c>
      <c r="K340" s="19">
        <f t="shared" si="83"/>
        <v>5497900</v>
      </c>
      <c r="L340" s="19">
        <f t="shared" si="83"/>
        <v>6817400</v>
      </c>
    </row>
    <row r="341" spans="1:12" s="1" customFormat="1" ht="30" customHeight="1" x14ac:dyDescent="0.25">
      <c r="A341" s="353" t="s">
        <v>104</v>
      </c>
      <c r="B341" s="354"/>
      <c r="C341" s="180"/>
      <c r="D341" s="180"/>
      <c r="E341" s="55">
        <v>853</v>
      </c>
      <c r="F341" s="18" t="s">
        <v>39</v>
      </c>
      <c r="G341" s="18" t="s">
        <v>90</v>
      </c>
      <c r="H341" s="18" t="s">
        <v>105</v>
      </c>
      <c r="I341" s="18"/>
      <c r="J341" s="19">
        <f>J342</f>
        <v>4433800</v>
      </c>
      <c r="K341" s="19">
        <f>K342</f>
        <v>5497900</v>
      </c>
      <c r="L341" s="19">
        <f>L342</f>
        <v>6817400</v>
      </c>
    </row>
    <row r="342" spans="1:12" s="1" customFormat="1" ht="12.75" x14ac:dyDescent="0.25">
      <c r="A342" s="187"/>
      <c r="B342" s="187" t="s">
        <v>64</v>
      </c>
      <c r="C342" s="190"/>
      <c r="D342" s="190"/>
      <c r="E342" s="55">
        <v>853</v>
      </c>
      <c r="F342" s="18" t="s">
        <v>39</v>
      </c>
      <c r="G342" s="18" t="s">
        <v>90</v>
      </c>
      <c r="H342" s="18" t="s">
        <v>105</v>
      </c>
      <c r="I342" s="18" t="s">
        <v>71</v>
      </c>
      <c r="J342" s="19">
        <f>J343</f>
        <v>4433800</v>
      </c>
      <c r="K342" s="19">
        <f>K343</f>
        <v>5497900</v>
      </c>
      <c r="L342" s="19">
        <f>L343</f>
        <v>6817400</v>
      </c>
    </row>
    <row r="343" spans="1:12" s="1" customFormat="1" ht="12.75" x14ac:dyDescent="0.25">
      <c r="A343" s="190"/>
      <c r="B343" s="191" t="s">
        <v>72</v>
      </c>
      <c r="C343" s="180"/>
      <c r="D343" s="180"/>
      <c r="E343" s="55">
        <v>853</v>
      </c>
      <c r="F343" s="18" t="s">
        <v>39</v>
      </c>
      <c r="G343" s="18" t="s">
        <v>90</v>
      </c>
      <c r="H343" s="18" t="s">
        <v>105</v>
      </c>
      <c r="I343" s="18" t="s">
        <v>73</v>
      </c>
      <c r="J343" s="19">
        <v>4433800</v>
      </c>
      <c r="K343" s="19">
        <v>5497900</v>
      </c>
      <c r="L343" s="19">
        <v>6817400</v>
      </c>
    </row>
    <row r="344" spans="1:12" s="1" customFormat="1" ht="12.75" x14ac:dyDescent="0.25">
      <c r="A344" s="355" t="s">
        <v>194</v>
      </c>
      <c r="B344" s="355"/>
      <c r="C344" s="176"/>
      <c r="D344" s="176"/>
      <c r="E344" s="55">
        <v>853</v>
      </c>
      <c r="F344" s="9" t="s">
        <v>195</v>
      </c>
      <c r="G344" s="9"/>
      <c r="H344" s="9"/>
      <c r="I344" s="9"/>
      <c r="J344" s="10">
        <f>J345</f>
        <v>257420</v>
      </c>
      <c r="K344" s="10">
        <f t="shared" ref="K344:L345" si="84">K345</f>
        <v>259273</v>
      </c>
      <c r="L344" s="10">
        <f t="shared" si="84"/>
        <v>259273</v>
      </c>
    </row>
    <row r="345" spans="1:12" s="1" customFormat="1" ht="12.75" x14ac:dyDescent="0.25">
      <c r="A345" s="326" t="s">
        <v>219</v>
      </c>
      <c r="B345" s="326"/>
      <c r="C345" s="199"/>
      <c r="D345" s="199"/>
      <c r="E345" s="55">
        <v>853</v>
      </c>
      <c r="F345" s="14" t="s">
        <v>195</v>
      </c>
      <c r="G345" s="14" t="s">
        <v>39</v>
      </c>
      <c r="H345" s="14"/>
      <c r="I345" s="14"/>
      <c r="J345" s="37">
        <f>J346</f>
        <v>257420</v>
      </c>
      <c r="K345" s="37">
        <f t="shared" si="84"/>
        <v>259273</v>
      </c>
      <c r="L345" s="37">
        <f t="shared" si="84"/>
        <v>259273</v>
      </c>
    </row>
    <row r="346" spans="1:12" s="1" customFormat="1" ht="12.75" x14ac:dyDescent="0.25">
      <c r="A346" s="350" t="s">
        <v>64</v>
      </c>
      <c r="B346" s="350"/>
      <c r="C346" s="190"/>
      <c r="D346" s="190"/>
      <c r="E346" s="55">
        <v>853</v>
      </c>
      <c r="F346" s="25" t="s">
        <v>195</v>
      </c>
      <c r="G346" s="25" t="s">
        <v>39</v>
      </c>
      <c r="H346" s="25" t="s">
        <v>65</v>
      </c>
      <c r="I346" s="25"/>
      <c r="J346" s="27">
        <f>J347+J351</f>
        <v>257420</v>
      </c>
      <c r="K346" s="27">
        <f>K347+K351</f>
        <v>259273</v>
      </c>
      <c r="L346" s="27">
        <f>L347+L351</f>
        <v>259273</v>
      </c>
    </row>
    <row r="347" spans="1:12" s="1" customFormat="1" ht="54" customHeight="1" x14ac:dyDescent="0.25">
      <c r="A347" s="350" t="s">
        <v>66</v>
      </c>
      <c r="B347" s="350"/>
      <c r="C347" s="190"/>
      <c r="D347" s="190"/>
      <c r="E347" s="55">
        <v>853</v>
      </c>
      <c r="F347" s="18" t="s">
        <v>195</v>
      </c>
      <c r="G347" s="18" t="s">
        <v>39</v>
      </c>
      <c r="H347" s="18" t="s">
        <v>67</v>
      </c>
      <c r="I347" s="18"/>
      <c r="J347" s="19">
        <f t="shared" ref="J347:L349" si="85">J348</f>
        <v>124020</v>
      </c>
      <c r="K347" s="19">
        <f t="shared" si="85"/>
        <v>124020</v>
      </c>
      <c r="L347" s="19">
        <f t="shared" si="85"/>
        <v>124020</v>
      </c>
    </row>
    <row r="348" spans="1:12" s="1" customFormat="1" ht="54" customHeight="1" x14ac:dyDescent="0.25">
      <c r="A348" s="350" t="s">
        <v>220</v>
      </c>
      <c r="B348" s="350"/>
      <c r="C348" s="190"/>
      <c r="D348" s="190"/>
      <c r="E348" s="55">
        <v>853</v>
      </c>
      <c r="F348" s="18" t="s">
        <v>195</v>
      </c>
      <c r="G348" s="18" t="s">
        <v>39</v>
      </c>
      <c r="H348" s="18" t="s">
        <v>221</v>
      </c>
      <c r="I348" s="18"/>
      <c r="J348" s="19">
        <f t="shared" si="85"/>
        <v>124020</v>
      </c>
      <c r="K348" s="19">
        <f t="shared" si="85"/>
        <v>124020</v>
      </c>
      <c r="L348" s="19">
        <f t="shared" si="85"/>
        <v>124020</v>
      </c>
    </row>
    <row r="349" spans="1:12" s="1" customFormat="1" ht="12.75" x14ac:dyDescent="0.25">
      <c r="A349" s="187"/>
      <c r="B349" s="187" t="s">
        <v>64</v>
      </c>
      <c r="C349" s="190"/>
      <c r="D349" s="190"/>
      <c r="E349" s="55">
        <v>853</v>
      </c>
      <c r="F349" s="18" t="s">
        <v>195</v>
      </c>
      <c r="G349" s="18" t="s">
        <v>39</v>
      </c>
      <c r="H349" s="18" t="s">
        <v>221</v>
      </c>
      <c r="I349" s="18" t="s">
        <v>71</v>
      </c>
      <c r="J349" s="19">
        <f>J350</f>
        <v>124020</v>
      </c>
      <c r="K349" s="19">
        <f t="shared" si="85"/>
        <v>124020</v>
      </c>
      <c r="L349" s="19">
        <f t="shared" si="85"/>
        <v>124020</v>
      </c>
    </row>
    <row r="350" spans="1:12" s="1" customFormat="1" ht="12.75" x14ac:dyDescent="0.25">
      <c r="A350" s="187"/>
      <c r="B350" s="187" t="s">
        <v>72</v>
      </c>
      <c r="C350" s="190"/>
      <c r="D350" s="190"/>
      <c r="E350" s="55">
        <v>853</v>
      </c>
      <c r="F350" s="18" t="s">
        <v>195</v>
      </c>
      <c r="G350" s="18" t="s">
        <v>39</v>
      </c>
      <c r="H350" s="18" t="s">
        <v>221</v>
      </c>
      <c r="I350" s="18" t="s">
        <v>73</v>
      </c>
      <c r="J350" s="19">
        <v>124020</v>
      </c>
      <c r="K350" s="19">
        <v>124020</v>
      </c>
      <c r="L350" s="19">
        <v>124020</v>
      </c>
    </row>
    <row r="351" spans="1:12" s="1" customFormat="1" ht="53.25" customHeight="1" x14ac:dyDescent="0.25">
      <c r="A351" s="353" t="s">
        <v>224</v>
      </c>
      <c r="B351" s="354"/>
      <c r="C351" s="180"/>
      <c r="D351" s="180"/>
      <c r="E351" s="55">
        <v>853</v>
      </c>
      <c r="F351" s="18" t="s">
        <v>195</v>
      </c>
      <c r="G351" s="18" t="s">
        <v>39</v>
      </c>
      <c r="H351" s="18" t="s">
        <v>225</v>
      </c>
      <c r="I351" s="18"/>
      <c r="J351" s="19">
        <f t="shared" ref="J351:L353" si="86">J352</f>
        <v>133400</v>
      </c>
      <c r="K351" s="19">
        <f t="shared" si="86"/>
        <v>135253</v>
      </c>
      <c r="L351" s="19">
        <f t="shared" si="86"/>
        <v>135253</v>
      </c>
    </row>
    <row r="352" spans="1:12" s="1" customFormat="1" ht="29.25" customHeight="1" x14ac:dyDescent="0.25">
      <c r="A352" s="353" t="s">
        <v>226</v>
      </c>
      <c r="B352" s="354"/>
      <c r="C352" s="180"/>
      <c r="D352" s="180"/>
      <c r="E352" s="55">
        <v>853</v>
      </c>
      <c r="F352" s="18" t="s">
        <v>195</v>
      </c>
      <c r="G352" s="18" t="s">
        <v>39</v>
      </c>
      <c r="H352" s="18" t="s">
        <v>227</v>
      </c>
      <c r="I352" s="18"/>
      <c r="J352" s="19">
        <f t="shared" si="86"/>
        <v>133400</v>
      </c>
      <c r="K352" s="19">
        <f t="shared" si="86"/>
        <v>135253</v>
      </c>
      <c r="L352" s="19">
        <f t="shared" si="86"/>
        <v>135253</v>
      </c>
    </row>
    <row r="353" spans="1:12" s="1" customFormat="1" ht="12.75" x14ac:dyDescent="0.25">
      <c r="A353" s="187"/>
      <c r="B353" s="187" t="s">
        <v>64</v>
      </c>
      <c r="C353" s="190"/>
      <c r="D353" s="190"/>
      <c r="E353" s="55">
        <v>853</v>
      </c>
      <c r="F353" s="18" t="s">
        <v>195</v>
      </c>
      <c r="G353" s="18" t="s">
        <v>39</v>
      </c>
      <c r="H353" s="18" t="s">
        <v>227</v>
      </c>
      <c r="I353" s="18" t="s">
        <v>71</v>
      </c>
      <c r="J353" s="19">
        <f t="shared" si="86"/>
        <v>133400</v>
      </c>
      <c r="K353" s="19">
        <f t="shared" si="86"/>
        <v>135253</v>
      </c>
      <c r="L353" s="19">
        <f t="shared" si="86"/>
        <v>135253</v>
      </c>
    </row>
    <row r="354" spans="1:12" s="1" customFormat="1" ht="12.75" x14ac:dyDescent="0.25">
      <c r="A354" s="20"/>
      <c r="B354" s="187" t="s">
        <v>72</v>
      </c>
      <c r="C354" s="190"/>
      <c r="D354" s="190"/>
      <c r="E354" s="55">
        <v>853</v>
      </c>
      <c r="F354" s="18" t="s">
        <v>195</v>
      </c>
      <c r="G354" s="18" t="s">
        <v>39</v>
      </c>
      <c r="H354" s="18" t="s">
        <v>227</v>
      </c>
      <c r="I354" s="18" t="s">
        <v>73</v>
      </c>
      <c r="J354" s="19">
        <v>133400</v>
      </c>
      <c r="K354" s="19">
        <v>135253</v>
      </c>
      <c r="L354" s="19">
        <v>135253</v>
      </c>
    </row>
    <row r="355" spans="1:12" s="1" customFormat="1" ht="29.25" customHeight="1" x14ac:dyDescent="0.25">
      <c r="A355" s="355" t="s">
        <v>279</v>
      </c>
      <c r="B355" s="355"/>
      <c r="C355" s="176"/>
      <c r="D355" s="176"/>
      <c r="E355" s="55">
        <v>853</v>
      </c>
      <c r="F355" s="41" t="s">
        <v>280</v>
      </c>
      <c r="G355" s="41"/>
      <c r="H355" s="41"/>
      <c r="I355" s="41"/>
      <c r="J355" s="42">
        <f>J356+J362</f>
        <v>22471000</v>
      </c>
      <c r="K355" s="42">
        <f>K356+K362</f>
        <v>23953000</v>
      </c>
      <c r="L355" s="42">
        <f>L356+L362</f>
        <v>25348000</v>
      </c>
    </row>
    <row r="356" spans="1:12" s="1" customFormat="1" ht="30" customHeight="1" x14ac:dyDescent="0.25">
      <c r="A356" s="326" t="s">
        <v>281</v>
      </c>
      <c r="B356" s="326"/>
      <c r="C356" s="199"/>
      <c r="D356" s="199"/>
      <c r="E356" s="55">
        <v>853</v>
      </c>
      <c r="F356" s="43" t="s">
        <v>280</v>
      </c>
      <c r="G356" s="43" t="s">
        <v>10</v>
      </c>
      <c r="H356" s="44"/>
      <c r="I356" s="43"/>
      <c r="J356" s="45">
        <f t="shared" ref="J356:L360" si="87">J357</f>
        <v>8781000</v>
      </c>
      <c r="K356" s="45">
        <f t="shared" si="87"/>
        <v>9220000</v>
      </c>
      <c r="L356" s="45">
        <f t="shared" si="87"/>
        <v>10165000</v>
      </c>
    </row>
    <row r="357" spans="1:12" s="1" customFormat="1" ht="12.75" x14ac:dyDescent="0.25">
      <c r="A357" s="350" t="s">
        <v>64</v>
      </c>
      <c r="B357" s="350"/>
      <c r="C357" s="190"/>
      <c r="D357" s="190"/>
      <c r="E357" s="55">
        <v>853</v>
      </c>
      <c r="F357" s="18" t="s">
        <v>280</v>
      </c>
      <c r="G357" s="18" t="s">
        <v>10</v>
      </c>
      <c r="H357" s="18" t="s">
        <v>65</v>
      </c>
      <c r="I357" s="18"/>
      <c r="J357" s="19">
        <f t="shared" si="87"/>
        <v>8781000</v>
      </c>
      <c r="K357" s="19">
        <f t="shared" si="87"/>
        <v>9220000</v>
      </c>
      <c r="L357" s="19">
        <f t="shared" si="87"/>
        <v>10165000</v>
      </c>
    </row>
    <row r="358" spans="1:12" s="1" customFormat="1" ht="54" customHeight="1" x14ac:dyDescent="0.25">
      <c r="A358" s="350" t="s">
        <v>66</v>
      </c>
      <c r="B358" s="350"/>
      <c r="C358" s="190"/>
      <c r="D358" s="190"/>
      <c r="E358" s="55">
        <v>853</v>
      </c>
      <c r="F358" s="18" t="s">
        <v>280</v>
      </c>
      <c r="G358" s="18" t="s">
        <v>10</v>
      </c>
      <c r="H358" s="18" t="s">
        <v>67</v>
      </c>
      <c r="I358" s="18"/>
      <c r="J358" s="19">
        <f t="shared" si="87"/>
        <v>8781000</v>
      </c>
      <c r="K358" s="19">
        <f t="shared" si="87"/>
        <v>9220000</v>
      </c>
      <c r="L358" s="19">
        <f t="shared" si="87"/>
        <v>10165000</v>
      </c>
    </row>
    <row r="359" spans="1:12" s="1" customFormat="1" ht="42" customHeight="1" x14ac:dyDescent="0.25">
      <c r="A359" s="356" t="s">
        <v>282</v>
      </c>
      <c r="B359" s="356"/>
      <c r="C359" s="177"/>
      <c r="D359" s="177"/>
      <c r="E359" s="55">
        <v>853</v>
      </c>
      <c r="F359" s="18" t="s">
        <v>280</v>
      </c>
      <c r="G359" s="18" t="s">
        <v>10</v>
      </c>
      <c r="H359" s="18" t="s">
        <v>283</v>
      </c>
      <c r="I359" s="18"/>
      <c r="J359" s="19">
        <f t="shared" si="87"/>
        <v>8781000</v>
      </c>
      <c r="K359" s="19">
        <f t="shared" si="87"/>
        <v>9220000</v>
      </c>
      <c r="L359" s="19">
        <f t="shared" si="87"/>
        <v>10165000</v>
      </c>
    </row>
    <row r="360" spans="1:12" s="1" customFormat="1" ht="12.75" x14ac:dyDescent="0.25">
      <c r="A360" s="20"/>
      <c r="B360" s="193" t="s">
        <v>64</v>
      </c>
      <c r="C360" s="177"/>
      <c r="D360" s="177"/>
      <c r="E360" s="55">
        <v>853</v>
      </c>
      <c r="F360" s="18" t="s">
        <v>280</v>
      </c>
      <c r="G360" s="18" t="s">
        <v>10</v>
      </c>
      <c r="H360" s="18" t="s">
        <v>283</v>
      </c>
      <c r="I360" s="18" t="s">
        <v>71</v>
      </c>
      <c r="J360" s="19">
        <f t="shared" si="87"/>
        <v>8781000</v>
      </c>
      <c r="K360" s="19">
        <f t="shared" si="87"/>
        <v>9220000</v>
      </c>
      <c r="L360" s="19">
        <f t="shared" si="87"/>
        <v>10165000</v>
      </c>
    </row>
    <row r="361" spans="1:12" s="1" customFormat="1" ht="12.75" x14ac:dyDescent="0.25">
      <c r="A361" s="20"/>
      <c r="B361" s="187" t="s">
        <v>222</v>
      </c>
      <c r="C361" s="190"/>
      <c r="D361" s="190"/>
      <c r="E361" s="55">
        <v>853</v>
      </c>
      <c r="F361" s="18" t="s">
        <v>280</v>
      </c>
      <c r="G361" s="18" t="s">
        <v>10</v>
      </c>
      <c r="H361" s="18" t="s">
        <v>283</v>
      </c>
      <c r="I361" s="18" t="s">
        <v>223</v>
      </c>
      <c r="J361" s="19">
        <v>8781000</v>
      </c>
      <c r="K361" s="19">
        <v>9220000</v>
      </c>
      <c r="L361" s="19">
        <v>10165000</v>
      </c>
    </row>
    <row r="362" spans="1:12" s="1" customFormat="1" ht="12.75" x14ac:dyDescent="0.25">
      <c r="A362" s="366" t="s">
        <v>284</v>
      </c>
      <c r="B362" s="366"/>
      <c r="C362" s="194"/>
      <c r="D362" s="194"/>
      <c r="E362" s="55">
        <v>853</v>
      </c>
      <c r="F362" s="14" t="s">
        <v>280</v>
      </c>
      <c r="G362" s="14" t="s">
        <v>79</v>
      </c>
      <c r="H362" s="14"/>
      <c r="I362" s="14"/>
      <c r="J362" s="15">
        <f t="shared" ref="J362:L366" si="88">J363</f>
        <v>13690000</v>
      </c>
      <c r="K362" s="15">
        <f t="shared" si="88"/>
        <v>14733000</v>
      </c>
      <c r="L362" s="15">
        <f t="shared" si="88"/>
        <v>15183000</v>
      </c>
    </row>
    <row r="363" spans="1:12" s="40" customFormat="1" ht="12.75" x14ac:dyDescent="0.25">
      <c r="A363" s="350" t="s">
        <v>64</v>
      </c>
      <c r="B363" s="350"/>
      <c r="C363" s="190"/>
      <c r="D363" s="190"/>
      <c r="E363" s="55">
        <v>853</v>
      </c>
      <c r="F363" s="18" t="s">
        <v>280</v>
      </c>
      <c r="G363" s="18" t="s">
        <v>79</v>
      </c>
      <c r="H363" s="18" t="s">
        <v>65</v>
      </c>
      <c r="I363" s="18"/>
      <c r="J363" s="19">
        <f t="shared" si="88"/>
        <v>13690000</v>
      </c>
      <c r="K363" s="19">
        <f t="shared" si="88"/>
        <v>14733000</v>
      </c>
      <c r="L363" s="19">
        <f t="shared" si="88"/>
        <v>15183000</v>
      </c>
    </row>
    <row r="364" spans="1:12" s="16" customFormat="1" ht="54.75" customHeight="1" x14ac:dyDescent="0.25">
      <c r="A364" s="350" t="s">
        <v>66</v>
      </c>
      <c r="B364" s="350"/>
      <c r="C364" s="190"/>
      <c r="D364" s="190"/>
      <c r="E364" s="55">
        <v>853</v>
      </c>
      <c r="F364" s="18" t="s">
        <v>280</v>
      </c>
      <c r="G364" s="18" t="s">
        <v>79</v>
      </c>
      <c r="H364" s="18" t="s">
        <v>67</v>
      </c>
      <c r="I364" s="18"/>
      <c r="J364" s="19">
        <f t="shared" si="88"/>
        <v>13690000</v>
      </c>
      <c r="K364" s="19">
        <f t="shared" si="88"/>
        <v>14733000</v>
      </c>
      <c r="L364" s="19">
        <f t="shared" si="88"/>
        <v>15183000</v>
      </c>
    </row>
    <row r="365" spans="1:12" s="1" customFormat="1" ht="16.5" customHeight="1" x14ac:dyDescent="0.25">
      <c r="A365" s="356" t="s">
        <v>285</v>
      </c>
      <c r="B365" s="356"/>
      <c r="C365" s="177"/>
      <c r="D365" s="177"/>
      <c r="E365" s="55">
        <v>853</v>
      </c>
      <c r="F365" s="18" t="s">
        <v>280</v>
      </c>
      <c r="G365" s="18" t="s">
        <v>79</v>
      </c>
      <c r="H365" s="18" t="s">
        <v>286</v>
      </c>
      <c r="I365" s="18"/>
      <c r="J365" s="19">
        <f t="shared" si="88"/>
        <v>13690000</v>
      </c>
      <c r="K365" s="19">
        <f t="shared" si="88"/>
        <v>14733000</v>
      </c>
      <c r="L365" s="19">
        <f t="shared" si="88"/>
        <v>15183000</v>
      </c>
    </row>
    <row r="366" spans="1:12" s="1" customFormat="1" ht="12.75" x14ac:dyDescent="0.25">
      <c r="A366" s="20"/>
      <c r="B366" s="193" t="s">
        <v>64</v>
      </c>
      <c r="C366" s="177"/>
      <c r="D366" s="177"/>
      <c r="E366" s="55">
        <v>853</v>
      </c>
      <c r="F366" s="18" t="s">
        <v>280</v>
      </c>
      <c r="G366" s="18" t="s">
        <v>79</v>
      </c>
      <c r="H366" s="18" t="s">
        <v>286</v>
      </c>
      <c r="I366" s="18" t="s">
        <v>71</v>
      </c>
      <c r="J366" s="19">
        <f t="shared" si="88"/>
        <v>13690000</v>
      </c>
      <c r="K366" s="19">
        <f t="shared" si="88"/>
        <v>14733000</v>
      </c>
      <c r="L366" s="19">
        <f t="shared" si="88"/>
        <v>15183000</v>
      </c>
    </row>
    <row r="367" spans="1:12" s="1" customFormat="1" ht="12.75" x14ac:dyDescent="0.25">
      <c r="A367" s="20"/>
      <c r="B367" s="187" t="s">
        <v>222</v>
      </c>
      <c r="C367" s="190"/>
      <c r="D367" s="190"/>
      <c r="E367" s="55">
        <v>853</v>
      </c>
      <c r="F367" s="18" t="s">
        <v>280</v>
      </c>
      <c r="G367" s="18" t="s">
        <v>79</v>
      </c>
      <c r="H367" s="18" t="s">
        <v>286</v>
      </c>
      <c r="I367" s="18" t="s">
        <v>223</v>
      </c>
      <c r="J367" s="19">
        <v>13690000</v>
      </c>
      <c r="K367" s="19">
        <v>14733000</v>
      </c>
      <c r="L367" s="19">
        <v>15183000</v>
      </c>
    </row>
    <row r="368" spans="1:12" s="50" customFormat="1" ht="12.75" x14ac:dyDescent="0.25">
      <c r="A368" s="362" t="s">
        <v>287</v>
      </c>
      <c r="B368" s="363"/>
      <c r="C368" s="210"/>
      <c r="D368" s="210"/>
      <c r="E368" s="55">
        <v>853</v>
      </c>
      <c r="F368" s="14" t="s">
        <v>288</v>
      </c>
      <c r="G368" s="14"/>
      <c r="H368" s="48"/>
      <c r="I368" s="48"/>
      <c r="J368" s="49"/>
      <c r="K368" s="37">
        <f t="shared" ref="K368:L370" si="89">K369</f>
        <v>5002000</v>
      </c>
      <c r="L368" s="37">
        <f t="shared" si="89"/>
        <v>10602000</v>
      </c>
    </row>
    <row r="369" spans="1:12" s="1" customFormat="1" ht="12.75" x14ac:dyDescent="0.25">
      <c r="A369" s="364" t="s">
        <v>287</v>
      </c>
      <c r="B369" s="365"/>
      <c r="C369" s="181"/>
      <c r="D369" s="181"/>
      <c r="E369" s="55">
        <v>853</v>
      </c>
      <c r="F369" s="18" t="s">
        <v>288</v>
      </c>
      <c r="G369" s="18" t="s">
        <v>288</v>
      </c>
      <c r="H369" s="18"/>
      <c r="I369" s="18"/>
      <c r="J369" s="19"/>
      <c r="K369" s="19">
        <f t="shared" si="89"/>
        <v>5002000</v>
      </c>
      <c r="L369" s="19">
        <f t="shared" si="89"/>
        <v>10602000</v>
      </c>
    </row>
    <row r="370" spans="1:12" s="1" customFormat="1" ht="12.75" x14ac:dyDescent="0.25">
      <c r="A370" s="20"/>
      <c r="B370" s="52" t="s">
        <v>287</v>
      </c>
      <c r="C370" s="52"/>
      <c r="D370" s="52"/>
      <c r="E370" s="55">
        <v>853</v>
      </c>
      <c r="F370" s="53">
        <v>99</v>
      </c>
      <c r="G370" s="18" t="s">
        <v>288</v>
      </c>
      <c r="H370" s="18" t="s">
        <v>289</v>
      </c>
      <c r="I370" s="18"/>
      <c r="J370" s="19"/>
      <c r="K370" s="19">
        <f t="shared" si="89"/>
        <v>5002000</v>
      </c>
      <c r="L370" s="19">
        <f t="shared" si="89"/>
        <v>10602000</v>
      </c>
    </row>
    <row r="371" spans="1:12" s="1" customFormat="1" ht="12.75" x14ac:dyDescent="0.25">
      <c r="A371" s="20"/>
      <c r="B371" s="52" t="s">
        <v>287</v>
      </c>
      <c r="C371" s="52"/>
      <c r="D371" s="52"/>
      <c r="E371" s="55">
        <v>853</v>
      </c>
      <c r="F371" s="53">
        <v>99</v>
      </c>
      <c r="G371" s="18" t="s">
        <v>288</v>
      </c>
      <c r="H371" s="18" t="s">
        <v>289</v>
      </c>
      <c r="I371" s="18" t="s">
        <v>290</v>
      </c>
      <c r="J371" s="19"/>
      <c r="K371" s="19">
        <f>5100000-98000</f>
        <v>5002000</v>
      </c>
      <c r="L371" s="19">
        <f>10700000-98000</f>
        <v>10602000</v>
      </c>
    </row>
    <row r="372" spans="1:12" s="12" customFormat="1" ht="16.5" customHeight="1" x14ac:dyDescent="0.25">
      <c r="A372" s="373" t="s">
        <v>293</v>
      </c>
      <c r="B372" s="374"/>
      <c r="C372" s="182"/>
      <c r="D372" s="182"/>
      <c r="E372" s="206">
        <v>854</v>
      </c>
      <c r="F372" s="56"/>
      <c r="G372" s="9"/>
      <c r="H372" s="9"/>
      <c r="I372" s="9"/>
      <c r="J372" s="10">
        <f>J373</f>
        <v>903000</v>
      </c>
      <c r="K372" s="10">
        <f t="shared" ref="K372:L372" si="90">K373</f>
        <v>921614</v>
      </c>
      <c r="L372" s="10">
        <f t="shared" si="90"/>
        <v>975000</v>
      </c>
    </row>
    <row r="373" spans="1:12" s="12" customFormat="1" ht="12.75" x14ac:dyDescent="0.25">
      <c r="A373" s="355" t="s">
        <v>9</v>
      </c>
      <c r="B373" s="355"/>
      <c r="C373" s="188"/>
      <c r="D373" s="188"/>
      <c r="E373" s="185">
        <v>854</v>
      </c>
      <c r="F373" s="9" t="s">
        <v>10</v>
      </c>
      <c r="G373" s="9"/>
      <c r="H373" s="9"/>
      <c r="I373" s="9"/>
      <c r="J373" s="10">
        <f>J374+J388</f>
        <v>903000</v>
      </c>
      <c r="K373" s="10">
        <f>K374+K388</f>
        <v>921614</v>
      </c>
      <c r="L373" s="10">
        <f>L374+L388</f>
        <v>975000</v>
      </c>
    </row>
    <row r="374" spans="1:12" s="16" customFormat="1" ht="42" customHeight="1" x14ac:dyDescent="0.25">
      <c r="A374" s="326" t="s">
        <v>11</v>
      </c>
      <c r="B374" s="326"/>
      <c r="C374" s="198"/>
      <c r="D374" s="198"/>
      <c r="E374" s="185">
        <v>854</v>
      </c>
      <c r="F374" s="14" t="s">
        <v>10</v>
      </c>
      <c r="G374" s="14" t="s">
        <v>12</v>
      </c>
      <c r="H374" s="14"/>
      <c r="I374" s="14"/>
      <c r="J374" s="15">
        <f>J375</f>
        <v>604700</v>
      </c>
      <c r="K374" s="15">
        <f t="shared" ref="K374:L374" si="91">K375</f>
        <v>619226</v>
      </c>
      <c r="L374" s="15">
        <f t="shared" si="91"/>
        <v>655100</v>
      </c>
    </row>
    <row r="375" spans="1:12" s="1" customFormat="1" ht="40.5" customHeight="1" x14ac:dyDescent="0.25">
      <c r="A375" s="350" t="s">
        <v>13</v>
      </c>
      <c r="B375" s="350"/>
      <c r="C375" s="187"/>
      <c r="D375" s="187"/>
      <c r="E375" s="185">
        <v>854</v>
      </c>
      <c r="F375" s="18" t="s">
        <v>10</v>
      </c>
      <c r="G375" s="18" t="s">
        <v>12</v>
      </c>
      <c r="H375" s="18" t="s">
        <v>14</v>
      </c>
      <c r="I375" s="18"/>
      <c r="J375" s="19">
        <f>J376</f>
        <v>604700</v>
      </c>
      <c r="K375" s="19">
        <f>K376</f>
        <v>619226</v>
      </c>
      <c r="L375" s="19">
        <f>L376</f>
        <v>655100</v>
      </c>
    </row>
    <row r="376" spans="1:12" s="1" customFormat="1" ht="12.75" x14ac:dyDescent="0.25">
      <c r="A376" s="350" t="s">
        <v>15</v>
      </c>
      <c r="B376" s="350"/>
      <c r="C376" s="187"/>
      <c r="D376" s="187"/>
      <c r="E376" s="185">
        <v>854</v>
      </c>
      <c r="F376" s="18" t="s">
        <v>10</v>
      </c>
      <c r="G376" s="18" t="s">
        <v>12</v>
      </c>
      <c r="H376" s="18" t="s">
        <v>16</v>
      </c>
      <c r="I376" s="18"/>
      <c r="J376" s="19">
        <f>J377+J379+J381</f>
        <v>604700</v>
      </c>
      <c r="K376" s="19">
        <f>K377+K379+K381</f>
        <v>619226</v>
      </c>
      <c r="L376" s="19">
        <f>L377+L379+L381</f>
        <v>655100</v>
      </c>
    </row>
    <row r="377" spans="1:12" s="1" customFormat="1" ht="27" customHeight="1" x14ac:dyDescent="0.25">
      <c r="A377" s="187"/>
      <c r="B377" s="187" t="s">
        <v>17</v>
      </c>
      <c r="C377" s="187"/>
      <c r="D377" s="187"/>
      <c r="E377" s="185">
        <v>854</v>
      </c>
      <c r="F377" s="18" t="s">
        <v>18</v>
      </c>
      <c r="G377" s="18" t="s">
        <v>12</v>
      </c>
      <c r="H377" s="18" t="s">
        <v>16</v>
      </c>
      <c r="I377" s="18" t="s">
        <v>19</v>
      </c>
      <c r="J377" s="19">
        <f>J378</f>
        <v>432300</v>
      </c>
      <c r="K377" s="19">
        <f>K378</f>
        <v>438273</v>
      </c>
      <c r="L377" s="19">
        <f>L378</f>
        <v>463700</v>
      </c>
    </row>
    <row r="378" spans="1:12" s="1" customFormat="1" ht="12.75" x14ac:dyDescent="0.25">
      <c r="A378" s="20"/>
      <c r="B378" s="193" t="s">
        <v>20</v>
      </c>
      <c r="C378" s="193"/>
      <c r="D378" s="193"/>
      <c r="E378" s="185">
        <v>854</v>
      </c>
      <c r="F378" s="18" t="s">
        <v>10</v>
      </c>
      <c r="G378" s="18" t="s">
        <v>12</v>
      </c>
      <c r="H378" s="18" t="s">
        <v>16</v>
      </c>
      <c r="I378" s="18" t="s">
        <v>21</v>
      </c>
      <c r="J378" s="19">
        <f>432329-29</f>
        <v>432300</v>
      </c>
      <c r="K378" s="19">
        <v>438273</v>
      </c>
      <c r="L378" s="19">
        <v>463700</v>
      </c>
    </row>
    <row r="379" spans="1:12" s="1" customFormat="1" ht="12.75" x14ac:dyDescent="0.25">
      <c r="A379" s="20"/>
      <c r="B379" s="193" t="s">
        <v>22</v>
      </c>
      <c r="C379" s="193"/>
      <c r="D379" s="193"/>
      <c r="E379" s="185">
        <v>854</v>
      </c>
      <c r="F379" s="18" t="s">
        <v>10</v>
      </c>
      <c r="G379" s="18" t="s">
        <v>12</v>
      </c>
      <c r="H379" s="18" t="s">
        <v>16</v>
      </c>
      <c r="I379" s="18" t="s">
        <v>23</v>
      </c>
      <c r="J379" s="19">
        <f>J380</f>
        <v>171700</v>
      </c>
      <c r="K379" s="19">
        <f>K380</f>
        <v>180253</v>
      </c>
      <c r="L379" s="19">
        <f>L380</f>
        <v>190700</v>
      </c>
    </row>
    <row r="380" spans="1:12" s="1" customFormat="1" ht="13.5" customHeight="1" x14ac:dyDescent="0.25">
      <c r="A380" s="20"/>
      <c r="B380" s="187" t="s">
        <v>24</v>
      </c>
      <c r="C380" s="187"/>
      <c r="D380" s="187"/>
      <c r="E380" s="185">
        <v>854</v>
      </c>
      <c r="F380" s="18" t="s">
        <v>10</v>
      </c>
      <c r="G380" s="18" t="s">
        <v>12</v>
      </c>
      <c r="H380" s="18" t="s">
        <v>16</v>
      </c>
      <c r="I380" s="18" t="s">
        <v>25</v>
      </c>
      <c r="J380" s="19">
        <f>171670+30</f>
        <v>171700</v>
      </c>
      <c r="K380" s="19">
        <v>180253</v>
      </c>
      <c r="L380" s="19">
        <v>190700</v>
      </c>
    </row>
    <row r="381" spans="1:12" s="1" customFormat="1" ht="12.75" x14ac:dyDescent="0.25">
      <c r="A381" s="20"/>
      <c r="B381" s="187" t="s">
        <v>26</v>
      </c>
      <c r="C381" s="187"/>
      <c r="D381" s="187"/>
      <c r="E381" s="185">
        <v>854</v>
      </c>
      <c r="F381" s="18" t="s">
        <v>10</v>
      </c>
      <c r="G381" s="18" t="s">
        <v>12</v>
      </c>
      <c r="H381" s="18" t="s">
        <v>16</v>
      </c>
      <c r="I381" s="18" t="s">
        <v>27</v>
      </c>
      <c r="J381" s="19">
        <f>J382+J383</f>
        <v>700</v>
      </c>
      <c r="K381" s="19">
        <f>K382+K383</f>
        <v>700</v>
      </c>
      <c r="L381" s="19">
        <f>K381</f>
        <v>700</v>
      </c>
    </row>
    <row r="382" spans="1:12" s="1" customFormat="1" ht="12.75" hidden="1" x14ac:dyDescent="0.25">
      <c r="A382" s="20"/>
      <c r="B382" s="187" t="s">
        <v>28</v>
      </c>
      <c r="C382" s="187"/>
      <c r="D382" s="187"/>
      <c r="E382" s="185">
        <v>854</v>
      </c>
      <c r="F382" s="18" t="s">
        <v>10</v>
      </c>
      <c r="G382" s="18" t="s">
        <v>12</v>
      </c>
      <c r="H382" s="18" t="s">
        <v>16</v>
      </c>
      <c r="I382" s="18" t="s">
        <v>29</v>
      </c>
      <c r="J382" s="19"/>
      <c r="K382" s="19"/>
      <c r="L382" s="19"/>
    </row>
    <row r="383" spans="1:12" s="1" customFormat="1" ht="12.75" x14ac:dyDescent="0.25">
      <c r="A383" s="20"/>
      <c r="B383" s="187" t="s">
        <v>30</v>
      </c>
      <c r="C383" s="187"/>
      <c r="D383" s="187"/>
      <c r="E383" s="185">
        <v>854</v>
      </c>
      <c r="F383" s="18" t="s">
        <v>10</v>
      </c>
      <c r="G383" s="18" t="s">
        <v>12</v>
      </c>
      <c r="H383" s="18" t="s">
        <v>16</v>
      </c>
      <c r="I383" s="18" t="s">
        <v>31</v>
      </c>
      <c r="J383" s="19">
        <v>700</v>
      </c>
      <c r="K383" s="19">
        <v>700</v>
      </c>
      <c r="L383" s="19">
        <v>700</v>
      </c>
    </row>
    <row r="384" spans="1:12" s="1" customFormat="1" ht="39.75" customHeight="1" x14ac:dyDescent="0.25">
      <c r="A384" s="353" t="s">
        <v>34</v>
      </c>
      <c r="B384" s="354"/>
      <c r="C384" s="191"/>
      <c r="D384" s="191"/>
      <c r="E384" s="185">
        <v>854</v>
      </c>
      <c r="F384" s="18" t="s">
        <v>10</v>
      </c>
      <c r="G384" s="18" t="s">
        <v>12</v>
      </c>
      <c r="H384" s="18" t="s">
        <v>35</v>
      </c>
      <c r="I384" s="18"/>
      <c r="J384" s="19">
        <f>J385</f>
        <v>0</v>
      </c>
      <c r="K384" s="19">
        <f t="shared" ref="K384:L385" si="92">K385</f>
        <v>0</v>
      </c>
      <c r="L384" s="19">
        <f t="shared" si="92"/>
        <v>0</v>
      </c>
    </row>
    <row r="385" spans="1:12" s="1" customFormat="1" ht="30" customHeight="1" x14ac:dyDescent="0.25">
      <c r="A385" s="350" t="s">
        <v>36</v>
      </c>
      <c r="B385" s="350"/>
      <c r="C385" s="187"/>
      <c r="D385" s="187"/>
      <c r="E385" s="185">
        <v>854</v>
      </c>
      <c r="F385" s="18" t="s">
        <v>10</v>
      </c>
      <c r="G385" s="18" t="s">
        <v>12</v>
      </c>
      <c r="H385" s="18" t="s">
        <v>37</v>
      </c>
      <c r="I385" s="18"/>
      <c r="J385" s="19">
        <f>J386</f>
        <v>0</v>
      </c>
      <c r="K385" s="19">
        <f t="shared" si="92"/>
        <v>0</v>
      </c>
      <c r="L385" s="19">
        <f t="shared" si="92"/>
        <v>0</v>
      </c>
    </row>
    <row r="386" spans="1:12" s="1" customFormat="1" ht="12.75" x14ac:dyDescent="0.25">
      <c r="A386" s="20"/>
      <c r="B386" s="193" t="s">
        <v>22</v>
      </c>
      <c r="C386" s="193"/>
      <c r="D386" s="193"/>
      <c r="E386" s="185">
        <v>854</v>
      </c>
      <c r="F386" s="18" t="s">
        <v>10</v>
      </c>
      <c r="G386" s="18" t="s">
        <v>12</v>
      </c>
      <c r="H386" s="18" t="s">
        <v>37</v>
      </c>
      <c r="I386" s="18" t="s">
        <v>23</v>
      </c>
      <c r="J386" s="19">
        <f>J387</f>
        <v>0</v>
      </c>
      <c r="K386" s="19">
        <f>K387</f>
        <v>0</v>
      </c>
      <c r="L386" s="19">
        <f>L387</f>
        <v>0</v>
      </c>
    </row>
    <row r="387" spans="1:12" s="1" customFormat="1" ht="12.75" x14ac:dyDescent="0.25">
      <c r="A387" s="20"/>
      <c r="B387" s="187" t="s">
        <v>24</v>
      </c>
      <c r="C387" s="187"/>
      <c r="D387" s="187"/>
      <c r="E387" s="185">
        <v>854</v>
      </c>
      <c r="F387" s="18" t="s">
        <v>10</v>
      </c>
      <c r="G387" s="18" t="s">
        <v>12</v>
      </c>
      <c r="H387" s="18" t="s">
        <v>37</v>
      </c>
      <c r="I387" s="18" t="s">
        <v>25</v>
      </c>
      <c r="J387" s="19">
        <f>[1]Свод!M490</f>
        <v>0</v>
      </c>
      <c r="K387" s="19"/>
      <c r="L387" s="19"/>
    </row>
    <row r="388" spans="1:12" s="16" customFormat="1" ht="26.25" customHeight="1" x14ac:dyDescent="0.25">
      <c r="A388" s="326" t="s">
        <v>46</v>
      </c>
      <c r="B388" s="326"/>
      <c r="C388" s="198"/>
      <c r="D388" s="198"/>
      <c r="E388" s="185">
        <v>854</v>
      </c>
      <c r="F388" s="14" t="s">
        <v>10</v>
      </c>
      <c r="G388" s="14" t="s">
        <v>47</v>
      </c>
      <c r="H388" s="14"/>
      <c r="I388" s="14"/>
      <c r="J388" s="15">
        <f>J389</f>
        <v>298300</v>
      </c>
      <c r="K388" s="15">
        <f>K389</f>
        <v>302388</v>
      </c>
      <c r="L388" s="15">
        <f>L389</f>
        <v>319900</v>
      </c>
    </row>
    <row r="389" spans="1:12" s="1" customFormat="1" ht="39.75" customHeight="1" x14ac:dyDescent="0.25">
      <c r="A389" s="350" t="s">
        <v>13</v>
      </c>
      <c r="B389" s="350"/>
      <c r="C389" s="187"/>
      <c r="D389" s="187"/>
      <c r="E389" s="185">
        <v>854</v>
      </c>
      <c r="F389" s="18" t="s">
        <v>10</v>
      </c>
      <c r="G389" s="18" t="s">
        <v>47</v>
      </c>
      <c r="H389" s="18" t="s">
        <v>40</v>
      </c>
      <c r="I389" s="18"/>
      <c r="J389" s="19">
        <f>J390</f>
        <v>298300</v>
      </c>
      <c r="K389" s="19">
        <f t="shared" ref="K389:L389" si="93">K390</f>
        <v>302388</v>
      </c>
      <c r="L389" s="19">
        <f t="shared" si="93"/>
        <v>319900</v>
      </c>
    </row>
    <row r="390" spans="1:12" s="1" customFormat="1" ht="15.75" customHeight="1" x14ac:dyDescent="0.25">
      <c r="A390" s="350" t="s">
        <v>48</v>
      </c>
      <c r="B390" s="350"/>
      <c r="C390" s="187"/>
      <c r="D390" s="187"/>
      <c r="E390" s="185">
        <v>854</v>
      </c>
      <c r="F390" s="18" t="s">
        <v>10</v>
      </c>
      <c r="G390" s="18" t="s">
        <v>47</v>
      </c>
      <c r="H390" s="18" t="s">
        <v>49</v>
      </c>
      <c r="I390" s="18"/>
      <c r="J390" s="19">
        <f t="shared" ref="J390:L391" si="94">J391</f>
        <v>298300</v>
      </c>
      <c r="K390" s="19">
        <f t="shared" si="94"/>
        <v>302388</v>
      </c>
      <c r="L390" s="19">
        <f t="shared" si="94"/>
        <v>319900</v>
      </c>
    </row>
    <row r="391" spans="1:12" s="1" customFormat="1" ht="28.5" customHeight="1" x14ac:dyDescent="0.25">
      <c r="A391" s="187"/>
      <c r="B391" s="187" t="s">
        <v>17</v>
      </c>
      <c r="C391" s="187"/>
      <c r="D391" s="187"/>
      <c r="E391" s="185">
        <v>854</v>
      </c>
      <c r="F391" s="18" t="s">
        <v>18</v>
      </c>
      <c r="G391" s="18" t="s">
        <v>47</v>
      </c>
      <c r="H391" s="18" t="s">
        <v>49</v>
      </c>
      <c r="I391" s="18" t="s">
        <v>19</v>
      </c>
      <c r="J391" s="19">
        <f t="shared" si="94"/>
        <v>298300</v>
      </c>
      <c r="K391" s="19">
        <f t="shared" si="94"/>
        <v>302388</v>
      </c>
      <c r="L391" s="19">
        <f t="shared" si="94"/>
        <v>319900</v>
      </c>
    </row>
    <row r="392" spans="1:12" s="1" customFormat="1" ht="12.75" x14ac:dyDescent="0.25">
      <c r="A392" s="20"/>
      <c r="B392" s="193" t="s">
        <v>20</v>
      </c>
      <c r="C392" s="193"/>
      <c r="D392" s="193"/>
      <c r="E392" s="185">
        <v>854</v>
      </c>
      <c r="F392" s="18" t="s">
        <v>10</v>
      </c>
      <c r="G392" s="18" t="s">
        <v>47</v>
      </c>
      <c r="H392" s="18" t="s">
        <v>49</v>
      </c>
      <c r="I392" s="18" t="s">
        <v>21</v>
      </c>
      <c r="J392" s="19">
        <v>298300</v>
      </c>
      <c r="K392" s="19">
        <v>302388</v>
      </c>
      <c r="L392" s="19">
        <v>319900</v>
      </c>
    </row>
    <row r="393" spans="1:12" s="1" customFormat="1" ht="19.5" customHeight="1" x14ac:dyDescent="0.25">
      <c r="A393" s="189"/>
      <c r="B393" s="203" t="s">
        <v>291</v>
      </c>
      <c r="C393" s="203"/>
      <c r="D393" s="203"/>
      <c r="E393" s="67"/>
      <c r="F393" s="14"/>
      <c r="G393" s="14"/>
      <c r="H393" s="14"/>
      <c r="I393" s="14"/>
      <c r="J393" s="15">
        <f>J6+J164+J312+J372</f>
        <v>184009789.22999999</v>
      </c>
      <c r="K393" s="15">
        <f>K6+K164+K312+K372</f>
        <v>190880362.09999999</v>
      </c>
      <c r="L393" s="15">
        <f>L6+L164+L312+L372</f>
        <v>207117380.72999999</v>
      </c>
    </row>
    <row r="394" spans="1:12" s="276" customFormat="1" x14ac:dyDescent="0.25">
      <c r="E394" s="277"/>
      <c r="H394" s="277"/>
      <c r="J394" s="278"/>
      <c r="K394" s="278"/>
      <c r="L394" s="278"/>
    </row>
    <row r="395" spans="1:12" s="276" customFormat="1" x14ac:dyDescent="0.25">
      <c r="E395" s="277"/>
      <c r="H395" s="277"/>
      <c r="J395" s="278"/>
      <c r="K395" s="278"/>
      <c r="L395" s="278"/>
    </row>
    <row r="396" spans="1:12" s="276" customFormat="1" x14ac:dyDescent="0.25">
      <c r="E396" s="277"/>
      <c r="H396" s="277"/>
    </row>
    <row r="397" spans="1:12" s="276" customFormat="1" x14ac:dyDescent="0.25">
      <c r="E397" s="279"/>
      <c r="F397" s="280"/>
      <c r="G397" s="280"/>
      <c r="H397" s="279"/>
      <c r="I397" s="280"/>
    </row>
    <row r="398" spans="1:12" s="276" customFormat="1" x14ac:dyDescent="0.25">
      <c r="E398" s="279"/>
      <c r="F398" s="280"/>
      <c r="G398" s="280"/>
      <c r="H398" s="279"/>
      <c r="I398" s="279"/>
      <c r="J398" s="278"/>
      <c r="K398" s="278"/>
      <c r="L398" s="278"/>
    </row>
    <row r="399" spans="1:12" s="276" customFormat="1" x14ac:dyDescent="0.25">
      <c r="E399" s="279"/>
      <c r="F399" s="280"/>
      <c r="G399" s="280"/>
      <c r="H399" s="279"/>
      <c r="I399" s="279"/>
      <c r="J399" s="278"/>
      <c r="K399" s="278"/>
      <c r="L399" s="278"/>
    </row>
    <row r="400" spans="1:12" s="276" customFormat="1" x14ac:dyDescent="0.25">
      <c r="E400" s="279"/>
      <c r="F400" s="280"/>
      <c r="G400" s="280"/>
      <c r="H400" s="279"/>
      <c r="I400" s="279"/>
      <c r="J400" s="278"/>
      <c r="K400" s="278"/>
      <c r="L400" s="278"/>
    </row>
    <row r="401" spans="5:12" s="276" customFormat="1" x14ac:dyDescent="0.25">
      <c r="E401" s="279"/>
      <c r="F401" s="280"/>
      <c r="G401" s="280"/>
      <c r="H401" s="279"/>
      <c r="I401" s="279"/>
      <c r="J401" s="278"/>
      <c r="K401" s="278"/>
      <c r="L401" s="278"/>
    </row>
    <row r="402" spans="5:12" s="276" customFormat="1" x14ac:dyDescent="0.25">
      <c r="E402" s="279"/>
      <c r="F402" s="280"/>
      <c r="G402" s="280"/>
      <c r="H402" s="279"/>
      <c r="I402" s="279"/>
      <c r="J402" s="278"/>
      <c r="K402" s="278"/>
      <c r="L402" s="278"/>
    </row>
    <row r="403" spans="5:12" s="276" customFormat="1" x14ac:dyDescent="0.25">
      <c r="E403" s="279"/>
      <c r="F403" s="280"/>
      <c r="G403" s="280"/>
      <c r="H403" s="279"/>
      <c r="I403" s="279"/>
      <c r="J403" s="278"/>
      <c r="K403" s="278"/>
      <c r="L403" s="278"/>
    </row>
    <row r="404" spans="5:12" s="276" customFormat="1" x14ac:dyDescent="0.25">
      <c r="E404" s="279"/>
      <c r="F404" s="280"/>
      <c r="G404" s="280"/>
      <c r="H404" s="279"/>
      <c r="I404" s="279"/>
      <c r="J404" s="278"/>
      <c r="K404" s="278"/>
      <c r="L404" s="278"/>
    </row>
    <row r="405" spans="5:12" s="276" customFormat="1" x14ac:dyDescent="0.25">
      <c r="E405" s="279"/>
      <c r="F405" s="280"/>
      <c r="G405" s="280"/>
      <c r="H405" s="279"/>
      <c r="I405" s="279"/>
    </row>
    <row r="406" spans="5:12" s="276" customFormat="1" x14ac:dyDescent="0.25">
      <c r="E406" s="279"/>
      <c r="F406" s="280"/>
      <c r="G406" s="280"/>
      <c r="H406" s="279"/>
      <c r="I406" s="279"/>
      <c r="J406" s="278"/>
      <c r="K406" s="278"/>
      <c r="L406" s="278"/>
    </row>
    <row r="407" spans="5:12" s="276" customFormat="1" x14ac:dyDescent="0.25">
      <c r="E407" s="279"/>
      <c r="F407" s="280"/>
      <c r="G407" s="280"/>
      <c r="H407" s="279"/>
      <c r="I407" s="280"/>
    </row>
    <row r="408" spans="5:12" s="276" customFormat="1" x14ac:dyDescent="0.25">
      <c r="E408" s="279"/>
      <c r="F408" s="280"/>
      <c r="G408" s="280"/>
      <c r="H408" s="279"/>
      <c r="I408" s="280"/>
      <c r="J408" s="278"/>
      <c r="K408" s="278"/>
      <c r="L408" s="278"/>
    </row>
    <row r="409" spans="5:12" s="276" customFormat="1" x14ac:dyDescent="0.25">
      <c r="E409" s="279"/>
      <c r="F409" s="280"/>
      <c r="G409" s="280"/>
      <c r="H409" s="279"/>
      <c r="I409" s="280"/>
    </row>
    <row r="410" spans="5:12" s="276" customFormat="1" x14ac:dyDescent="0.25">
      <c r="E410" s="279"/>
      <c r="F410" s="280"/>
      <c r="G410" s="280"/>
      <c r="H410" s="279"/>
      <c r="I410" s="280"/>
    </row>
    <row r="411" spans="5:12" s="276" customFormat="1" x14ac:dyDescent="0.25">
      <c r="E411" s="279"/>
      <c r="F411" s="280"/>
      <c r="G411" s="280"/>
      <c r="H411" s="279"/>
      <c r="I411" s="280"/>
    </row>
    <row r="412" spans="5:12" s="276" customFormat="1" x14ac:dyDescent="0.25">
      <c r="E412" s="279"/>
      <c r="F412" s="280"/>
      <c r="G412" s="280"/>
      <c r="H412" s="279"/>
      <c r="I412" s="280"/>
    </row>
    <row r="413" spans="5:12" s="276" customFormat="1" x14ac:dyDescent="0.25">
      <c r="E413" s="279"/>
      <c r="F413" s="279"/>
      <c r="G413" s="279"/>
      <c r="H413" s="279"/>
      <c r="I413" s="280"/>
    </row>
    <row r="414" spans="5:12" s="276" customFormat="1" x14ac:dyDescent="0.25">
      <c r="E414" s="279"/>
      <c r="F414" s="279"/>
      <c r="G414" s="279"/>
      <c r="H414" s="279"/>
      <c r="I414" s="280"/>
    </row>
    <row r="415" spans="5:12" s="276" customFormat="1" x14ac:dyDescent="0.25">
      <c r="E415" s="279"/>
      <c r="F415" s="279"/>
      <c r="G415" s="279"/>
      <c r="H415" s="279"/>
      <c r="I415" s="280"/>
    </row>
    <row r="416" spans="5:12" s="276" customFormat="1" x14ac:dyDescent="0.25">
      <c r="E416" s="279"/>
      <c r="F416" s="279"/>
      <c r="G416" s="279"/>
      <c r="H416" s="279"/>
      <c r="I416" s="280"/>
    </row>
    <row r="417" spans="5:9" s="276" customFormat="1" x14ac:dyDescent="0.25">
      <c r="E417" s="279"/>
      <c r="F417" s="279"/>
      <c r="G417" s="279"/>
      <c r="H417" s="279"/>
      <c r="I417" s="280"/>
    </row>
    <row r="418" spans="5:9" s="276" customFormat="1" x14ac:dyDescent="0.25">
      <c r="E418" s="277"/>
      <c r="F418" s="277"/>
      <c r="G418" s="277"/>
      <c r="H418" s="277"/>
    </row>
    <row r="419" spans="5:9" s="276" customFormat="1" x14ac:dyDescent="0.25">
      <c r="E419" s="277"/>
      <c r="F419" s="277"/>
      <c r="G419" s="277"/>
      <c r="H419" s="277"/>
    </row>
    <row r="420" spans="5:9" x14ac:dyDescent="0.25">
      <c r="F420" s="271"/>
      <c r="G420" s="271"/>
      <c r="H420" s="272"/>
    </row>
    <row r="421" spans="5:9" x14ac:dyDescent="0.25">
      <c r="F421" s="271"/>
      <c r="G421" s="271"/>
      <c r="H421" s="272"/>
    </row>
    <row r="422" spans="5:9" x14ac:dyDescent="0.25">
      <c r="F422" s="271"/>
      <c r="G422" s="271"/>
      <c r="H422" s="272"/>
    </row>
    <row r="423" spans="5:9" x14ac:dyDescent="0.25">
      <c r="F423" s="271"/>
      <c r="G423" s="271"/>
      <c r="H423" s="272"/>
    </row>
    <row r="424" spans="5:9" x14ac:dyDescent="0.25">
      <c r="F424" s="271"/>
      <c r="G424" s="271"/>
      <c r="H424" s="272"/>
    </row>
    <row r="425" spans="5:9" x14ac:dyDescent="0.25">
      <c r="F425" s="271"/>
      <c r="G425" s="271"/>
      <c r="H425" s="272"/>
    </row>
    <row r="426" spans="5:9" x14ac:dyDescent="0.25">
      <c r="F426" s="271"/>
      <c r="G426" s="271"/>
      <c r="H426" s="272"/>
    </row>
    <row r="427" spans="5:9" x14ac:dyDescent="0.25">
      <c r="F427" s="271"/>
      <c r="G427" s="271"/>
      <c r="H427" s="272"/>
    </row>
    <row r="428" spans="5:9" x14ac:dyDescent="0.25">
      <c r="F428" s="271"/>
      <c r="G428" s="271"/>
      <c r="H428" s="272"/>
    </row>
    <row r="429" spans="5:9" x14ac:dyDescent="0.25">
      <c r="F429" s="271"/>
      <c r="G429" s="271"/>
      <c r="H429" s="272"/>
    </row>
    <row r="430" spans="5:9" x14ac:dyDescent="0.25">
      <c r="F430" s="271"/>
      <c r="G430" s="271"/>
      <c r="H430" s="272"/>
    </row>
    <row r="431" spans="5:9" x14ac:dyDescent="0.25">
      <c r="F431" s="271"/>
      <c r="G431" s="271"/>
      <c r="H431" s="272"/>
    </row>
    <row r="432" spans="5:9" x14ac:dyDescent="0.25">
      <c r="F432" s="271"/>
      <c r="G432" s="271"/>
      <c r="H432" s="272"/>
    </row>
    <row r="433" spans="6:8" s="271" customFormat="1" x14ac:dyDescent="0.25">
      <c r="H433" s="272"/>
    </row>
    <row r="434" spans="6:8" s="271" customFormat="1" x14ac:dyDescent="0.25">
      <c r="H434" s="272"/>
    </row>
    <row r="435" spans="6:8" s="271" customFormat="1" x14ac:dyDescent="0.25">
      <c r="H435" s="272"/>
    </row>
    <row r="436" spans="6:8" s="271" customFormat="1" x14ac:dyDescent="0.25">
      <c r="H436" s="272"/>
    </row>
    <row r="437" spans="6:8" s="271" customFormat="1" x14ac:dyDescent="0.25">
      <c r="H437" s="272"/>
    </row>
    <row r="438" spans="6:8" s="271" customFormat="1" x14ac:dyDescent="0.25">
      <c r="F438" s="272"/>
      <c r="G438" s="272"/>
      <c r="H438" s="272"/>
    </row>
    <row r="439" spans="6:8" s="271" customFormat="1" x14ac:dyDescent="0.25">
      <c r="F439" s="272"/>
      <c r="G439" s="272"/>
      <c r="H439" s="272"/>
    </row>
    <row r="440" spans="6:8" s="271" customFormat="1" x14ac:dyDescent="0.25">
      <c r="F440" s="272"/>
      <c r="G440" s="272"/>
      <c r="H440" s="272"/>
    </row>
    <row r="441" spans="6:8" s="271" customFormat="1" x14ac:dyDescent="0.25">
      <c r="F441" s="272"/>
      <c r="G441" s="272"/>
      <c r="H441" s="272"/>
    </row>
    <row r="442" spans="6:8" s="271" customFormat="1" x14ac:dyDescent="0.25">
      <c r="F442" s="272"/>
      <c r="G442" s="272"/>
      <c r="H442" s="272"/>
    </row>
    <row r="443" spans="6:8" s="271" customFormat="1" x14ac:dyDescent="0.25">
      <c r="F443" s="272"/>
      <c r="G443" s="272"/>
      <c r="H443" s="272"/>
    </row>
    <row r="444" spans="6:8" s="271" customFormat="1" x14ac:dyDescent="0.25">
      <c r="F444" s="272"/>
      <c r="G444" s="272"/>
      <c r="H444" s="272"/>
    </row>
    <row r="445" spans="6:8" s="271" customFormat="1" x14ac:dyDescent="0.25">
      <c r="F445" s="272"/>
      <c r="G445" s="272"/>
      <c r="H445" s="272"/>
    </row>
    <row r="446" spans="6:8" s="271" customFormat="1" x14ac:dyDescent="0.25">
      <c r="H446" s="272"/>
    </row>
    <row r="447" spans="6:8" s="271" customFormat="1" x14ac:dyDescent="0.25">
      <c r="H447" s="272"/>
    </row>
    <row r="448" spans="6:8" s="271" customFormat="1" x14ac:dyDescent="0.25">
      <c r="H448" s="272"/>
    </row>
    <row r="449" spans="6:8" s="271" customFormat="1" x14ac:dyDescent="0.25">
      <c r="H449" s="272"/>
    </row>
    <row r="450" spans="6:8" s="271" customFormat="1" x14ac:dyDescent="0.25">
      <c r="H450" s="272"/>
    </row>
    <row r="451" spans="6:8" s="271" customFormat="1" x14ac:dyDescent="0.25">
      <c r="H451" s="272"/>
    </row>
    <row r="452" spans="6:8" s="271" customFormat="1" x14ac:dyDescent="0.25">
      <c r="F452" s="272"/>
      <c r="G452" s="272"/>
      <c r="H452" s="272"/>
    </row>
    <row r="453" spans="6:8" s="271" customFormat="1" x14ac:dyDescent="0.25">
      <c r="H453" s="272"/>
    </row>
    <row r="454" spans="6:8" s="271" customFormat="1" x14ac:dyDescent="0.25">
      <c r="F454" s="272"/>
      <c r="G454" s="272"/>
      <c r="H454" s="272"/>
    </row>
    <row r="455" spans="6:8" s="271" customFormat="1" x14ac:dyDescent="0.25">
      <c r="F455" s="272"/>
      <c r="G455" s="272"/>
      <c r="H455" s="272"/>
    </row>
    <row r="456" spans="6:8" s="271" customFormat="1" x14ac:dyDescent="0.25">
      <c r="H456" s="272"/>
    </row>
    <row r="457" spans="6:8" s="271" customFormat="1" x14ac:dyDescent="0.25">
      <c r="F457" s="272"/>
      <c r="G457" s="272"/>
      <c r="H457" s="272"/>
    </row>
    <row r="458" spans="6:8" s="271" customFormat="1" x14ac:dyDescent="0.25">
      <c r="H458" s="272"/>
    </row>
    <row r="459" spans="6:8" s="271" customFormat="1" x14ac:dyDescent="0.25">
      <c r="F459" s="272"/>
      <c r="G459" s="272"/>
      <c r="H459" s="272"/>
    </row>
    <row r="460" spans="6:8" s="271" customFormat="1" x14ac:dyDescent="0.25">
      <c r="H460" s="272"/>
    </row>
    <row r="461" spans="6:8" s="271" customFormat="1" x14ac:dyDescent="0.25">
      <c r="F461" s="272"/>
      <c r="G461" s="272"/>
      <c r="H461" s="272"/>
    </row>
    <row r="462" spans="6:8" s="271" customFormat="1" x14ac:dyDescent="0.25">
      <c r="F462" s="272"/>
      <c r="G462" s="272"/>
      <c r="H462" s="272"/>
    </row>
    <row r="463" spans="6:8" s="271" customFormat="1" x14ac:dyDescent="0.25">
      <c r="F463" s="272"/>
      <c r="G463" s="272"/>
      <c r="H463" s="272"/>
    </row>
    <row r="464" spans="6:8" s="271" customFormat="1" x14ac:dyDescent="0.25">
      <c r="F464" s="272"/>
      <c r="G464" s="272"/>
      <c r="H464" s="272"/>
    </row>
    <row r="465" spans="5:8" x14ac:dyDescent="0.25">
      <c r="E465" s="271"/>
      <c r="H465" s="272"/>
    </row>
    <row r="466" spans="5:8" x14ac:dyDescent="0.25">
      <c r="E466" s="271"/>
      <c r="H466" s="272"/>
    </row>
    <row r="467" spans="5:8" x14ac:dyDescent="0.25">
      <c r="E467" s="271"/>
      <c r="F467" s="271"/>
      <c r="G467" s="271"/>
      <c r="H467" s="272"/>
    </row>
    <row r="468" spans="5:8" x14ac:dyDescent="0.25">
      <c r="E468" s="271"/>
      <c r="H468" s="272"/>
    </row>
    <row r="469" spans="5:8" x14ac:dyDescent="0.25">
      <c r="E469" s="271"/>
      <c r="H469" s="272"/>
    </row>
    <row r="470" spans="5:8" x14ac:dyDescent="0.25">
      <c r="E470" s="271"/>
      <c r="H470" s="272"/>
    </row>
    <row r="471" spans="5:8" x14ac:dyDescent="0.25">
      <c r="E471" s="271"/>
      <c r="H471" s="272"/>
    </row>
    <row r="472" spans="5:8" x14ac:dyDescent="0.25">
      <c r="E472" s="271"/>
      <c r="H472" s="272"/>
    </row>
    <row r="473" spans="5:8" x14ac:dyDescent="0.25">
      <c r="E473" s="271"/>
      <c r="H473" s="272"/>
    </row>
    <row r="474" spans="5:8" x14ac:dyDescent="0.25">
      <c r="E474" s="271"/>
      <c r="H474" s="272"/>
    </row>
    <row r="476" spans="5:8" x14ac:dyDescent="0.25">
      <c r="E476" s="271"/>
    </row>
    <row r="477" spans="5:8" x14ac:dyDescent="0.25">
      <c r="E477" s="271"/>
    </row>
    <row r="478" spans="5:8" x14ac:dyDescent="0.25">
      <c r="E478" s="271"/>
    </row>
    <row r="479" spans="5:8" x14ac:dyDescent="0.25">
      <c r="E479" s="271"/>
      <c r="F479" s="271"/>
      <c r="G479" s="271"/>
    </row>
    <row r="480" spans="5:8" x14ac:dyDescent="0.25">
      <c r="E480" s="271"/>
      <c r="F480" s="271"/>
      <c r="G480" s="271"/>
    </row>
    <row r="481" s="271" customFormat="1" x14ac:dyDescent="0.25"/>
    <row r="482" s="271" customFormat="1" x14ac:dyDescent="0.25"/>
    <row r="483" s="271" customFormat="1" x14ac:dyDescent="0.25"/>
  </sheetData>
  <mergeCells count="200">
    <mergeCell ref="F1:J1"/>
    <mergeCell ref="F2:L2"/>
    <mergeCell ref="A3:L3"/>
    <mergeCell ref="A37:B37"/>
    <mergeCell ref="A38:B38"/>
    <mergeCell ref="A41:B41"/>
    <mergeCell ref="A44:B44"/>
    <mergeCell ref="A45:B45"/>
    <mergeCell ref="A46:B46"/>
    <mergeCell ref="A23:B23"/>
    <mergeCell ref="A28:B28"/>
    <mergeCell ref="A31:B31"/>
    <mergeCell ref="A32:B32"/>
    <mergeCell ref="A33:B33"/>
    <mergeCell ref="A36:B36"/>
    <mergeCell ref="A8:B8"/>
    <mergeCell ref="A9:B9"/>
    <mergeCell ref="A10:B10"/>
    <mergeCell ref="A18:B18"/>
    <mergeCell ref="A21:B21"/>
    <mergeCell ref="A22:B22"/>
    <mergeCell ref="A5:B5"/>
    <mergeCell ref="A6:B6"/>
    <mergeCell ref="A7:B7"/>
    <mergeCell ref="A70:B70"/>
    <mergeCell ref="A51:B51"/>
    <mergeCell ref="A54:B54"/>
    <mergeCell ref="A57:B57"/>
    <mergeCell ref="A60:B60"/>
    <mergeCell ref="A58:B58"/>
    <mergeCell ref="A59:B59"/>
    <mergeCell ref="A65:B65"/>
    <mergeCell ref="A66:B66"/>
    <mergeCell ref="A67:B67"/>
    <mergeCell ref="A97:B97"/>
    <mergeCell ref="A98:B98"/>
    <mergeCell ref="A99:B99"/>
    <mergeCell ref="A102:B102"/>
    <mergeCell ref="A105:B105"/>
    <mergeCell ref="A106:B106"/>
    <mergeCell ref="A71:B71"/>
    <mergeCell ref="A72:B72"/>
    <mergeCell ref="A87:B87"/>
    <mergeCell ref="A88:B88"/>
    <mergeCell ref="A91:B91"/>
    <mergeCell ref="A92:B92"/>
    <mergeCell ref="A95:B95"/>
    <mergeCell ref="A96:B96"/>
    <mergeCell ref="A75:B75"/>
    <mergeCell ref="A78:B78"/>
    <mergeCell ref="A79:B79"/>
    <mergeCell ref="A80:B80"/>
    <mergeCell ref="A81:B81"/>
    <mergeCell ref="A86:B86"/>
    <mergeCell ref="A121:B121"/>
    <mergeCell ref="A122:B122"/>
    <mergeCell ref="A125:B125"/>
    <mergeCell ref="A128:B128"/>
    <mergeCell ref="A131:B131"/>
    <mergeCell ref="A132:B132"/>
    <mergeCell ref="A107:B107"/>
    <mergeCell ref="A112:B112"/>
    <mergeCell ref="A115:B115"/>
    <mergeCell ref="A116:B116"/>
    <mergeCell ref="A117:B117"/>
    <mergeCell ref="A120:B120"/>
    <mergeCell ref="A143:B143"/>
    <mergeCell ref="A146:B146"/>
    <mergeCell ref="A147:B147"/>
    <mergeCell ref="A148:B148"/>
    <mergeCell ref="A149:B149"/>
    <mergeCell ref="A151:B151"/>
    <mergeCell ref="A135:B135"/>
    <mergeCell ref="A136:B136"/>
    <mergeCell ref="A137:B137"/>
    <mergeCell ref="A138:B138"/>
    <mergeCell ref="A139:B139"/>
    <mergeCell ref="A142:B142"/>
    <mergeCell ref="A164:B164"/>
    <mergeCell ref="A165:B165"/>
    <mergeCell ref="A166:B166"/>
    <mergeCell ref="A167:B167"/>
    <mergeCell ref="A168:B168"/>
    <mergeCell ref="A169:B169"/>
    <mergeCell ref="A152:B152"/>
    <mergeCell ref="A157:B157"/>
    <mergeCell ref="A158:B158"/>
    <mergeCell ref="A159:B159"/>
    <mergeCell ref="A160:B160"/>
    <mergeCell ref="A161:B161"/>
    <mergeCell ref="A184:B184"/>
    <mergeCell ref="A185:B185"/>
    <mergeCell ref="A186:B186"/>
    <mergeCell ref="A189:B189"/>
    <mergeCell ref="A192:B192"/>
    <mergeCell ref="A195:B195"/>
    <mergeCell ref="A172:B172"/>
    <mergeCell ref="A175:B175"/>
    <mergeCell ref="A176:B176"/>
    <mergeCell ref="A177:B177"/>
    <mergeCell ref="A180:B180"/>
    <mergeCell ref="A183:B183"/>
    <mergeCell ref="A212:B212"/>
    <mergeCell ref="A215:B215"/>
    <mergeCell ref="A218:B218"/>
    <mergeCell ref="A221:B221"/>
    <mergeCell ref="A222:B222"/>
    <mergeCell ref="A225:B225"/>
    <mergeCell ref="A198:B198"/>
    <mergeCell ref="A201:B201"/>
    <mergeCell ref="A204:B204"/>
    <mergeCell ref="A207:B207"/>
    <mergeCell ref="A210:B210"/>
    <mergeCell ref="A211:B211"/>
    <mergeCell ref="A240:B240"/>
    <mergeCell ref="A241:B241"/>
    <mergeCell ref="A242:B242"/>
    <mergeCell ref="A243:B243"/>
    <mergeCell ref="A246:B246"/>
    <mergeCell ref="A247:B247"/>
    <mergeCell ref="A226:B226"/>
    <mergeCell ref="A227:B227"/>
    <mergeCell ref="A230:B230"/>
    <mergeCell ref="A233:B233"/>
    <mergeCell ref="A236:B236"/>
    <mergeCell ref="A237:B237"/>
    <mergeCell ref="A265:B265"/>
    <mergeCell ref="A266:B266"/>
    <mergeCell ref="A269:B269"/>
    <mergeCell ref="A272:B272"/>
    <mergeCell ref="A275:B275"/>
    <mergeCell ref="A276:B276"/>
    <mergeCell ref="A248:B248"/>
    <mergeCell ref="A251:B251"/>
    <mergeCell ref="A252:B252"/>
    <mergeCell ref="A253:B253"/>
    <mergeCell ref="A256:B256"/>
    <mergeCell ref="A264:B264"/>
    <mergeCell ref="A287:B287"/>
    <mergeCell ref="A290:B290"/>
    <mergeCell ref="A291:B291"/>
    <mergeCell ref="A294:B294"/>
    <mergeCell ref="A299:B299"/>
    <mergeCell ref="A300:B300"/>
    <mergeCell ref="A277:B277"/>
    <mergeCell ref="A278:B278"/>
    <mergeCell ref="A281:B281"/>
    <mergeCell ref="A284:B284"/>
    <mergeCell ref="A285:B285"/>
    <mergeCell ref="A286:B286"/>
    <mergeCell ref="A315:B315"/>
    <mergeCell ref="A316:B316"/>
    <mergeCell ref="A324:B324"/>
    <mergeCell ref="A325:B325"/>
    <mergeCell ref="A326:B326"/>
    <mergeCell ref="A327:B327"/>
    <mergeCell ref="A301:B301"/>
    <mergeCell ref="A302:B302"/>
    <mergeCell ref="A307:B307"/>
    <mergeCell ref="A312:B312"/>
    <mergeCell ref="A313:B313"/>
    <mergeCell ref="A314:B314"/>
    <mergeCell ref="A338:B338"/>
    <mergeCell ref="A339:B339"/>
    <mergeCell ref="A340:B340"/>
    <mergeCell ref="A341:B341"/>
    <mergeCell ref="A344:B344"/>
    <mergeCell ref="A345:B345"/>
    <mergeCell ref="A330:B330"/>
    <mergeCell ref="A331:B331"/>
    <mergeCell ref="A332:B332"/>
    <mergeCell ref="A333:B333"/>
    <mergeCell ref="A334:B334"/>
    <mergeCell ref="A337:B337"/>
    <mergeCell ref="A356:B356"/>
    <mergeCell ref="A357:B357"/>
    <mergeCell ref="A358:B358"/>
    <mergeCell ref="A359:B359"/>
    <mergeCell ref="A362:B362"/>
    <mergeCell ref="A363:B363"/>
    <mergeCell ref="A346:B346"/>
    <mergeCell ref="A347:B347"/>
    <mergeCell ref="A348:B348"/>
    <mergeCell ref="A351:B351"/>
    <mergeCell ref="A352:B352"/>
    <mergeCell ref="A355:B355"/>
    <mergeCell ref="A388:B388"/>
    <mergeCell ref="A389:B389"/>
    <mergeCell ref="A390:B390"/>
    <mergeCell ref="A374:B374"/>
    <mergeCell ref="A375:B375"/>
    <mergeCell ref="A376:B376"/>
    <mergeCell ref="A384:B384"/>
    <mergeCell ref="A385:B385"/>
    <mergeCell ref="A364:B364"/>
    <mergeCell ref="A365:B365"/>
    <mergeCell ref="A368:B368"/>
    <mergeCell ref="A369:B369"/>
    <mergeCell ref="A372:B372"/>
    <mergeCell ref="A373:B373"/>
  </mergeCells>
  <pageMargins left="0.62992125984251968" right="0.47244094488188981" top="0.15748031496062992" bottom="0.19685039370078741" header="0.31496062992125984" footer="0.31496062992125984"/>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6"/>
  <sheetViews>
    <sheetView topLeftCell="A295" workbookViewId="0">
      <selection activeCell="A329" sqref="A329:B329"/>
    </sheetView>
  </sheetViews>
  <sheetFormatPr defaultRowHeight="12.75" x14ac:dyDescent="0.2"/>
  <cols>
    <col min="1" max="1" width="1.42578125" style="281" customWidth="1"/>
    <col min="2" max="2" width="72.85546875" style="282" customWidth="1"/>
    <col min="3" max="3" width="4.28515625" style="282" customWidth="1"/>
    <col min="4" max="4" width="4.140625" style="282" customWidth="1"/>
    <col min="5" max="5" width="4.42578125" style="282" customWidth="1"/>
    <col min="6" max="7" width="4" style="282" customWidth="1"/>
    <col min="8" max="8" width="10.7109375" style="282" customWidth="1"/>
    <col min="9" max="9" width="4.140625" style="281" customWidth="1"/>
    <col min="10" max="10" width="14.42578125" style="281" customWidth="1"/>
    <col min="11" max="11" width="15.140625" style="281" customWidth="1"/>
    <col min="12" max="12" width="14.5703125" style="281" customWidth="1"/>
    <col min="13" max="16384" width="9.140625" style="281"/>
  </cols>
  <sheetData>
    <row r="1" spans="1:15" s="89" customFormat="1" ht="15" customHeight="1" x14ac:dyDescent="0.25">
      <c r="A1" s="121" t="s">
        <v>603</v>
      </c>
      <c r="B1" s="125" t="s">
        <v>603</v>
      </c>
      <c r="C1" s="379" t="s">
        <v>672</v>
      </c>
      <c r="D1" s="379"/>
      <c r="E1" s="379"/>
      <c r="F1" s="379"/>
      <c r="G1" s="379"/>
      <c r="H1" s="379"/>
      <c r="I1" s="379"/>
      <c r="J1" s="379"/>
      <c r="K1" s="141"/>
    </row>
    <row r="2" spans="1:15" s="89" customFormat="1" ht="35.25" customHeight="1" x14ac:dyDescent="0.25">
      <c r="A2" s="121"/>
      <c r="B2" s="125"/>
      <c r="C2" s="331" t="s">
        <v>308</v>
      </c>
      <c r="D2" s="331"/>
      <c r="E2" s="331"/>
      <c r="F2" s="331"/>
      <c r="G2" s="331"/>
      <c r="H2" s="331"/>
      <c r="I2" s="331"/>
      <c r="J2" s="331"/>
      <c r="K2" s="140"/>
    </row>
    <row r="3" spans="1:15" s="89" customFormat="1" ht="37.5" customHeight="1" x14ac:dyDescent="0.25">
      <c r="A3" s="386" t="s">
        <v>624</v>
      </c>
      <c r="B3" s="386"/>
      <c r="C3" s="386"/>
      <c r="D3" s="386"/>
      <c r="E3" s="386"/>
      <c r="F3" s="386"/>
      <c r="G3" s="386"/>
      <c r="H3" s="386"/>
      <c r="I3" s="386"/>
      <c r="J3" s="386"/>
      <c r="K3" s="386"/>
    </row>
    <row r="4" spans="1:15" s="89" customFormat="1" ht="15" customHeight="1" x14ac:dyDescent="0.25">
      <c r="A4" s="387" t="s">
        <v>604</v>
      </c>
      <c r="B4" s="387"/>
      <c r="C4" s="387"/>
      <c r="D4" s="387"/>
      <c r="E4" s="387"/>
      <c r="F4" s="387"/>
      <c r="G4" s="387"/>
      <c r="H4" s="387"/>
      <c r="I4" s="387"/>
      <c r="J4" s="387"/>
      <c r="K4" s="387"/>
    </row>
    <row r="5" spans="1:15" s="89" customFormat="1" ht="30" customHeight="1" x14ac:dyDescent="0.25">
      <c r="A5" s="383" t="s">
        <v>1</v>
      </c>
      <c r="B5" s="383"/>
      <c r="C5" s="311" t="s">
        <v>605</v>
      </c>
      <c r="D5" s="311" t="s">
        <v>606</v>
      </c>
      <c r="E5" s="311" t="s">
        <v>607</v>
      </c>
      <c r="F5" s="311" t="s">
        <v>2</v>
      </c>
      <c r="G5" s="311" t="s">
        <v>3</v>
      </c>
      <c r="H5" s="312" t="s">
        <v>4</v>
      </c>
      <c r="I5" s="313" t="s">
        <v>5</v>
      </c>
      <c r="J5" s="208" t="s">
        <v>608</v>
      </c>
      <c r="K5" s="208" t="s">
        <v>622</v>
      </c>
      <c r="L5" s="208" t="s">
        <v>623</v>
      </c>
    </row>
    <row r="6" spans="1:15" s="89" customFormat="1" ht="13.5" customHeight="1" x14ac:dyDescent="0.25">
      <c r="A6" s="384" t="s">
        <v>609</v>
      </c>
      <c r="B6" s="384"/>
      <c r="C6" s="127" t="s">
        <v>610</v>
      </c>
      <c r="D6" s="127" t="s">
        <v>611</v>
      </c>
      <c r="E6" s="127" t="s">
        <v>612</v>
      </c>
      <c r="F6" s="127" t="s">
        <v>613</v>
      </c>
      <c r="G6" s="127" t="s">
        <v>614</v>
      </c>
      <c r="H6" s="123" t="s">
        <v>615</v>
      </c>
      <c r="I6" s="138" t="s">
        <v>616</v>
      </c>
      <c r="J6" s="209" t="s">
        <v>617</v>
      </c>
      <c r="K6" s="92">
        <v>10</v>
      </c>
      <c r="L6" s="92">
        <v>11</v>
      </c>
    </row>
    <row r="7" spans="1:15" s="89" customFormat="1" ht="28.5" customHeight="1" x14ac:dyDescent="0.25">
      <c r="A7" s="381" t="s">
        <v>618</v>
      </c>
      <c r="B7" s="382"/>
      <c r="C7" s="128" t="s">
        <v>10</v>
      </c>
      <c r="D7" s="128"/>
      <c r="E7" s="129" t="s">
        <v>603</v>
      </c>
      <c r="F7" s="130" t="s">
        <v>603</v>
      </c>
      <c r="G7" s="129" t="s">
        <v>603</v>
      </c>
      <c r="H7" s="129" t="s">
        <v>603</v>
      </c>
      <c r="I7" s="124" t="s">
        <v>603</v>
      </c>
      <c r="J7" s="139">
        <f>J9+J52+J65+J81+J90+J130+J152</f>
        <v>29139540</v>
      </c>
      <c r="K7" s="139" t="e">
        <f>K9+K52+K65+K81+K90+K130+K152</f>
        <v>#REF!</v>
      </c>
      <c r="L7" s="139" t="e">
        <f>L9+L52+L65+L81+L90+L130+L152</f>
        <v>#REF!</v>
      </c>
    </row>
    <row r="8" spans="1:15" s="7" customFormat="1" ht="15" customHeight="1" x14ac:dyDescent="0.25">
      <c r="A8" s="388" t="s">
        <v>302</v>
      </c>
      <c r="B8" s="389"/>
      <c r="C8" s="43" t="s">
        <v>10</v>
      </c>
      <c r="D8" s="43" t="s">
        <v>619</v>
      </c>
      <c r="E8" s="183">
        <v>851</v>
      </c>
      <c r="F8" s="58"/>
      <c r="G8" s="58"/>
      <c r="H8" s="58"/>
      <c r="I8" s="58"/>
      <c r="J8" s="131">
        <f>J9+J52+J65+J81+J90+J130+J152</f>
        <v>29139540</v>
      </c>
      <c r="K8" s="131" t="e">
        <f>K9+K52+K65+K81+K90+K130+K152</f>
        <v>#REF!</v>
      </c>
      <c r="L8" s="131" t="e">
        <f>L9+L52+L65+L81+L90+L130+L152</f>
        <v>#REF!</v>
      </c>
      <c r="O8" s="60"/>
    </row>
    <row r="9" spans="1:15" s="16" customFormat="1" ht="15.75" customHeight="1" x14ac:dyDescent="0.25">
      <c r="A9" s="326" t="s">
        <v>9</v>
      </c>
      <c r="B9" s="326"/>
      <c r="C9" s="43" t="s">
        <v>10</v>
      </c>
      <c r="D9" s="43" t="s">
        <v>619</v>
      </c>
      <c r="E9" s="67">
        <v>851</v>
      </c>
      <c r="F9" s="14" t="s">
        <v>10</v>
      </c>
      <c r="G9" s="14"/>
      <c r="H9" s="14"/>
      <c r="I9" s="14"/>
      <c r="J9" s="15">
        <f>J10+J31</f>
        <v>12604700</v>
      </c>
      <c r="K9" s="15">
        <f>K10+K31</f>
        <v>12079184</v>
      </c>
      <c r="L9" s="15">
        <f>L10+L31</f>
        <v>12688900</v>
      </c>
    </row>
    <row r="10" spans="1:15" s="16" customFormat="1" ht="39.75" customHeight="1" x14ac:dyDescent="0.25">
      <c r="A10" s="326" t="s">
        <v>38</v>
      </c>
      <c r="B10" s="326"/>
      <c r="C10" s="43" t="s">
        <v>10</v>
      </c>
      <c r="D10" s="43" t="s">
        <v>619</v>
      </c>
      <c r="E10" s="67">
        <v>851</v>
      </c>
      <c r="F10" s="14" t="s">
        <v>10</v>
      </c>
      <c r="G10" s="14" t="s">
        <v>39</v>
      </c>
      <c r="H10" s="14"/>
      <c r="I10" s="14"/>
      <c r="J10" s="15">
        <f>J11+J23</f>
        <v>10257700</v>
      </c>
      <c r="K10" s="15">
        <f>K11+K23</f>
        <v>10482184</v>
      </c>
      <c r="L10" s="15">
        <f>L11+L23</f>
        <v>11075900</v>
      </c>
    </row>
    <row r="11" spans="1:15" s="1" customFormat="1" ht="39" customHeight="1" x14ac:dyDescent="0.25">
      <c r="A11" s="350" t="s">
        <v>13</v>
      </c>
      <c r="B11" s="350"/>
      <c r="C11" s="25" t="s">
        <v>10</v>
      </c>
      <c r="D11" s="25" t="s">
        <v>619</v>
      </c>
      <c r="E11" s="185">
        <v>851</v>
      </c>
      <c r="F11" s="18" t="s">
        <v>10</v>
      </c>
      <c r="G11" s="18" t="s">
        <v>39</v>
      </c>
      <c r="H11" s="18" t="s">
        <v>40</v>
      </c>
      <c r="I11" s="18"/>
      <c r="J11" s="19">
        <f>J12+J20</f>
        <v>10238700</v>
      </c>
      <c r="K11" s="19">
        <f>K12+K20</f>
        <v>10482184</v>
      </c>
      <c r="L11" s="19">
        <f>L12+L20</f>
        <v>11075900</v>
      </c>
    </row>
    <row r="12" spans="1:15" s="1" customFormat="1" x14ac:dyDescent="0.25">
      <c r="A12" s="350" t="s">
        <v>15</v>
      </c>
      <c r="B12" s="350"/>
      <c r="C12" s="25" t="s">
        <v>10</v>
      </c>
      <c r="D12" s="25" t="s">
        <v>619</v>
      </c>
      <c r="E12" s="185">
        <v>851</v>
      </c>
      <c r="F12" s="18" t="s">
        <v>10</v>
      </c>
      <c r="G12" s="18" t="s">
        <v>39</v>
      </c>
      <c r="H12" s="18" t="s">
        <v>16</v>
      </c>
      <c r="I12" s="18"/>
      <c r="J12" s="19">
        <f>J13+J15+J17</f>
        <v>9520900</v>
      </c>
      <c r="K12" s="19">
        <f>K13+K15+K17</f>
        <v>9754575</v>
      </c>
      <c r="L12" s="19">
        <f>L13+L15+L17</f>
        <v>10306100</v>
      </c>
    </row>
    <row r="13" spans="1:15" s="1" customFormat="1" ht="30" customHeight="1" x14ac:dyDescent="0.25">
      <c r="A13" s="187"/>
      <c r="B13" s="187" t="s">
        <v>17</v>
      </c>
      <c r="C13" s="25" t="s">
        <v>10</v>
      </c>
      <c r="D13" s="25" t="s">
        <v>619</v>
      </c>
      <c r="E13" s="185">
        <v>851</v>
      </c>
      <c r="F13" s="18" t="s">
        <v>18</v>
      </c>
      <c r="G13" s="18" t="s">
        <v>39</v>
      </c>
      <c r="H13" s="18" t="s">
        <v>16</v>
      </c>
      <c r="I13" s="18" t="s">
        <v>19</v>
      </c>
      <c r="J13" s="19">
        <f>J14</f>
        <v>6346500</v>
      </c>
      <c r="K13" s="19">
        <f t="shared" ref="K13:L13" si="0">K14</f>
        <v>6433720</v>
      </c>
      <c r="L13" s="19">
        <f t="shared" si="0"/>
        <v>6806800</v>
      </c>
    </row>
    <row r="14" spans="1:15" s="1" customFormat="1" ht="15" customHeight="1" x14ac:dyDescent="0.25">
      <c r="A14" s="20"/>
      <c r="B14" s="193" t="s">
        <v>20</v>
      </c>
      <c r="C14" s="25" t="s">
        <v>10</v>
      </c>
      <c r="D14" s="25" t="s">
        <v>619</v>
      </c>
      <c r="E14" s="185">
        <v>851</v>
      </c>
      <c r="F14" s="18" t="s">
        <v>10</v>
      </c>
      <c r="G14" s="18" t="s">
        <v>39</v>
      </c>
      <c r="H14" s="18" t="s">
        <v>16</v>
      </c>
      <c r="I14" s="18" t="s">
        <v>21</v>
      </c>
      <c r="J14" s="19">
        <f>6346456+44</f>
        <v>6346500</v>
      </c>
      <c r="K14" s="19">
        <v>6433720</v>
      </c>
      <c r="L14" s="19">
        <v>6806800</v>
      </c>
    </row>
    <row r="15" spans="1:15" s="1" customFormat="1" ht="15.75" customHeight="1" x14ac:dyDescent="0.25">
      <c r="A15" s="20"/>
      <c r="B15" s="193" t="s">
        <v>22</v>
      </c>
      <c r="C15" s="25" t="s">
        <v>10</v>
      </c>
      <c r="D15" s="25" t="s">
        <v>619</v>
      </c>
      <c r="E15" s="185">
        <v>851</v>
      </c>
      <c r="F15" s="18" t="s">
        <v>10</v>
      </c>
      <c r="G15" s="18" t="s">
        <v>39</v>
      </c>
      <c r="H15" s="18" t="s">
        <v>16</v>
      </c>
      <c r="I15" s="18" t="s">
        <v>23</v>
      </c>
      <c r="J15" s="19">
        <f>J16</f>
        <v>2929800</v>
      </c>
      <c r="K15" s="19">
        <f>K16</f>
        <v>3076255</v>
      </c>
      <c r="L15" s="19">
        <f>L16</f>
        <v>3254700</v>
      </c>
    </row>
    <row r="16" spans="1:15" s="1" customFormat="1" ht="15.75" customHeight="1" x14ac:dyDescent="0.25">
      <c r="A16" s="20"/>
      <c r="B16" s="187" t="s">
        <v>24</v>
      </c>
      <c r="C16" s="25" t="s">
        <v>10</v>
      </c>
      <c r="D16" s="25" t="s">
        <v>619</v>
      </c>
      <c r="E16" s="185">
        <v>851</v>
      </c>
      <c r="F16" s="18" t="s">
        <v>10</v>
      </c>
      <c r="G16" s="18" t="s">
        <v>39</v>
      </c>
      <c r="H16" s="18" t="s">
        <v>16</v>
      </c>
      <c r="I16" s="18" t="s">
        <v>25</v>
      </c>
      <c r="J16" s="19">
        <f>2929767+33</f>
        <v>2929800</v>
      </c>
      <c r="K16" s="19">
        <v>3076255</v>
      </c>
      <c r="L16" s="19">
        <v>3254700</v>
      </c>
    </row>
    <row r="17" spans="1:12" s="1" customFormat="1" x14ac:dyDescent="0.25">
      <c r="A17" s="20"/>
      <c r="B17" s="187" t="s">
        <v>26</v>
      </c>
      <c r="C17" s="25" t="s">
        <v>10</v>
      </c>
      <c r="D17" s="25" t="s">
        <v>619</v>
      </c>
      <c r="E17" s="185">
        <v>851</v>
      </c>
      <c r="F17" s="18" t="s">
        <v>10</v>
      </c>
      <c r="G17" s="18" t="s">
        <v>39</v>
      </c>
      <c r="H17" s="18" t="s">
        <v>16</v>
      </c>
      <c r="I17" s="18" t="s">
        <v>27</v>
      </c>
      <c r="J17" s="19">
        <f>J18+J19</f>
        <v>244600</v>
      </c>
      <c r="K17" s="19">
        <f>K18+K19</f>
        <v>244600</v>
      </c>
      <c r="L17" s="19">
        <f>L18+L19</f>
        <v>244600</v>
      </c>
    </row>
    <row r="18" spans="1:12" s="1" customFormat="1" ht="16.5" customHeight="1" x14ac:dyDescent="0.25">
      <c r="A18" s="20"/>
      <c r="B18" s="187" t="s">
        <v>28</v>
      </c>
      <c r="C18" s="25" t="s">
        <v>10</v>
      </c>
      <c r="D18" s="25" t="s">
        <v>619</v>
      </c>
      <c r="E18" s="185">
        <v>851</v>
      </c>
      <c r="F18" s="18" t="s">
        <v>10</v>
      </c>
      <c r="G18" s="18" t="s">
        <v>39</v>
      </c>
      <c r="H18" s="18" t="s">
        <v>16</v>
      </c>
      <c r="I18" s="18" t="s">
        <v>29</v>
      </c>
      <c r="J18" s="19">
        <v>150000</v>
      </c>
      <c r="K18" s="19">
        <v>150000</v>
      </c>
      <c r="L18" s="19">
        <v>150000</v>
      </c>
    </row>
    <row r="19" spans="1:12" s="1" customFormat="1" x14ac:dyDescent="0.25">
      <c r="A19" s="20"/>
      <c r="B19" s="187" t="s">
        <v>30</v>
      </c>
      <c r="C19" s="25" t="s">
        <v>10</v>
      </c>
      <c r="D19" s="25" t="s">
        <v>619</v>
      </c>
      <c r="E19" s="185">
        <v>851</v>
      </c>
      <c r="F19" s="18" t="s">
        <v>10</v>
      </c>
      <c r="G19" s="18" t="s">
        <v>39</v>
      </c>
      <c r="H19" s="18" t="s">
        <v>16</v>
      </c>
      <c r="I19" s="18" t="s">
        <v>31</v>
      </c>
      <c r="J19" s="19">
        <v>94600</v>
      </c>
      <c r="K19" s="19">
        <v>94600</v>
      </c>
      <c r="L19" s="19">
        <v>94600</v>
      </c>
    </row>
    <row r="20" spans="1:12" s="1" customFormat="1" ht="25.5" customHeight="1" x14ac:dyDescent="0.25">
      <c r="A20" s="350" t="s">
        <v>41</v>
      </c>
      <c r="B20" s="350"/>
      <c r="C20" s="25" t="s">
        <v>10</v>
      </c>
      <c r="D20" s="25" t="s">
        <v>619</v>
      </c>
      <c r="E20" s="185">
        <v>851</v>
      </c>
      <c r="F20" s="18" t="s">
        <v>10</v>
      </c>
      <c r="G20" s="18" t="s">
        <v>39</v>
      </c>
      <c r="H20" s="18" t="s">
        <v>42</v>
      </c>
      <c r="I20" s="18"/>
      <c r="J20" s="19">
        <f t="shared" ref="J20:L21" si="1">J21</f>
        <v>717800</v>
      </c>
      <c r="K20" s="19">
        <f t="shared" si="1"/>
        <v>727609</v>
      </c>
      <c r="L20" s="19">
        <f t="shared" si="1"/>
        <v>769800</v>
      </c>
    </row>
    <row r="21" spans="1:12" s="1" customFormat="1" ht="29.25" customHeight="1" x14ac:dyDescent="0.25">
      <c r="A21" s="187"/>
      <c r="B21" s="187" t="s">
        <v>17</v>
      </c>
      <c r="C21" s="25" t="s">
        <v>10</v>
      </c>
      <c r="D21" s="25" t="s">
        <v>619</v>
      </c>
      <c r="E21" s="185">
        <v>851</v>
      </c>
      <c r="F21" s="18" t="s">
        <v>18</v>
      </c>
      <c r="G21" s="18" t="s">
        <v>39</v>
      </c>
      <c r="H21" s="18" t="s">
        <v>42</v>
      </c>
      <c r="I21" s="18" t="s">
        <v>19</v>
      </c>
      <c r="J21" s="19">
        <f t="shared" si="1"/>
        <v>717800</v>
      </c>
      <c r="K21" s="19">
        <f t="shared" si="1"/>
        <v>727609</v>
      </c>
      <c r="L21" s="19">
        <f t="shared" si="1"/>
        <v>769800</v>
      </c>
    </row>
    <row r="22" spans="1:12" s="1" customFormat="1" ht="14.25" customHeight="1" x14ac:dyDescent="0.25">
      <c r="A22" s="20"/>
      <c r="B22" s="193" t="s">
        <v>20</v>
      </c>
      <c r="C22" s="25" t="s">
        <v>10</v>
      </c>
      <c r="D22" s="25" t="s">
        <v>619</v>
      </c>
      <c r="E22" s="185">
        <v>851</v>
      </c>
      <c r="F22" s="18" t="s">
        <v>10</v>
      </c>
      <c r="G22" s="18" t="s">
        <v>39</v>
      </c>
      <c r="H22" s="18" t="s">
        <v>42</v>
      </c>
      <c r="I22" s="18" t="s">
        <v>21</v>
      </c>
      <c r="J22" s="19">
        <f>717741+59</f>
        <v>717800</v>
      </c>
      <c r="K22" s="19">
        <v>727609</v>
      </c>
      <c r="L22" s="19">
        <v>769800</v>
      </c>
    </row>
    <row r="23" spans="1:12" s="1" customFormat="1" ht="28.5" customHeight="1" x14ac:dyDescent="0.25">
      <c r="A23" s="350" t="s">
        <v>32</v>
      </c>
      <c r="B23" s="350"/>
      <c r="C23" s="25" t="s">
        <v>10</v>
      </c>
      <c r="D23" s="25" t="s">
        <v>619</v>
      </c>
      <c r="E23" s="288">
        <v>851</v>
      </c>
      <c r="F23" s="18" t="s">
        <v>10</v>
      </c>
      <c r="G23" s="18" t="s">
        <v>39</v>
      </c>
      <c r="H23" s="18" t="s">
        <v>33</v>
      </c>
      <c r="I23" s="18"/>
      <c r="J23" s="19">
        <f>J24</f>
        <v>19000</v>
      </c>
      <c r="K23" s="19"/>
      <c r="L23" s="19"/>
    </row>
    <row r="24" spans="1:12" s="1" customFormat="1" ht="39.75" customHeight="1" x14ac:dyDescent="0.25">
      <c r="A24" s="353" t="s">
        <v>34</v>
      </c>
      <c r="B24" s="354"/>
      <c r="C24" s="25" t="s">
        <v>10</v>
      </c>
      <c r="D24" s="25" t="s">
        <v>619</v>
      </c>
      <c r="E24" s="288">
        <v>851</v>
      </c>
      <c r="F24" s="18" t="s">
        <v>10</v>
      </c>
      <c r="G24" s="18" t="s">
        <v>39</v>
      </c>
      <c r="H24" s="18" t="s">
        <v>35</v>
      </c>
      <c r="I24" s="18"/>
      <c r="J24" s="19">
        <f>J25+J28</f>
        <v>19000</v>
      </c>
      <c r="K24" s="19"/>
      <c r="L24" s="19"/>
    </row>
    <row r="25" spans="1:12" s="1" customFormat="1" ht="30.75" customHeight="1" x14ac:dyDescent="0.25">
      <c r="A25" s="350" t="s">
        <v>43</v>
      </c>
      <c r="B25" s="350"/>
      <c r="C25" s="25" t="s">
        <v>10</v>
      </c>
      <c r="D25" s="25" t="s">
        <v>619</v>
      </c>
      <c r="E25" s="288">
        <v>851</v>
      </c>
      <c r="F25" s="18" t="s">
        <v>10</v>
      </c>
      <c r="G25" s="18" t="s">
        <v>39</v>
      </c>
      <c r="H25" s="18" t="s">
        <v>678</v>
      </c>
      <c r="I25" s="18"/>
      <c r="J25" s="19">
        <f>J26</f>
        <v>15500</v>
      </c>
      <c r="K25" s="19" t="e">
        <f>#REF!+K26</f>
        <v>#REF!</v>
      </c>
      <c r="L25" s="19" t="e">
        <f>#REF!+L26</f>
        <v>#REF!</v>
      </c>
    </row>
    <row r="26" spans="1:12" s="1" customFormat="1" x14ac:dyDescent="0.25">
      <c r="A26" s="20"/>
      <c r="B26" s="294" t="s">
        <v>22</v>
      </c>
      <c r="C26" s="25" t="s">
        <v>10</v>
      </c>
      <c r="D26" s="25" t="s">
        <v>619</v>
      </c>
      <c r="E26" s="288">
        <v>851</v>
      </c>
      <c r="F26" s="18" t="s">
        <v>10</v>
      </c>
      <c r="G26" s="18" t="s">
        <v>39</v>
      </c>
      <c r="H26" s="18" t="s">
        <v>678</v>
      </c>
      <c r="I26" s="18" t="s">
        <v>23</v>
      </c>
      <c r="J26" s="19">
        <f>J27</f>
        <v>15500</v>
      </c>
      <c r="K26" s="19">
        <f>K27</f>
        <v>0</v>
      </c>
      <c r="L26" s="19">
        <f>L27</f>
        <v>0</v>
      </c>
    </row>
    <row r="27" spans="1:12" s="1" customFormat="1" x14ac:dyDescent="0.25">
      <c r="A27" s="20"/>
      <c r="B27" s="289" t="s">
        <v>24</v>
      </c>
      <c r="C27" s="25" t="s">
        <v>10</v>
      </c>
      <c r="D27" s="25" t="s">
        <v>619</v>
      </c>
      <c r="E27" s="288">
        <v>851</v>
      </c>
      <c r="F27" s="18" t="s">
        <v>10</v>
      </c>
      <c r="G27" s="18" t="s">
        <v>39</v>
      </c>
      <c r="H27" s="18" t="s">
        <v>678</v>
      </c>
      <c r="I27" s="18" t="s">
        <v>25</v>
      </c>
      <c r="J27" s="19">
        <v>15500</v>
      </c>
      <c r="K27" s="19"/>
      <c r="L27" s="19"/>
    </row>
    <row r="28" spans="1:12" s="1" customFormat="1" ht="29.25" customHeight="1" x14ac:dyDescent="0.25">
      <c r="A28" s="350" t="s">
        <v>44</v>
      </c>
      <c r="B28" s="350"/>
      <c r="C28" s="25" t="s">
        <v>10</v>
      </c>
      <c r="D28" s="25" t="s">
        <v>619</v>
      </c>
      <c r="E28" s="288">
        <v>851</v>
      </c>
      <c r="F28" s="18" t="s">
        <v>10</v>
      </c>
      <c r="G28" s="18" t="s">
        <v>39</v>
      </c>
      <c r="H28" s="18" t="s">
        <v>45</v>
      </c>
      <c r="I28" s="18"/>
      <c r="J28" s="19">
        <f t="shared" ref="J28:L29" si="2">J29</f>
        <v>3500</v>
      </c>
      <c r="K28" s="19">
        <f t="shared" si="2"/>
        <v>0</v>
      </c>
      <c r="L28" s="19">
        <f t="shared" si="2"/>
        <v>0</v>
      </c>
    </row>
    <row r="29" spans="1:12" s="1" customFormat="1" x14ac:dyDescent="0.25">
      <c r="A29" s="20"/>
      <c r="B29" s="294" t="s">
        <v>22</v>
      </c>
      <c r="C29" s="25" t="s">
        <v>10</v>
      </c>
      <c r="D29" s="25" t="s">
        <v>619</v>
      </c>
      <c r="E29" s="288">
        <v>851</v>
      </c>
      <c r="F29" s="18" t="s">
        <v>10</v>
      </c>
      <c r="G29" s="18" t="s">
        <v>39</v>
      </c>
      <c r="H29" s="18" t="s">
        <v>45</v>
      </c>
      <c r="I29" s="18" t="s">
        <v>23</v>
      </c>
      <c r="J29" s="19">
        <f t="shared" si="2"/>
        <v>3500</v>
      </c>
      <c r="K29" s="19">
        <f t="shared" si="2"/>
        <v>0</v>
      </c>
      <c r="L29" s="19">
        <f t="shared" si="2"/>
        <v>0</v>
      </c>
    </row>
    <row r="30" spans="1:12" s="1" customFormat="1" x14ac:dyDescent="0.25">
      <c r="A30" s="20"/>
      <c r="B30" s="289" t="s">
        <v>24</v>
      </c>
      <c r="C30" s="25" t="s">
        <v>10</v>
      </c>
      <c r="D30" s="25" t="s">
        <v>619</v>
      </c>
      <c r="E30" s="288">
        <v>851</v>
      </c>
      <c r="F30" s="18" t="s">
        <v>10</v>
      </c>
      <c r="G30" s="18" t="s">
        <v>39</v>
      </c>
      <c r="H30" s="18" t="s">
        <v>45</v>
      </c>
      <c r="I30" s="18" t="s">
        <v>25</v>
      </c>
      <c r="J30" s="19">
        <v>3500</v>
      </c>
      <c r="K30" s="19"/>
      <c r="L30" s="19"/>
    </row>
    <row r="31" spans="1:12" s="16" customFormat="1" x14ac:dyDescent="0.25">
      <c r="A31" s="326" t="s">
        <v>57</v>
      </c>
      <c r="B31" s="326"/>
      <c r="C31" s="43" t="s">
        <v>10</v>
      </c>
      <c r="D31" s="43" t="s">
        <v>619</v>
      </c>
      <c r="E31" s="67">
        <v>851</v>
      </c>
      <c r="F31" s="14" t="s">
        <v>10</v>
      </c>
      <c r="G31" s="14" t="s">
        <v>58</v>
      </c>
      <c r="H31" s="14"/>
      <c r="I31" s="14"/>
      <c r="J31" s="15">
        <f>J32+J39+J46+J49</f>
        <v>2347000</v>
      </c>
      <c r="K31" s="15">
        <f t="shared" ref="K31:L31" si="3">K32+K39+K46+K49</f>
        <v>1597000</v>
      </c>
      <c r="L31" s="15">
        <f t="shared" si="3"/>
        <v>1613000</v>
      </c>
    </row>
    <row r="32" spans="1:12" s="1" customFormat="1" ht="26.25" customHeight="1" x14ac:dyDescent="0.25">
      <c r="A32" s="350" t="s">
        <v>59</v>
      </c>
      <c r="B32" s="350"/>
      <c r="C32" s="25" t="s">
        <v>10</v>
      </c>
      <c r="D32" s="25" t="s">
        <v>619</v>
      </c>
      <c r="E32" s="185">
        <v>851</v>
      </c>
      <c r="F32" s="18" t="s">
        <v>10</v>
      </c>
      <c r="G32" s="18" t="s">
        <v>58</v>
      </c>
      <c r="H32" s="18" t="s">
        <v>60</v>
      </c>
      <c r="I32" s="18"/>
      <c r="J32" s="19">
        <f>J33+J36</f>
        <v>325000</v>
      </c>
      <c r="K32" s="19">
        <f>K33+K36</f>
        <v>275000</v>
      </c>
      <c r="L32" s="19">
        <f>L33+L36</f>
        <v>291000</v>
      </c>
    </row>
    <row r="33" spans="1:12" s="1" customFormat="1" x14ac:dyDescent="0.25">
      <c r="A33" s="353" t="s">
        <v>61</v>
      </c>
      <c r="B33" s="354"/>
      <c r="C33" s="25" t="s">
        <v>10</v>
      </c>
      <c r="D33" s="25" t="s">
        <v>619</v>
      </c>
      <c r="E33" s="185">
        <v>851</v>
      </c>
      <c r="F33" s="18" t="s">
        <v>10</v>
      </c>
      <c r="G33" s="18" t="s">
        <v>58</v>
      </c>
      <c r="H33" s="18" t="s">
        <v>62</v>
      </c>
      <c r="I33" s="18"/>
      <c r="J33" s="19">
        <f>J34</f>
        <v>75000</v>
      </c>
      <c r="K33" s="19">
        <f>K34</f>
        <v>75000</v>
      </c>
      <c r="L33" s="19">
        <f>L34</f>
        <v>79400</v>
      </c>
    </row>
    <row r="34" spans="1:12" s="1" customFormat="1" ht="16.5" customHeight="1" x14ac:dyDescent="0.25">
      <c r="A34" s="20"/>
      <c r="B34" s="193" t="s">
        <v>22</v>
      </c>
      <c r="C34" s="25" t="s">
        <v>10</v>
      </c>
      <c r="D34" s="25" t="s">
        <v>619</v>
      </c>
      <c r="E34" s="185">
        <v>851</v>
      </c>
      <c r="F34" s="18" t="s">
        <v>10</v>
      </c>
      <c r="G34" s="18" t="s">
        <v>58</v>
      </c>
      <c r="H34" s="18" t="s">
        <v>62</v>
      </c>
      <c r="I34" s="18" t="s">
        <v>23</v>
      </c>
      <c r="J34" s="19">
        <f t="shared" ref="J34:L37" si="4">J35</f>
        <v>75000</v>
      </c>
      <c r="K34" s="19">
        <f t="shared" si="4"/>
        <v>75000</v>
      </c>
      <c r="L34" s="19">
        <f t="shared" si="4"/>
        <v>79400</v>
      </c>
    </row>
    <row r="35" spans="1:12" s="1" customFormat="1" ht="16.5" customHeight="1" x14ac:dyDescent="0.25">
      <c r="A35" s="20"/>
      <c r="B35" s="187" t="s">
        <v>24</v>
      </c>
      <c r="C35" s="25" t="s">
        <v>10</v>
      </c>
      <c r="D35" s="25" t="s">
        <v>619</v>
      </c>
      <c r="E35" s="185">
        <v>851</v>
      </c>
      <c r="F35" s="18" t="s">
        <v>10</v>
      </c>
      <c r="G35" s="18" t="s">
        <v>58</v>
      </c>
      <c r="H35" s="18" t="s">
        <v>62</v>
      </c>
      <c r="I35" s="18" t="s">
        <v>25</v>
      </c>
      <c r="J35" s="19">
        <v>75000</v>
      </c>
      <c r="K35" s="19">
        <v>75000</v>
      </c>
      <c r="L35" s="19">
        <v>79400</v>
      </c>
    </row>
    <row r="36" spans="1:12" s="1" customFormat="1" ht="30.75" customHeight="1" x14ac:dyDescent="0.25">
      <c r="A36" s="350" t="s">
        <v>301</v>
      </c>
      <c r="B36" s="350"/>
      <c r="C36" s="25" t="s">
        <v>10</v>
      </c>
      <c r="D36" s="25" t="s">
        <v>619</v>
      </c>
      <c r="E36" s="185">
        <v>851</v>
      </c>
      <c r="F36" s="18" t="s">
        <v>18</v>
      </c>
      <c r="G36" s="18" t="s">
        <v>58</v>
      </c>
      <c r="H36" s="18" t="s">
        <v>63</v>
      </c>
      <c r="I36" s="18"/>
      <c r="J36" s="19">
        <f t="shared" si="4"/>
        <v>250000</v>
      </c>
      <c r="K36" s="19">
        <f t="shared" si="4"/>
        <v>200000</v>
      </c>
      <c r="L36" s="19">
        <f t="shared" si="4"/>
        <v>211600</v>
      </c>
    </row>
    <row r="37" spans="1:12" s="1" customFormat="1" ht="16.5" customHeight="1" x14ac:dyDescent="0.25">
      <c r="A37" s="20"/>
      <c r="B37" s="193" t="s">
        <v>22</v>
      </c>
      <c r="C37" s="25" t="s">
        <v>10</v>
      </c>
      <c r="D37" s="25" t="s">
        <v>619</v>
      </c>
      <c r="E37" s="185">
        <v>851</v>
      </c>
      <c r="F37" s="18" t="s">
        <v>10</v>
      </c>
      <c r="G37" s="18" t="s">
        <v>58</v>
      </c>
      <c r="H37" s="18" t="s">
        <v>63</v>
      </c>
      <c r="I37" s="18" t="s">
        <v>23</v>
      </c>
      <c r="J37" s="19">
        <f t="shared" si="4"/>
        <v>250000</v>
      </c>
      <c r="K37" s="19">
        <f t="shared" si="4"/>
        <v>200000</v>
      </c>
      <c r="L37" s="19">
        <f t="shared" si="4"/>
        <v>211600</v>
      </c>
    </row>
    <row r="38" spans="1:12" s="1" customFormat="1" ht="16.5" customHeight="1" x14ac:dyDescent="0.25">
      <c r="A38" s="20"/>
      <c r="B38" s="187" t="s">
        <v>24</v>
      </c>
      <c r="C38" s="25" t="s">
        <v>10</v>
      </c>
      <c r="D38" s="25" t="s">
        <v>619</v>
      </c>
      <c r="E38" s="185">
        <v>851</v>
      </c>
      <c r="F38" s="18" t="s">
        <v>10</v>
      </c>
      <c r="G38" s="18" t="s">
        <v>58</v>
      </c>
      <c r="H38" s="18" t="s">
        <v>63</v>
      </c>
      <c r="I38" s="18" t="s">
        <v>25</v>
      </c>
      <c r="J38" s="19">
        <v>250000</v>
      </c>
      <c r="K38" s="19">
        <v>200000</v>
      </c>
      <c r="L38" s="19">
        <v>211600</v>
      </c>
    </row>
    <row r="39" spans="1:12" s="24" customFormat="1" x14ac:dyDescent="0.25">
      <c r="A39" s="350" t="s">
        <v>64</v>
      </c>
      <c r="B39" s="350"/>
      <c r="C39" s="25" t="s">
        <v>10</v>
      </c>
      <c r="D39" s="25" t="s">
        <v>619</v>
      </c>
      <c r="E39" s="185">
        <v>851</v>
      </c>
      <c r="F39" s="18" t="s">
        <v>10</v>
      </c>
      <c r="G39" s="18" t="s">
        <v>58</v>
      </c>
      <c r="H39" s="18" t="s">
        <v>65</v>
      </c>
      <c r="I39" s="6"/>
      <c r="J39" s="19">
        <f>J40</f>
        <v>287200</v>
      </c>
      <c r="K39" s="19">
        <f>K40</f>
        <v>287200</v>
      </c>
      <c r="L39" s="19">
        <f>L40</f>
        <v>287200</v>
      </c>
    </row>
    <row r="40" spans="1:12" s="1" customFormat="1" ht="51.75" customHeight="1" x14ac:dyDescent="0.25">
      <c r="A40" s="350" t="s">
        <v>66</v>
      </c>
      <c r="B40" s="350"/>
      <c r="C40" s="25" t="s">
        <v>10</v>
      </c>
      <c r="D40" s="25" t="s">
        <v>619</v>
      </c>
      <c r="E40" s="185">
        <v>851</v>
      </c>
      <c r="F40" s="25" t="s">
        <v>10</v>
      </c>
      <c r="G40" s="25" t="s">
        <v>58</v>
      </c>
      <c r="H40" s="25" t="s">
        <v>67</v>
      </c>
      <c r="I40" s="26"/>
      <c r="J40" s="19">
        <f>J41</f>
        <v>287200</v>
      </c>
      <c r="K40" s="19">
        <f t="shared" ref="K40:L40" si="5">K41</f>
        <v>287200</v>
      </c>
      <c r="L40" s="19">
        <f t="shared" si="5"/>
        <v>287200</v>
      </c>
    </row>
    <row r="41" spans="1:12" s="1" customFormat="1" ht="38.25" customHeight="1" x14ac:dyDescent="0.25">
      <c r="A41" s="350" t="s">
        <v>294</v>
      </c>
      <c r="B41" s="350"/>
      <c r="C41" s="25" t="s">
        <v>10</v>
      </c>
      <c r="D41" s="25" t="s">
        <v>619</v>
      </c>
      <c r="E41" s="185">
        <v>851</v>
      </c>
      <c r="F41" s="25" t="s">
        <v>10</v>
      </c>
      <c r="G41" s="25" t="s">
        <v>58</v>
      </c>
      <c r="H41" s="25" t="s">
        <v>68</v>
      </c>
      <c r="I41" s="25"/>
      <c r="J41" s="19">
        <f>J42+J44</f>
        <v>287200</v>
      </c>
      <c r="K41" s="19">
        <f>K42+K44</f>
        <v>287200</v>
      </c>
      <c r="L41" s="19">
        <f>L42+L44</f>
        <v>287200</v>
      </c>
    </row>
    <row r="42" spans="1:12" s="1" customFormat="1" ht="29.25" customHeight="1" x14ac:dyDescent="0.25">
      <c r="A42" s="187"/>
      <c r="B42" s="187" t="s">
        <v>17</v>
      </c>
      <c r="C42" s="25" t="s">
        <v>10</v>
      </c>
      <c r="D42" s="25" t="s">
        <v>619</v>
      </c>
      <c r="E42" s="185">
        <v>851</v>
      </c>
      <c r="F42" s="18" t="s">
        <v>18</v>
      </c>
      <c r="G42" s="18" t="s">
        <v>58</v>
      </c>
      <c r="H42" s="25" t="s">
        <v>68</v>
      </c>
      <c r="I42" s="18" t="s">
        <v>19</v>
      </c>
      <c r="J42" s="19">
        <f>J43</f>
        <v>168000</v>
      </c>
      <c r="K42" s="19">
        <f>K43</f>
        <v>168036</v>
      </c>
      <c r="L42" s="19">
        <f>L43</f>
        <v>168036</v>
      </c>
    </row>
    <row r="43" spans="1:12" s="1" customFormat="1" ht="15.75" customHeight="1" x14ac:dyDescent="0.25">
      <c r="A43" s="20"/>
      <c r="B43" s="193" t="s">
        <v>20</v>
      </c>
      <c r="C43" s="25" t="s">
        <v>10</v>
      </c>
      <c r="D43" s="25" t="s">
        <v>619</v>
      </c>
      <c r="E43" s="185">
        <v>851</v>
      </c>
      <c r="F43" s="18" t="s">
        <v>10</v>
      </c>
      <c r="G43" s="18" t="s">
        <v>58</v>
      </c>
      <c r="H43" s="25" t="s">
        <v>68</v>
      </c>
      <c r="I43" s="18" t="s">
        <v>21</v>
      </c>
      <c r="J43" s="19">
        <v>168000</v>
      </c>
      <c r="K43" s="19">
        <v>168036</v>
      </c>
      <c r="L43" s="19">
        <v>168036</v>
      </c>
    </row>
    <row r="44" spans="1:12" s="1" customFormat="1" ht="15.75" customHeight="1" x14ac:dyDescent="0.25">
      <c r="A44" s="20"/>
      <c r="B44" s="193" t="s">
        <v>22</v>
      </c>
      <c r="C44" s="25" t="s">
        <v>10</v>
      </c>
      <c r="D44" s="25" t="s">
        <v>619</v>
      </c>
      <c r="E44" s="185">
        <v>851</v>
      </c>
      <c r="F44" s="18" t="s">
        <v>10</v>
      </c>
      <c r="G44" s="18" t="s">
        <v>58</v>
      </c>
      <c r="H44" s="25" t="s">
        <v>68</v>
      </c>
      <c r="I44" s="18" t="s">
        <v>23</v>
      </c>
      <c r="J44" s="19">
        <f>J45</f>
        <v>119200</v>
      </c>
      <c r="K44" s="19">
        <f>K45</f>
        <v>119164</v>
      </c>
      <c r="L44" s="19">
        <f>L45</f>
        <v>119164</v>
      </c>
    </row>
    <row r="45" spans="1:12" s="1" customFormat="1" ht="15.75" customHeight="1" x14ac:dyDescent="0.25">
      <c r="A45" s="20"/>
      <c r="B45" s="187" t="s">
        <v>24</v>
      </c>
      <c r="C45" s="25" t="s">
        <v>10</v>
      </c>
      <c r="D45" s="25" t="s">
        <v>619</v>
      </c>
      <c r="E45" s="185">
        <v>851</v>
      </c>
      <c r="F45" s="18" t="s">
        <v>10</v>
      </c>
      <c r="G45" s="18" t="s">
        <v>58</v>
      </c>
      <c r="H45" s="25" t="s">
        <v>68</v>
      </c>
      <c r="I45" s="18" t="s">
        <v>25</v>
      </c>
      <c r="J45" s="19">
        <v>119200</v>
      </c>
      <c r="K45" s="19">
        <v>119164</v>
      </c>
      <c r="L45" s="19">
        <v>119164</v>
      </c>
    </row>
    <row r="46" spans="1:12" s="1" customFormat="1" ht="29.25" customHeight="1" x14ac:dyDescent="0.25">
      <c r="A46" s="350" t="s">
        <v>74</v>
      </c>
      <c r="B46" s="350"/>
      <c r="C46" s="25" t="s">
        <v>10</v>
      </c>
      <c r="D46" s="25" t="s">
        <v>619</v>
      </c>
      <c r="E46" s="185">
        <v>851</v>
      </c>
      <c r="F46" s="18" t="s">
        <v>10</v>
      </c>
      <c r="G46" s="18" t="s">
        <v>58</v>
      </c>
      <c r="H46" s="185" t="s">
        <v>75</v>
      </c>
      <c r="I46" s="18"/>
      <c r="J46" s="19">
        <f t="shared" ref="J46:L47" si="6">J47</f>
        <v>1200000</v>
      </c>
      <c r="K46" s="19">
        <f t="shared" si="6"/>
        <v>500000</v>
      </c>
      <c r="L46" s="19">
        <f t="shared" si="6"/>
        <v>500000</v>
      </c>
    </row>
    <row r="47" spans="1:12" s="1" customFormat="1" ht="17.25" customHeight="1" x14ac:dyDescent="0.25">
      <c r="A47" s="20"/>
      <c r="B47" s="193" t="s">
        <v>22</v>
      </c>
      <c r="C47" s="25" t="s">
        <v>10</v>
      </c>
      <c r="D47" s="25" t="s">
        <v>619</v>
      </c>
      <c r="E47" s="185">
        <v>851</v>
      </c>
      <c r="F47" s="18" t="s">
        <v>10</v>
      </c>
      <c r="G47" s="25" t="s">
        <v>58</v>
      </c>
      <c r="H47" s="185" t="s">
        <v>75</v>
      </c>
      <c r="I47" s="18" t="s">
        <v>23</v>
      </c>
      <c r="J47" s="19">
        <f t="shared" si="6"/>
        <v>1200000</v>
      </c>
      <c r="K47" s="19">
        <f t="shared" si="6"/>
        <v>500000</v>
      </c>
      <c r="L47" s="19">
        <f t="shared" si="6"/>
        <v>500000</v>
      </c>
    </row>
    <row r="48" spans="1:12" s="1" customFormat="1" ht="17.25" customHeight="1" x14ac:dyDescent="0.25">
      <c r="A48" s="20"/>
      <c r="B48" s="187" t="s">
        <v>24</v>
      </c>
      <c r="C48" s="25" t="s">
        <v>10</v>
      </c>
      <c r="D48" s="25" t="s">
        <v>619</v>
      </c>
      <c r="E48" s="185">
        <v>851</v>
      </c>
      <c r="F48" s="18" t="s">
        <v>10</v>
      </c>
      <c r="G48" s="25" t="s">
        <v>58</v>
      </c>
      <c r="H48" s="185" t="s">
        <v>75</v>
      </c>
      <c r="I48" s="18" t="s">
        <v>25</v>
      </c>
      <c r="J48" s="19">
        <f>1100000+100000</f>
        <v>1200000</v>
      </c>
      <c r="K48" s="19">
        <v>500000</v>
      </c>
      <c r="L48" s="19">
        <v>500000</v>
      </c>
    </row>
    <row r="49" spans="1:12" s="1" customFormat="1" ht="18.75" customHeight="1" x14ac:dyDescent="0.25">
      <c r="A49" s="350" t="s">
        <v>76</v>
      </c>
      <c r="B49" s="350"/>
      <c r="C49" s="25" t="s">
        <v>10</v>
      </c>
      <c r="D49" s="25" t="s">
        <v>619</v>
      </c>
      <c r="E49" s="185">
        <v>851</v>
      </c>
      <c r="F49" s="18" t="s">
        <v>10</v>
      </c>
      <c r="G49" s="25" t="s">
        <v>58</v>
      </c>
      <c r="H49" s="25" t="s">
        <v>77</v>
      </c>
      <c r="I49" s="18"/>
      <c r="J49" s="19">
        <f t="shared" ref="J49:L50" si="7">J50</f>
        <v>534800</v>
      </c>
      <c r="K49" s="19">
        <f t="shared" si="7"/>
        <v>534800</v>
      </c>
      <c r="L49" s="19">
        <f t="shared" si="7"/>
        <v>534800</v>
      </c>
    </row>
    <row r="50" spans="1:12" s="1" customFormat="1" ht="15.75" customHeight="1" x14ac:dyDescent="0.25">
      <c r="A50" s="20"/>
      <c r="B50" s="193" t="s">
        <v>22</v>
      </c>
      <c r="C50" s="25" t="s">
        <v>10</v>
      </c>
      <c r="D50" s="25" t="s">
        <v>619</v>
      </c>
      <c r="E50" s="185">
        <v>851</v>
      </c>
      <c r="F50" s="18" t="s">
        <v>10</v>
      </c>
      <c r="G50" s="25" t="s">
        <v>58</v>
      </c>
      <c r="H50" s="25" t="s">
        <v>77</v>
      </c>
      <c r="I50" s="18" t="s">
        <v>23</v>
      </c>
      <c r="J50" s="19">
        <f t="shared" si="7"/>
        <v>534800</v>
      </c>
      <c r="K50" s="19">
        <f t="shared" si="7"/>
        <v>534800</v>
      </c>
      <c r="L50" s="19">
        <f t="shared" si="7"/>
        <v>534800</v>
      </c>
    </row>
    <row r="51" spans="1:12" s="1" customFormat="1" ht="15.75" customHeight="1" x14ac:dyDescent="0.25">
      <c r="A51" s="20"/>
      <c r="B51" s="187" t="s">
        <v>24</v>
      </c>
      <c r="C51" s="25" t="s">
        <v>10</v>
      </c>
      <c r="D51" s="25" t="s">
        <v>619</v>
      </c>
      <c r="E51" s="185">
        <v>851</v>
      </c>
      <c r="F51" s="18" t="s">
        <v>10</v>
      </c>
      <c r="G51" s="25" t="s">
        <v>58</v>
      </c>
      <c r="H51" s="25" t="s">
        <v>77</v>
      </c>
      <c r="I51" s="18" t="s">
        <v>25</v>
      </c>
      <c r="J51" s="19">
        <v>534800</v>
      </c>
      <c r="K51" s="19">
        <v>534800</v>
      </c>
      <c r="L51" s="19">
        <v>534800</v>
      </c>
    </row>
    <row r="52" spans="1:12" s="12" customFormat="1" ht="17.25" customHeight="1" x14ac:dyDescent="0.25">
      <c r="A52" s="355" t="s">
        <v>88</v>
      </c>
      <c r="B52" s="355"/>
      <c r="C52" s="25" t="s">
        <v>10</v>
      </c>
      <c r="D52" s="25" t="s">
        <v>619</v>
      </c>
      <c r="E52" s="185">
        <v>851</v>
      </c>
      <c r="F52" s="9" t="s">
        <v>12</v>
      </c>
      <c r="G52" s="9"/>
      <c r="H52" s="9"/>
      <c r="I52" s="9"/>
      <c r="J52" s="10">
        <f>J53</f>
        <v>596900</v>
      </c>
      <c r="K52" s="10">
        <f t="shared" ref="K52:L52" si="8">K53</f>
        <v>600828</v>
      </c>
      <c r="L52" s="10">
        <f t="shared" si="8"/>
        <v>635600</v>
      </c>
    </row>
    <row r="53" spans="1:12" s="16" customFormat="1" ht="26.25" customHeight="1" x14ac:dyDescent="0.25">
      <c r="A53" s="326" t="s">
        <v>89</v>
      </c>
      <c r="B53" s="326"/>
      <c r="C53" s="25" t="s">
        <v>10</v>
      </c>
      <c r="D53" s="25" t="s">
        <v>619</v>
      </c>
      <c r="E53" s="185">
        <v>851</v>
      </c>
      <c r="F53" s="14" t="s">
        <v>12</v>
      </c>
      <c r="G53" s="14" t="s">
        <v>90</v>
      </c>
      <c r="H53" s="14"/>
      <c r="I53" s="14"/>
      <c r="J53" s="15">
        <f>J54+J60</f>
        <v>596900</v>
      </c>
      <c r="K53" s="15">
        <f>K54+K60</f>
        <v>600828</v>
      </c>
      <c r="L53" s="15">
        <f>L54+L60</f>
        <v>635600</v>
      </c>
    </row>
    <row r="54" spans="1:12" s="1" customFormat="1" ht="15" customHeight="1" x14ac:dyDescent="0.25">
      <c r="A54" s="350" t="s">
        <v>91</v>
      </c>
      <c r="B54" s="350"/>
      <c r="C54" s="25" t="s">
        <v>10</v>
      </c>
      <c r="D54" s="25" t="s">
        <v>619</v>
      </c>
      <c r="E54" s="185">
        <v>851</v>
      </c>
      <c r="F54" s="18" t="s">
        <v>12</v>
      </c>
      <c r="G54" s="18" t="s">
        <v>90</v>
      </c>
      <c r="H54" s="18" t="s">
        <v>92</v>
      </c>
      <c r="I54" s="18"/>
      <c r="J54" s="19">
        <f>J55</f>
        <v>593400</v>
      </c>
      <c r="K54" s="19">
        <f>K55</f>
        <v>600828</v>
      </c>
      <c r="L54" s="19">
        <f>L55</f>
        <v>635600</v>
      </c>
    </row>
    <row r="55" spans="1:12" s="1" customFormat="1" ht="41.25" customHeight="1" x14ac:dyDescent="0.25">
      <c r="A55" s="350" t="s">
        <v>93</v>
      </c>
      <c r="B55" s="350"/>
      <c r="C55" s="25" t="s">
        <v>10</v>
      </c>
      <c r="D55" s="25" t="s">
        <v>619</v>
      </c>
      <c r="E55" s="185">
        <v>851</v>
      </c>
      <c r="F55" s="18" t="s">
        <v>12</v>
      </c>
      <c r="G55" s="18" t="s">
        <v>90</v>
      </c>
      <c r="H55" s="18" t="s">
        <v>94</v>
      </c>
      <c r="I55" s="18"/>
      <c r="J55" s="19">
        <f>J56+J58</f>
        <v>593400</v>
      </c>
      <c r="K55" s="19">
        <f t="shared" ref="K55:L55" si="9">K56+K58</f>
        <v>600828</v>
      </c>
      <c r="L55" s="19">
        <f t="shared" si="9"/>
        <v>635600</v>
      </c>
    </row>
    <row r="56" spans="1:12" s="1" customFormat="1" ht="27.75" customHeight="1" x14ac:dyDescent="0.25">
      <c r="A56" s="33"/>
      <c r="B56" s="187" t="s">
        <v>17</v>
      </c>
      <c r="C56" s="25" t="s">
        <v>10</v>
      </c>
      <c r="D56" s="25" t="s">
        <v>619</v>
      </c>
      <c r="E56" s="185">
        <v>851</v>
      </c>
      <c r="F56" s="18" t="s">
        <v>12</v>
      </c>
      <c r="G56" s="25" t="s">
        <v>90</v>
      </c>
      <c r="H56" s="18" t="s">
        <v>94</v>
      </c>
      <c r="I56" s="18" t="s">
        <v>19</v>
      </c>
      <c r="J56" s="19">
        <f>J57</f>
        <v>537700</v>
      </c>
      <c r="K56" s="19">
        <f>K57</f>
        <v>545128</v>
      </c>
      <c r="L56" s="19">
        <f>L57</f>
        <v>576700</v>
      </c>
    </row>
    <row r="57" spans="1:12" s="1" customFormat="1" ht="28.5" customHeight="1" x14ac:dyDescent="0.25">
      <c r="A57" s="34"/>
      <c r="B57" s="193" t="s">
        <v>95</v>
      </c>
      <c r="C57" s="25" t="s">
        <v>10</v>
      </c>
      <c r="D57" s="25" t="s">
        <v>619</v>
      </c>
      <c r="E57" s="185">
        <v>851</v>
      </c>
      <c r="F57" s="18" t="s">
        <v>12</v>
      </c>
      <c r="G57" s="25" t="s">
        <v>90</v>
      </c>
      <c r="H57" s="18" t="s">
        <v>94</v>
      </c>
      <c r="I57" s="18" t="s">
        <v>96</v>
      </c>
      <c r="J57" s="19">
        <f>537694+6</f>
        <v>537700</v>
      </c>
      <c r="K57" s="19">
        <v>545128</v>
      </c>
      <c r="L57" s="19">
        <v>576700</v>
      </c>
    </row>
    <row r="58" spans="1:12" s="1" customFormat="1" ht="15.75" customHeight="1" x14ac:dyDescent="0.25">
      <c r="A58" s="34"/>
      <c r="B58" s="193" t="s">
        <v>22</v>
      </c>
      <c r="C58" s="25" t="s">
        <v>10</v>
      </c>
      <c r="D58" s="25" t="s">
        <v>619</v>
      </c>
      <c r="E58" s="185">
        <v>851</v>
      </c>
      <c r="F58" s="18" t="s">
        <v>12</v>
      </c>
      <c r="G58" s="25" t="s">
        <v>90</v>
      </c>
      <c r="H58" s="18" t="s">
        <v>94</v>
      </c>
      <c r="I58" s="18" t="s">
        <v>23</v>
      </c>
      <c r="J58" s="19">
        <f>J59</f>
        <v>55700</v>
      </c>
      <c r="K58" s="19">
        <f>K59</f>
        <v>55700</v>
      </c>
      <c r="L58" s="19">
        <f>L59</f>
        <v>58900</v>
      </c>
    </row>
    <row r="59" spans="1:12" s="1" customFormat="1" ht="15" customHeight="1" x14ac:dyDescent="0.25">
      <c r="A59" s="34"/>
      <c r="B59" s="187" t="s">
        <v>24</v>
      </c>
      <c r="C59" s="25" t="s">
        <v>10</v>
      </c>
      <c r="D59" s="25" t="s">
        <v>619</v>
      </c>
      <c r="E59" s="185">
        <v>851</v>
      </c>
      <c r="F59" s="18" t="s">
        <v>12</v>
      </c>
      <c r="G59" s="25" t="s">
        <v>90</v>
      </c>
      <c r="H59" s="18" t="s">
        <v>94</v>
      </c>
      <c r="I59" s="18" t="s">
        <v>25</v>
      </c>
      <c r="J59" s="19">
        <f>55735-35</f>
        <v>55700</v>
      </c>
      <c r="K59" s="19">
        <v>55700</v>
      </c>
      <c r="L59" s="19">
        <v>58900</v>
      </c>
    </row>
    <row r="60" spans="1:12" s="1" customFormat="1" ht="25.5" customHeight="1" x14ac:dyDescent="0.25">
      <c r="A60" s="350" t="s">
        <v>32</v>
      </c>
      <c r="B60" s="350"/>
      <c r="C60" s="25" t="s">
        <v>10</v>
      </c>
      <c r="D60" s="25" t="s">
        <v>619</v>
      </c>
      <c r="E60" s="288">
        <v>851</v>
      </c>
      <c r="F60" s="18" t="s">
        <v>12</v>
      </c>
      <c r="G60" s="25" t="s">
        <v>90</v>
      </c>
      <c r="H60" s="18" t="s">
        <v>33</v>
      </c>
      <c r="I60" s="18"/>
      <c r="J60" s="19">
        <f>J61</f>
        <v>3500</v>
      </c>
      <c r="K60" s="19">
        <f t="shared" ref="K60:L62" si="10">K61</f>
        <v>0</v>
      </c>
      <c r="L60" s="19">
        <f t="shared" si="10"/>
        <v>0</v>
      </c>
    </row>
    <row r="61" spans="1:12" s="1" customFormat="1" ht="38.25" customHeight="1" x14ac:dyDescent="0.25">
      <c r="A61" s="353" t="s">
        <v>34</v>
      </c>
      <c r="B61" s="354"/>
      <c r="C61" s="25" t="s">
        <v>10</v>
      </c>
      <c r="D61" s="25" t="s">
        <v>619</v>
      </c>
      <c r="E61" s="288">
        <v>851</v>
      </c>
      <c r="F61" s="18" t="s">
        <v>12</v>
      </c>
      <c r="G61" s="25" t="s">
        <v>90</v>
      </c>
      <c r="H61" s="18" t="s">
        <v>35</v>
      </c>
      <c r="I61" s="18"/>
      <c r="J61" s="19">
        <f>J62</f>
        <v>3500</v>
      </c>
      <c r="K61" s="19">
        <f t="shared" si="10"/>
        <v>0</v>
      </c>
      <c r="L61" s="19">
        <f t="shared" si="10"/>
        <v>0</v>
      </c>
    </row>
    <row r="62" spans="1:12" s="1" customFormat="1" ht="51.75" customHeight="1" x14ac:dyDescent="0.25">
      <c r="A62" s="350" t="s">
        <v>97</v>
      </c>
      <c r="B62" s="350"/>
      <c r="C62" s="25" t="s">
        <v>10</v>
      </c>
      <c r="D62" s="25" t="s">
        <v>619</v>
      </c>
      <c r="E62" s="288">
        <v>851</v>
      </c>
      <c r="F62" s="18" t="s">
        <v>12</v>
      </c>
      <c r="G62" s="25" t="s">
        <v>90</v>
      </c>
      <c r="H62" s="18" t="s">
        <v>679</v>
      </c>
      <c r="I62" s="18"/>
      <c r="J62" s="19">
        <f>J63</f>
        <v>3500</v>
      </c>
      <c r="K62" s="19">
        <f t="shared" si="10"/>
        <v>0</v>
      </c>
      <c r="L62" s="19">
        <f t="shared" si="10"/>
        <v>0</v>
      </c>
    </row>
    <row r="63" spans="1:12" s="1" customFormat="1" x14ac:dyDescent="0.25">
      <c r="A63" s="20"/>
      <c r="B63" s="294" t="s">
        <v>22</v>
      </c>
      <c r="C63" s="25" t="s">
        <v>10</v>
      </c>
      <c r="D63" s="25" t="s">
        <v>619</v>
      </c>
      <c r="E63" s="288">
        <v>851</v>
      </c>
      <c r="F63" s="18" t="s">
        <v>12</v>
      </c>
      <c r="G63" s="25" t="s">
        <v>90</v>
      </c>
      <c r="H63" s="18" t="s">
        <v>679</v>
      </c>
      <c r="I63" s="18" t="s">
        <v>23</v>
      </c>
      <c r="J63" s="19">
        <f>J64</f>
        <v>3500</v>
      </c>
      <c r="K63" s="19">
        <f>K64</f>
        <v>0</v>
      </c>
      <c r="L63" s="19">
        <f>L64</f>
        <v>0</v>
      </c>
    </row>
    <row r="64" spans="1:12" s="1" customFormat="1" x14ac:dyDescent="0.25">
      <c r="A64" s="20"/>
      <c r="B64" s="289" t="s">
        <v>24</v>
      </c>
      <c r="C64" s="25" t="s">
        <v>10</v>
      </c>
      <c r="D64" s="25" t="s">
        <v>619</v>
      </c>
      <c r="E64" s="288">
        <v>851</v>
      </c>
      <c r="F64" s="18" t="s">
        <v>12</v>
      </c>
      <c r="G64" s="25" t="s">
        <v>90</v>
      </c>
      <c r="H64" s="18" t="s">
        <v>679</v>
      </c>
      <c r="I64" s="18" t="s">
        <v>25</v>
      </c>
      <c r="J64" s="19">
        <v>3500</v>
      </c>
      <c r="K64" s="19"/>
      <c r="L64" s="19"/>
    </row>
    <row r="65" spans="1:15" s="12" customFormat="1" ht="18" customHeight="1" x14ac:dyDescent="0.25">
      <c r="A65" s="355" t="s">
        <v>98</v>
      </c>
      <c r="B65" s="355"/>
      <c r="C65" s="25" t="s">
        <v>10</v>
      </c>
      <c r="D65" s="25" t="s">
        <v>619</v>
      </c>
      <c r="E65" s="185">
        <v>851</v>
      </c>
      <c r="F65" s="9" t="s">
        <v>39</v>
      </c>
      <c r="G65" s="9"/>
      <c r="H65" s="9"/>
      <c r="I65" s="9"/>
      <c r="J65" s="10">
        <f>J66+J73</f>
        <v>848500</v>
      </c>
      <c r="K65" s="10">
        <f t="shared" ref="K65:L65" si="11">K66+K73</f>
        <v>198500</v>
      </c>
      <c r="L65" s="10">
        <f t="shared" si="11"/>
        <v>198500</v>
      </c>
    </row>
    <row r="66" spans="1:15" s="16" customFormat="1" x14ac:dyDescent="0.25">
      <c r="A66" s="326" t="s">
        <v>99</v>
      </c>
      <c r="B66" s="326"/>
      <c r="C66" s="25" t="s">
        <v>10</v>
      </c>
      <c r="D66" s="25" t="s">
        <v>619</v>
      </c>
      <c r="E66" s="185">
        <v>851</v>
      </c>
      <c r="F66" s="14" t="s">
        <v>39</v>
      </c>
      <c r="G66" s="14" t="s">
        <v>100</v>
      </c>
      <c r="H66" s="14"/>
      <c r="I66" s="14"/>
      <c r="J66" s="15">
        <f>J67+J70</f>
        <v>705000</v>
      </c>
      <c r="K66" s="15">
        <f t="shared" ref="K66:L66" si="12">K67+K70</f>
        <v>55000</v>
      </c>
      <c r="L66" s="15">
        <f t="shared" si="12"/>
        <v>55000</v>
      </c>
    </row>
    <row r="67" spans="1:15" s="1" customFormat="1" ht="27.75" customHeight="1" x14ac:dyDescent="0.25">
      <c r="A67" s="350" t="s">
        <v>101</v>
      </c>
      <c r="B67" s="350"/>
      <c r="C67" s="25" t="s">
        <v>10</v>
      </c>
      <c r="D67" s="25" t="s">
        <v>619</v>
      </c>
      <c r="E67" s="185">
        <v>851</v>
      </c>
      <c r="F67" s="18" t="s">
        <v>39</v>
      </c>
      <c r="G67" s="18" t="s">
        <v>100</v>
      </c>
      <c r="H67" s="18" t="s">
        <v>102</v>
      </c>
      <c r="I67" s="18"/>
      <c r="J67" s="19">
        <f t="shared" ref="J67:L68" si="13">J68</f>
        <v>55000</v>
      </c>
      <c r="K67" s="19">
        <f t="shared" si="13"/>
        <v>55000</v>
      </c>
      <c r="L67" s="19">
        <f t="shared" si="13"/>
        <v>55000</v>
      </c>
    </row>
    <row r="68" spans="1:15" s="1" customFormat="1" ht="15.75" customHeight="1" x14ac:dyDescent="0.25">
      <c r="A68" s="34"/>
      <c r="B68" s="193" t="s">
        <v>22</v>
      </c>
      <c r="C68" s="25" t="s">
        <v>10</v>
      </c>
      <c r="D68" s="25" t="s">
        <v>619</v>
      </c>
      <c r="E68" s="185">
        <v>851</v>
      </c>
      <c r="F68" s="18" t="s">
        <v>39</v>
      </c>
      <c r="G68" s="18" t="s">
        <v>100</v>
      </c>
      <c r="H68" s="18" t="s">
        <v>102</v>
      </c>
      <c r="I68" s="18" t="s">
        <v>23</v>
      </c>
      <c r="J68" s="19">
        <f t="shared" si="13"/>
        <v>55000</v>
      </c>
      <c r="K68" s="19">
        <f t="shared" si="13"/>
        <v>55000</v>
      </c>
      <c r="L68" s="19">
        <f t="shared" si="13"/>
        <v>55000</v>
      </c>
    </row>
    <row r="69" spans="1:15" s="1" customFormat="1" ht="15.75" customHeight="1" x14ac:dyDescent="0.25">
      <c r="A69" s="34"/>
      <c r="B69" s="187" t="s">
        <v>24</v>
      </c>
      <c r="C69" s="25" t="s">
        <v>10</v>
      </c>
      <c r="D69" s="25" t="s">
        <v>619</v>
      </c>
      <c r="E69" s="185">
        <v>851</v>
      </c>
      <c r="F69" s="18" t="s">
        <v>39</v>
      </c>
      <c r="G69" s="18" t="s">
        <v>100</v>
      </c>
      <c r="H69" s="18" t="s">
        <v>102</v>
      </c>
      <c r="I69" s="18" t="s">
        <v>25</v>
      </c>
      <c r="J69" s="19">
        <v>55000</v>
      </c>
      <c r="K69" s="19">
        <v>55000</v>
      </c>
      <c r="L69" s="19">
        <v>55000</v>
      </c>
    </row>
    <row r="70" spans="1:15" s="270" customFormat="1" ht="27" customHeight="1" x14ac:dyDescent="0.25">
      <c r="A70" s="369" t="s">
        <v>628</v>
      </c>
      <c r="B70" s="370"/>
      <c r="C70" s="25" t="s">
        <v>10</v>
      </c>
      <c r="D70" s="25" t="s">
        <v>619</v>
      </c>
      <c r="E70" s="185">
        <v>851</v>
      </c>
      <c r="F70" s="18" t="s">
        <v>39</v>
      </c>
      <c r="G70" s="18" t="s">
        <v>100</v>
      </c>
      <c r="H70" s="185" t="s">
        <v>600</v>
      </c>
      <c r="I70" s="268"/>
      <c r="J70" s="269">
        <f>J71</f>
        <v>650000</v>
      </c>
      <c r="K70" s="268"/>
      <c r="L70" s="268"/>
    </row>
    <row r="71" spans="1:15" s="1" customFormat="1" x14ac:dyDescent="0.25">
      <c r="A71" s="187"/>
      <c r="B71" s="187" t="s">
        <v>26</v>
      </c>
      <c r="C71" s="25" t="s">
        <v>10</v>
      </c>
      <c r="D71" s="25" t="s">
        <v>619</v>
      </c>
      <c r="E71" s="185">
        <v>851</v>
      </c>
      <c r="F71" s="18" t="s">
        <v>39</v>
      </c>
      <c r="G71" s="18" t="s">
        <v>100</v>
      </c>
      <c r="H71" s="185" t="s">
        <v>600</v>
      </c>
      <c r="I71" s="18" t="s">
        <v>27</v>
      </c>
      <c r="J71" s="168">
        <f>J72</f>
        <v>650000</v>
      </c>
      <c r="K71" s="168">
        <f>K72</f>
        <v>0</v>
      </c>
      <c r="L71" s="168">
        <f t="shared" ref="L71" si="14">J71+K71</f>
        <v>650000</v>
      </c>
      <c r="N71" s="169"/>
      <c r="O71" s="88"/>
    </row>
    <row r="72" spans="1:15" s="1" customFormat="1" ht="27.75" customHeight="1" x14ac:dyDescent="0.25">
      <c r="A72" s="187"/>
      <c r="B72" s="187" t="s">
        <v>626</v>
      </c>
      <c r="C72" s="25" t="s">
        <v>10</v>
      </c>
      <c r="D72" s="25" t="s">
        <v>619</v>
      </c>
      <c r="E72" s="185">
        <v>851</v>
      </c>
      <c r="F72" s="18" t="s">
        <v>39</v>
      </c>
      <c r="G72" s="18" t="s">
        <v>100</v>
      </c>
      <c r="H72" s="185" t="s">
        <v>600</v>
      </c>
      <c r="I72" s="18" t="s">
        <v>627</v>
      </c>
      <c r="J72" s="168">
        <v>650000</v>
      </c>
      <c r="K72" s="168">
        <v>0</v>
      </c>
      <c r="L72" s="168"/>
      <c r="N72" s="169"/>
      <c r="O72" s="88"/>
    </row>
    <row r="73" spans="1:15" s="16" customFormat="1" x14ac:dyDescent="0.25">
      <c r="A73" s="326" t="s">
        <v>106</v>
      </c>
      <c r="B73" s="326"/>
      <c r="C73" s="25" t="s">
        <v>10</v>
      </c>
      <c r="D73" s="25" t="s">
        <v>619</v>
      </c>
      <c r="E73" s="185">
        <v>851</v>
      </c>
      <c r="F73" s="14" t="s">
        <v>39</v>
      </c>
      <c r="G73" s="14" t="s">
        <v>107</v>
      </c>
      <c r="H73" s="14"/>
      <c r="I73" s="14"/>
      <c r="J73" s="15">
        <f t="shared" ref="J73:L75" si="15">J74</f>
        <v>143500</v>
      </c>
      <c r="K73" s="15">
        <f t="shared" si="15"/>
        <v>143500</v>
      </c>
      <c r="L73" s="15">
        <f t="shared" si="15"/>
        <v>143500</v>
      </c>
    </row>
    <row r="74" spans="1:15" s="24" customFormat="1" x14ac:dyDescent="0.25">
      <c r="A74" s="350" t="s">
        <v>64</v>
      </c>
      <c r="B74" s="350"/>
      <c r="C74" s="25" t="s">
        <v>10</v>
      </c>
      <c r="D74" s="25" t="s">
        <v>619</v>
      </c>
      <c r="E74" s="185">
        <v>851</v>
      </c>
      <c r="F74" s="18" t="s">
        <v>39</v>
      </c>
      <c r="G74" s="18" t="s">
        <v>107</v>
      </c>
      <c r="H74" s="18" t="s">
        <v>65</v>
      </c>
      <c r="I74" s="6"/>
      <c r="J74" s="19">
        <f t="shared" si="15"/>
        <v>143500</v>
      </c>
      <c r="K74" s="19">
        <f t="shared" si="15"/>
        <v>143500</v>
      </c>
      <c r="L74" s="19">
        <f t="shared" si="15"/>
        <v>143500</v>
      </c>
    </row>
    <row r="75" spans="1:15" s="1" customFormat="1" ht="51.75" customHeight="1" x14ac:dyDescent="0.25">
      <c r="A75" s="350" t="s">
        <v>66</v>
      </c>
      <c r="B75" s="350"/>
      <c r="C75" s="25" t="s">
        <v>10</v>
      </c>
      <c r="D75" s="25" t="s">
        <v>619</v>
      </c>
      <c r="E75" s="185">
        <v>851</v>
      </c>
      <c r="F75" s="25" t="s">
        <v>39</v>
      </c>
      <c r="G75" s="25" t="s">
        <v>107</v>
      </c>
      <c r="H75" s="25" t="s">
        <v>67</v>
      </c>
      <c r="I75" s="26"/>
      <c r="J75" s="19">
        <f t="shared" si="15"/>
        <v>143500</v>
      </c>
      <c r="K75" s="19">
        <f t="shared" si="15"/>
        <v>143500</v>
      </c>
      <c r="L75" s="19">
        <f t="shared" si="15"/>
        <v>143500</v>
      </c>
    </row>
    <row r="76" spans="1:15" s="1" customFormat="1" ht="29.25" customHeight="1" x14ac:dyDescent="0.25">
      <c r="A76" s="350" t="s">
        <v>108</v>
      </c>
      <c r="B76" s="350"/>
      <c r="C76" s="25" t="s">
        <v>10</v>
      </c>
      <c r="D76" s="25" t="s">
        <v>619</v>
      </c>
      <c r="E76" s="185">
        <v>851</v>
      </c>
      <c r="F76" s="25" t="s">
        <v>39</v>
      </c>
      <c r="G76" s="25" t="s">
        <v>107</v>
      </c>
      <c r="H76" s="25" t="s">
        <v>109</v>
      </c>
      <c r="I76" s="25"/>
      <c r="J76" s="19">
        <f>J77+J79</f>
        <v>143500</v>
      </c>
      <c r="K76" s="19">
        <f>K77+K79</f>
        <v>143500</v>
      </c>
      <c r="L76" s="19">
        <f>L77+L79</f>
        <v>143500</v>
      </c>
    </row>
    <row r="77" spans="1:15" s="1" customFormat="1" ht="27" customHeight="1" x14ac:dyDescent="0.25">
      <c r="A77" s="187"/>
      <c r="B77" s="187" t="s">
        <v>17</v>
      </c>
      <c r="C77" s="25" t="s">
        <v>10</v>
      </c>
      <c r="D77" s="25" t="s">
        <v>619</v>
      </c>
      <c r="E77" s="185">
        <v>851</v>
      </c>
      <c r="F77" s="25" t="s">
        <v>39</v>
      </c>
      <c r="G77" s="25" t="s">
        <v>107</v>
      </c>
      <c r="H77" s="25" t="s">
        <v>109</v>
      </c>
      <c r="I77" s="18" t="s">
        <v>19</v>
      </c>
      <c r="J77" s="19">
        <f>J78</f>
        <v>73900</v>
      </c>
      <c r="K77" s="19">
        <f>K78</f>
        <v>73883</v>
      </c>
      <c r="L77" s="19">
        <f>L78</f>
        <v>73883</v>
      </c>
    </row>
    <row r="78" spans="1:15" s="1" customFormat="1" ht="17.25" customHeight="1" x14ac:dyDescent="0.25">
      <c r="A78" s="20"/>
      <c r="B78" s="193" t="s">
        <v>20</v>
      </c>
      <c r="C78" s="25" t="s">
        <v>10</v>
      </c>
      <c r="D78" s="25" t="s">
        <v>619</v>
      </c>
      <c r="E78" s="185">
        <v>851</v>
      </c>
      <c r="F78" s="25" t="s">
        <v>39</v>
      </c>
      <c r="G78" s="25" t="s">
        <v>107</v>
      </c>
      <c r="H78" s="25" t="s">
        <v>109</v>
      </c>
      <c r="I78" s="18" t="s">
        <v>21</v>
      </c>
      <c r="J78" s="19">
        <f>73883+17</f>
        <v>73900</v>
      </c>
      <c r="K78" s="19">
        <v>73883</v>
      </c>
      <c r="L78" s="19">
        <v>73883</v>
      </c>
    </row>
    <row r="79" spans="1:15" s="1" customFormat="1" ht="17.25" customHeight="1" x14ac:dyDescent="0.25">
      <c r="A79" s="20"/>
      <c r="B79" s="193" t="s">
        <v>22</v>
      </c>
      <c r="C79" s="25" t="s">
        <v>10</v>
      </c>
      <c r="D79" s="25" t="s">
        <v>619</v>
      </c>
      <c r="E79" s="185">
        <v>851</v>
      </c>
      <c r="F79" s="25" t="s">
        <v>39</v>
      </c>
      <c r="G79" s="25" t="s">
        <v>107</v>
      </c>
      <c r="H79" s="25" t="s">
        <v>109</v>
      </c>
      <c r="I79" s="18" t="s">
        <v>23</v>
      </c>
      <c r="J79" s="19">
        <f>J80</f>
        <v>69600</v>
      </c>
      <c r="K79" s="19">
        <f>K80</f>
        <v>69617</v>
      </c>
      <c r="L79" s="19">
        <f>L80</f>
        <v>69617</v>
      </c>
    </row>
    <row r="80" spans="1:15" s="1" customFormat="1" ht="17.25" customHeight="1" x14ac:dyDescent="0.25">
      <c r="A80" s="20"/>
      <c r="B80" s="187" t="s">
        <v>24</v>
      </c>
      <c r="C80" s="25" t="s">
        <v>10</v>
      </c>
      <c r="D80" s="25" t="s">
        <v>619</v>
      </c>
      <c r="E80" s="185">
        <v>851</v>
      </c>
      <c r="F80" s="25" t="s">
        <v>39</v>
      </c>
      <c r="G80" s="25" t="s">
        <v>107</v>
      </c>
      <c r="H80" s="25" t="s">
        <v>109</v>
      </c>
      <c r="I80" s="18" t="s">
        <v>25</v>
      </c>
      <c r="J80" s="19">
        <f>69617-17</f>
        <v>69600</v>
      </c>
      <c r="K80" s="19">
        <v>69617</v>
      </c>
      <c r="L80" s="19">
        <v>69617</v>
      </c>
    </row>
    <row r="81" spans="1:12" s="12" customFormat="1" x14ac:dyDescent="0.25">
      <c r="A81" s="355" t="s">
        <v>110</v>
      </c>
      <c r="B81" s="355"/>
      <c r="C81" s="25" t="s">
        <v>10</v>
      </c>
      <c r="D81" s="25" t="s">
        <v>619</v>
      </c>
      <c r="E81" s="185">
        <v>851</v>
      </c>
      <c r="F81" s="9" t="s">
        <v>111</v>
      </c>
      <c r="G81" s="9"/>
      <c r="H81" s="9"/>
      <c r="I81" s="9"/>
      <c r="J81" s="10">
        <f>J82+J86</f>
        <v>2892400</v>
      </c>
      <c r="K81" s="10">
        <f t="shared" ref="K81:L81" si="16">K82+K86</f>
        <v>0</v>
      </c>
      <c r="L81" s="10">
        <f t="shared" si="16"/>
        <v>0</v>
      </c>
    </row>
    <row r="82" spans="1:12" s="16" customFormat="1" x14ac:dyDescent="0.25">
      <c r="A82" s="326" t="s">
        <v>112</v>
      </c>
      <c r="B82" s="326"/>
      <c r="C82" s="25" t="s">
        <v>10</v>
      </c>
      <c r="D82" s="25" t="s">
        <v>619</v>
      </c>
      <c r="E82" s="185">
        <v>851</v>
      </c>
      <c r="F82" s="14" t="s">
        <v>111</v>
      </c>
      <c r="G82" s="14" t="s">
        <v>10</v>
      </c>
      <c r="H82" s="14"/>
      <c r="I82" s="14"/>
      <c r="J82" s="15">
        <f>J83</f>
        <v>500000</v>
      </c>
      <c r="K82" s="15">
        <f t="shared" ref="K82:L84" si="17">K83</f>
        <v>0</v>
      </c>
      <c r="L82" s="15">
        <f t="shared" si="17"/>
        <v>0</v>
      </c>
    </row>
    <row r="83" spans="1:12" s="16" customFormat="1" x14ac:dyDescent="0.25">
      <c r="A83" s="350" t="s">
        <v>132</v>
      </c>
      <c r="B83" s="350"/>
      <c r="C83" s="25" t="s">
        <v>10</v>
      </c>
      <c r="D83" s="25" t="s">
        <v>619</v>
      </c>
      <c r="E83" s="185">
        <v>851</v>
      </c>
      <c r="F83" s="18" t="s">
        <v>111</v>
      </c>
      <c r="G83" s="18" t="s">
        <v>10</v>
      </c>
      <c r="H83" s="18" t="s">
        <v>133</v>
      </c>
      <c r="I83" s="18"/>
      <c r="J83" s="19">
        <f t="shared" ref="J83:J84" si="18">J84</f>
        <v>500000</v>
      </c>
      <c r="K83" s="19">
        <f t="shared" si="17"/>
        <v>0</v>
      </c>
      <c r="L83" s="19">
        <f t="shared" si="17"/>
        <v>0</v>
      </c>
    </row>
    <row r="84" spans="1:12" s="1" customFormat="1" ht="14.25" customHeight="1" x14ac:dyDescent="0.25">
      <c r="A84" s="187"/>
      <c r="B84" s="187" t="s">
        <v>134</v>
      </c>
      <c r="C84" s="25" t="s">
        <v>10</v>
      </c>
      <c r="D84" s="25" t="s">
        <v>619</v>
      </c>
      <c r="E84" s="185">
        <v>851</v>
      </c>
      <c r="F84" s="25" t="s">
        <v>111</v>
      </c>
      <c r="G84" s="18" t="s">
        <v>10</v>
      </c>
      <c r="H84" s="25" t="s">
        <v>133</v>
      </c>
      <c r="I84" s="25" t="s">
        <v>135</v>
      </c>
      <c r="J84" s="19">
        <f t="shared" si="18"/>
        <v>500000</v>
      </c>
      <c r="K84" s="19">
        <f t="shared" si="17"/>
        <v>0</v>
      </c>
      <c r="L84" s="19">
        <f t="shared" si="17"/>
        <v>0</v>
      </c>
    </row>
    <row r="85" spans="1:12" s="1" customFormat="1" ht="25.5" x14ac:dyDescent="0.25">
      <c r="A85" s="187"/>
      <c r="B85" s="187" t="s">
        <v>136</v>
      </c>
      <c r="C85" s="25" t="s">
        <v>10</v>
      </c>
      <c r="D85" s="25" t="s">
        <v>619</v>
      </c>
      <c r="E85" s="185">
        <v>851</v>
      </c>
      <c r="F85" s="25" t="s">
        <v>111</v>
      </c>
      <c r="G85" s="18" t="s">
        <v>10</v>
      </c>
      <c r="H85" s="25" t="s">
        <v>133</v>
      </c>
      <c r="I85" s="25" t="s">
        <v>137</v>
      </c>
      <c r="J85" s="19">
        <v>500000</v>
      </c>
      <c r="K85" s="19">
        <v>0</v>
      </c>
      <c r="L85" s="19">
        <v>0</v>
      </c>
    </row>
    <row r="86" spans="1:12" s="16" customFormat="1" x14ac:dyDescent="0.25">
      <c r="A86" s="326" t="s">
        <v>138</v>
      </c>
      <c r="B86" s="326"/>
      <c r="C86" s="25" t="s">
        <v>10</v>
      </c>
      <c r="D86" s="25" t="s">
        <v>619</v>
      </c>
      <c r="E86" s="185">
        <v>851</v>
      </c>
      <c r="F86" s="14" t="s">
        <v>111</v>
      </c>
      <c r="G86" s="14" t="s">
        <v>79</v>
      </c>
      <c r="H86" s="14"/>
      <c r="I86" s="14"/>
      <c r="J86" s="15">
        <f>J87</f>
        <v>2392400</v>
      </c>
      <c r="K86" s="15">
        <f t="shared" ref="K86:L86" si="19">K87</f>
        <v>0</v>
      </c>
      <c r="L86" s="15">
        <f t="shared" si="19"/>
        <v>0</v>
      </c>
    </row>
    <row r="87" spans="1:12" s="16" customFormat="1" ht="12.75" customHeight="1" x14ac:dyDescent="0.25">
      <c r="A87" s="350" t="s">
        <v>132</v>
      </c>
      <c r="B87" s="350"/>
      <c r="C87" s="25" t="s">
        <v>10</v>
      </c>
      <c r="D87" s="25" t="s">
        <v>619</v>
      </c>
      <c r="E87" s="185">
        <v>851</v>
      </c>
      <c r="F87" s="18" t="s">
        <v>111</v>
      </c>
      <c r="G87" s="18" t="s">
        <v>79</v>
      </c>
      <c r="H87" s="18" t="s">
        <v>133</v>
      </c>
      <c r="I87" s="18"/>
      <c r="J87" s="19">
        <f t="shared" ref="J87:L88" si="20">J88</f>
        <v>2392400</v>
      </c>
      <c r="K87" s="19">
        <f t="shared" si="20"/>
        <v>0</v>
      </c>
      <c r="L87" s="19">
        <f t="shared" si="20"/>
        <v>0</v>
      </c>
    </row>
    <row r="88" spans="1:12" s="1" customFormat="1" ht="15" customHeight="1" x14ac:dyDescent="0.25">
      <c r="A88" s="187"/>
      <c r="B88" s="187" t="s">
        <v>134</v>
      </c>
      <c r="C88" s="25" t="s">
        <v>10</v>
      </c>
      <c r="D88" s="25" t="s">
        <v>619</v>
      </c>
      <c r="E88" s="185">
        <v>851</v>
      </c>
      <c r="F88" s="25" t="s">
        <v>111</v>
      </c>
      <c r="G88" s="18" t="s">
        <v>79</v>
      </c>
      <c r="H88" s="25" t="s">
        <v>133</v>
      </c>
      <c r="I88" s="25" t="s">
        <v>135</v>
      </c>
      <c r="J88" s="19">
        <f t="shared" si="20"/>
        <v>2392400</v>
      </c>
      <c r="K88" s="19">
        <f t="shared" si="20"/>
        <v>0</v>
      </c>
      <c r="L88" s="19">
        <f t="shared" si="20"/>
        <v>0</v>
      </c>
    </row>
    <row r="89" spans="1:12" s="1" customFormat="1" ht="26.25" customHeight="1" x14ac:dyDescent="0.25">
      <c r="A89" s="187"/>
      <c r="B89" s="187" t="s">
        <v>136</v>
      </c>
      <c r="C89" s="25" t="s">
        <v>10</v>
      </c>
      <c r="D89" s="25" t="s">
        <v>619</v>
      </c>
      <c r="E89" s="185">
        <v>851</v>
      </c>
      <c r="F89" s="25" t="s">
        <v>111</v>
      </c>
      <c r="G89" s="18" t="s">
        <v>79</v>
      </c>
      <c r="H89" s="25" t="s">
        <v>133</v>
      </c>
      <c r="I89" s="25" t="s">
        <v>137</v>
      </c>
      <c r="J89" s="19">
        <f>3842400-800000-650000</f>
        <v>2392400</v>
      </c>
      <c r="K89" s="19">
        <v>0</v>
      </c>
      <c r="L89" s="19">
        <v>0</v>
      </c>
    </row>
    <row r="90" spans="1:12" s="1" customFormat="1" x14ac:dyDescent="0.25">
      <c r="A90" s="355" t="s">
        <v>194</v>
      </c>
      <c r="B90" s="355"/>
      <c r="C90" s="25" t="s">
        <v>10</v>
      </c>
      <c r="D90" s="25" t="s">
        <v>619</v>
      </c>
      <c r="E90" s="185">
        <v>851</v>
      </c>
      <c r="F90" s="9" t="s">
        <v>195</v>
      </c>
      <c r="G90" s="9"/>
      <c r="H90" s="9"/>
      <c r="I90" s="9"/>
      <c r="J90" s="10">
        <f>J91+J126</f>
        <v>4800540</v>
      </c>
      <c r="K90" s="10">
        <f>K91+K126</f>
        <v>968426</v>
      </c>
      <c r="L90" s="10">
        <f>L91+L126</f>
        <v>996320</v>
      </c>
    </row>
    <row r="91" spans="1:12" s="1" customFormat="1" x14ac:dyDescent="0.25">
      <c r="A91" s="326" t="s">
        <v>196</v>
      </c>
      <c r="B91" s="326"/>
      <c r="C91" s="25" t="s">
        <v>10</v>
      </c>
      <c r="D91" s="25" t="s">
        <v>619</v>
      </c>
      <c r="E91" s="185">
        <v>851</v>
      </c>
      <c r="F91" s="14" t="s">
        <v>195</v>
      </c>
      <c r="G91" s="14" t="s">
        <v>10</v>
      </c>
      <c r="H91" s="14"/>
      <c r="I91" s="14"/>
      <c r="J91" s="15">
        <f>J92+J100+J110+J115+J120+J123</f>
        <v>4785540</v>
      </c>
      <c r="K91" s="15">
        <f>K92+K100+K110+K120+K123</f>
        <v>953426</v>
      </c>
      <c r="L91" s="15">
        <f>L92+L100+L110+L120+L123</f>
        <v>981320</v>
      </c>
    </row>
    <row r="92" spans="1:12" s="1" customFormat="1" ht="16.5" customHeight="1" x14ac:dyDescent="0.25">
      <c r="A92" s="350" t="s">
        <v>197</v>
      </c>
      <c r="B92" s="350"/>
      <c r="C92" s="25" t="s">
        <v>10</v>
      </c>
      <c r="D92" s="25" t="s">
        <v>619</v>
      </c>
      <c r="E92" s="185">
        <v>851</v>
      </c>
      <c r="F92" s="18" t="s">
        <v>195</v>
      </c>
      <c r="G92" s="18" t="s">
        <v>10</v>
      </c>
      <c r="H92" s="18" t="s">
        <v>198</v>
      </c>
      <c r="I92" s="18"/>
      <c r="J92" s="19">
        <f>J93</f>
        <v>1380000</v>
      </c>
      <c r="K92" s="19">
        <f>K93</f>
        <v>160000</v>
      </c>
      <c r="L92" s="19">
        <f>L93</f>
        <v>160000</v>
      </c>
    </row>
    <row r="93" spans="1:12" s="1" customFormat="1" ht="15.75" customHeight="1" x14ac:dyDescent="0.25">
      <c r="A93" s="350" t="s">
        <v>115</v>
      </c>
      <c r="B93" s="350"/>
      <c r="C93" s="25" t="s">
        <v>10</v>
      </c>
      <c r="D93" s="25" t="s">
        <v>619</v>
      </c>
      <c r="E93" s="185">
        <v>851</v>
      </c>
      <c r="F93" s="18" t="s">
        <v>195</v>
      </c>
      <c r="G93" s="18" t="s">
        <v>10</v>
      </c>
      <c r="H93" s="18" t="s">
        <v>199</v>
      </c>
      <c r="I93" s="18"/>
      <c r="J93" s="19">
        <f>J94+J97</f>
        <v>1380000</v>
      </c>
      <c r="K93" s="19">
        <f>K94+K97</f>
        <v>160000</v>
      </c>
      <c r="L93" s="19">
        <f>L94+L97</f>
        <v>160000</v>
      </c>
    </row>
    <row r="94" spans="1:12" s="2" customFormat="1" ht="26.25" customHeight="1" x14ac:dyDescent="0.25">
      <c r="A94" s="350" t="s">
        <v>200</v>
      </c>
      <c r="B94" s="350"/>
      <c r="C94" s="25" t="s">
        <v>10</v>
      </c>
      <c r="D94" s="25" t="s">
        <v>619</v>
      </c>
      <c r="E94" s="185">
        <v>851</v>
      </c>
      <c r="F94" s="25" t="s">
        <v>195</v>
      </c>
      <c r="G94" s="25" t="s">
        <v>10</v>
      </c>
      <c r="H94" s="25" t="s">
        <v>201</v>
      </c>
      <c r="I94" s="25"/>
      <c r="J94" s="27">
        <f t="shared" ref="J94:L95" si="21">J95</f>
        <v>180000</v>
      </c>
      <c r="K94" s="27">
        <f t="shared" si="21"/>
        <v>160000</v>
      </c>
      <c r="L94" s="27">
        <f t="shared" si="21"/>
        <v>160000</v>
      </c>
    </row>
    <row r="95" spans="1:12" s="1" customFormat="1" x14ac:dyDescent="0.25">
      <c r="A95" s="33"/>
      <c r="B95" s="187" t="s">
        <v>26</v>
      </c>
      <c r="C95" s="25" t="s">
        <v>10</v>
      </c>
      <c r="D95" s="25" t="s">
        <v>619</v>
      </c>
      <c r="E95" s="185">
        <v>851</v>
      </c>
      <c r="F95" s="18" t="s">
        <v>195</v>
      </c>
      <c r="G95" s="18" t="s">
        <v>10</v>
      </c>
      <c r="H95" s="18" t="s">
        <v>201</v>
      </c>
      <c r="I95" s="18" t="s">
        <v>27</v>
      </c>
      <c r="J95" s="19">
        <f t="shared" si="21"/>
        <v>180000</v>
      </c>
      <c r="K95" s="19">
        <f t="shared" si="21"/>
        <v>160000</v>
      </c>
      <c r="L95" s="19">
        <f t="shared" si="21"/>
        <v>160000</v>
      </c>
    </row>
    <row r="96" spans="1:12" s="1" customFormat="1" ht="15" customHeight="1" x14ac:dyDescent="0.25">
      <c r="A96" s="33"/>
      <c r="B96" s="187" t="s">
        <v>191</v>
      </c>
      <c r="C96" s="25" t="s">
        <v>10</v>
      </c>
      <c r="D96" s="25" t="s">
        <v>619</v>
      </c>
      <c r="E96" s="185">
        <v>851</v>
      </c>
      <c r="F96" s="18" t="s">
        <v>195</v>
      </c>
      <c r="G96" s="18" t="s">
        <v>10</v>
      </c>
      <c r="H96" s="18" t="s">
        <v>201</v>
      </c>
      <c r="I96" s="18" t="s">
        <v>29</v>
      </c>
      <c r="J96" s="19">
        <v>180000</v>
      </c>
      <c r="K96" s="19">
        <v>160000</v>
      </c>
      <c r="L96" s="19">
        <v>160000</v>
      </c>
    </row>
    <row r="97" spans="1:12" s="1" customFormat="1" ht="27.75" customHeight="1" x14ac:dyDescent="0.25">
      <c r="A97" s="350" t="s">
        <v>202</v>
      </c>
      <c r="B97" s="350"/>
      <c r="C97" s="25" t="s">
        <v>10</v>
      </c>
      <c r="D97" s="25" t="s">
        <v>619</v>
      </c>
      <c r="E97" s="185">
        <v>851</v>
      </c>
      <c r="F97" s="25" t="s">
        <v>195</v>
      </c>
      <c r="G97" s="25" t="s">
        <v>10</v>
      </c>
      <c r="H97" s="25" t="s">
        <v>203</v>
      </c>
      <c r="I97" s="25"/>
      <c r="J97" s="27">
        <f t="shared" ref="J97:L98" si="22">J98</f>
        <v>1200000</v>
      </c>
      <c r="K97" s="27">
        <f t="shared" si="22"/>
        <v>0</v>
      </c>
      <c r="L97" s="27">
        <f t="shared" si="22"/>
        <v>0</v>
      </c>
    </row>
    <row r="98" spans="1:12" s="1" customFormat="1" x14ac:dyDescent="0.25">
      <c r="A98" s="20"/>
      <c r="B98" s="193" t="s">
        <v>22</v>
      </c>
      <c r="C98" s="25" t="s">
        <v>10</v>
      </c>
      <c r="D98" s="25" t="s">
        <v>619</v>
      </c>
      <c r="E98" s="185">
        <v>851</v>
      </c>
      <c r="F98" s="25" t="s">
        <v>195</v>
      </c>
      <c r="G98" s="25" t="s">
        <v>10</v>
      </c>
      <c r="H98" s="25" t="s">
        <v>203</v>
      </c>
      <c r="I98" s="18" t="s">
        <v>23</v>
      </c>
      <c r="J98" s="19">
        <f t="shared" si="22"/>
        <v>1200000</v>
      </c>
      <c r="K98" s="19">
        <f t="shared" si="22"/>
        <v>0</v>
      </c>
      <c r="L98" s="19">
        <f t="shared" si="22"/>
        <v>0</v>
      </c>
    </row>
    <row r="99" spans="1:12" s="1" customFormat="1" x14ac:dyDescent="0.25">
      <c r="A99" s="20"/>
      <c r="B99" s="187" t="s">
        <v>24</v>
      </c>
      <c r="C99" s="25" t="s">
        <v>10</v>
      </c>
      <c r="D99" s="25" t="s">
        <v>619</v>
      </c>
      <c r="E99" s="185">
        <v>851</v>
      </c>
      <c r="F99" s="25" t="s">
        <v>195</v>
      </c>
      <c r="G99" s="25" t="s">
        <v>10</v>
      </c>
      <c r="H99" s="25" t="s">
        <v>203</v>
      </c>
      <c r="I99" s="18" t="s">
        <v>25</v>
      </c>
      <c r="J99" s="19">
        <v>1200000</v>
      </c>
      <c r="K99" s="19"/>
      <c r="L99" s="19"/>
    </row>
    <row r="100" spans="1:12" s="1" customFormat="1" x14ac:dyDescent="0.25">
      <c r="A100" s="350" t="s">
        <v>204</v>
      </c>
      <c r="B100" s="350"/>
      <c r="C100" s="25" t="s">
        <v>10</v>
      </c>
      <c r="D100" s="25" t="s">
        <v>619</v>
      </c>
      <c r="E100" s="185">
        <v>851</v>
      </c>
      <c r="F100" s="18" t="s">
        <v>195</v>
      </c>
      <c r="G100" s="18" t="s">
        <v>10</v>
      </c>
      <c r="H100" s="18" t="s">
        <v>205</v>
      </c>
      <c r="I100" s="18"/>
      <c r="J100" s="19">
        <f>J101</f>
        <v>3154200</v>
      </c>
      <c r="K100" s="19">
        <f>K101</f>
        <v>570706</v>
      </c>
      <c r="L100" s="19">
        <f>L101</f>
        <v>598600</v>
      </c>
    </row>
    <row r="101" spans="1:12" s="1" customFormat="1" x14ac:dyDescent="0.25">
      <c r="A101" s="350" t="s">
        <v>115</v>
      </c>
      <c r="B101" s="350"/>
      <c r="C101" s="25" t="s">
        <v>10</v>
      </c>
      <c r="D101" s="25" t="s">
        <v>619</v>
      </c>
      <c r="E101" s="185">
        <v>851</v>
      </c>
      <c r="F101" s="18" t="s">
        <v>195</v>
      </c>
      <c r="G101" s="18" t="s">
        <v>10</v>
      </c>
      <c r="H101" s="18" t="s">
        <v>206</v>
      </c>
      <c r="I101" s="18"/>
      <c r="J101" s="19">
        <f>J102+J107</f>
        <v>3154200</v>
      </c>
      <c r="K101" s="19">
        <f>K102+K107</f>
        <v>570706</v>
      </c>
      <c r="L101" s="19">
        <f>L102+L107</f>
        <v>598600</v>
      </c>
    </row>
    <row r="102" spans="1:12" s="2" customFormat="1" ht="26.25" customHeight="1" x14ac:dyDescent="0.25">
      <c r="A102" s="350" t="s">
        <v>207</v>
      </c>
      <c r="B102" s="350"/>
      <c r="C102" s="25" t="s">
        <v>10</v>
      </c>
      <c r="D102" s="25" t="s">
        <v>619</v>
      </c>
      <c r="E102" s="185">
        <v>851</v>
      </c>
      <c r="F102" s="18" t="s">
        <v>195</v>
      </c>
      <c r="G102" s="18" t="s">
        <v>10</v>
      </c>
      <c r="H102" s="18" t="s">
        <v>208</v>
      </c>
      <c r="I102" s="18"/>
      <c r="J102" s="19">
        <f>J103+J105</f>
        <v>564200</v>
      </c>
      <c r="K102" s="19">
        <f>K103+K105</f>
        <v>570706</v>
      </c>
      <c r="L102" s="19">
        <f>L103+L105</f>
        <v>598600</v>
      </c>
    </row>
    <row r="103" spans="1:12" s="1" customFormat="1" ht="30.75" customHeight="1" x14ac:dyDescent="0.25">
      <c r="A103" s="187"/>
      <c r="B103" s="187" t="s">
        <v>119</v>
      </c>
      <c r="C103" s="25" t="s">
        <v>10</v>
      </c>
      <c r="D103" s="25" t="s">
        <v>619</v>
      </c>
      <c r="E103" s="185">
        <v>851</v>
      </c>
      <c r="F103" s="18" t="s">
        <v>195</v>
      </c>
      <c r="G103" s="18" t="s">
        <v>10</v>
      </c>
      <c r="H103" s="18" t="s">
        <v>208</v>
      </c>
      <c r="I103" s="18" t="s">
        <v>120</v>
      </c>
      <c r="J103" s="19">
        <f>J104</f>
        <v>474200</v>
      </c>
      <c r="K103" s="19">
        <f>K104</f>
        <v>480706</v>
      </c>
      <c r="L103" s="19">
        <f>L104</f>
        <v>508600</v>
      </c>
    </row>
    <row r="104" spans="1:12" s="1" customFormat="1" ht="30" customHeight="1" x14ac:dyDescent="0.25">
      <c r="A104" s="187"/>
      <c r="B104" s="187" t="s">
        <v>121</v>
      </c>
      <c r="C104" s="25" t="s">
        <v>10</v>
      </c>
      <c r="D104" s="25" t="s">
        <v>619</v>
      </c>
      <c r="E104" s="185">
        <v>851</v>
      </c>
      <c r="F104" s="18" t="s">
        <v>195</v>
      </c>
      <c r="G104" s="18" t="s">
        <v>10</v>
      </c>
      <c r="H104" s="18" t="s">
        <v>208</v>
      </c>
      <c r="I104" s="18" t="s">
        <v>122</v>
      </c>
      <c r="J104" s="19">
        <v>474200</v>
      </c>
      <c r="K104" s="19">
        <v>480706</v>
      </c>
      <c r="L104" s="19">
        <v>508600</v>
      </c>
    </row>
    <row r="105" spans="1:12" s="1" customFormat="1" x14ac:dyDescent="0.25">
      <c r="A105" s="33"/>
      <c r="B105" s="187" t="s">
        <v>26</v>
      </c>
      <c r="C105" s="25" t="s">
        <v>10</v>
      </c>
      <c r="D105" s="25" t="s">
        <v>619</v>
      </c>
      <c r="E105" s="185">
        <v>851</v>
      </c>
      <c r="F105" s="18" t="s">
        <v>195</v>
      </c>
      <c r="G105" s="18" t="s">
        <v>10</v>
      </c>
      <c r="H105" s="18" t="s">
        <v>208</v>
      </c>
      <c r="I105" s="18" t="s">
        <v>27</v>
      </c>
      <c r="J105" s="19">
        <f>J106</f>
        <v>90000</v>
      </c>
      <c r="K105" s="19">
        <f>K106</f>
        <v>90000</v>
      </c>
      <c r="L105" s="19">
        <f>L106</f>
        <v>90000</v>
      </c>
    </row>
    <row r="106" spans="1:12" s="1" customFormat="1" ht="16.5" customHeight="1" x14ac:dyDescent="0.25">
      <c r="A106" s="33"/>
      <c r="B106" s="187" t="s">
        <v>191</v>
      </c>
      <c r="C106" s="25" t="s">
        <v>10</v>
      </c>
      <c r="D106" s="25" t="s">
        <v>619</v>
      </c>
      <c r="E106" s="185">
        <v>851</v>
      </c>
      <c r="F106" s="18" t="s">
        <v>195</v>
      </c>
      <c r="G106" s="18" t="s">
        <v>10</v>
      </c>
      <c r="H106" s="18" t="s">
        <v>208</v>
      </c>
      <c r="I106" s="18" t="s">
        <v>29</v>
      </c>
      <c r="J106" s="19">
        <v>90000</v>
      </c>
      <c r="K106" s="19">
        <v>90000</v>
      </c>
      <c r="L106" s="19">
        <v>90000</v>
      </c>
    </row>
    <row r="107" spans="1:12" s="12" customFormat="1" ht="27.75" customHeight="1" x14ac:dyDescent="0.25">
      <c r="A107" s="350" t="s">
        <v>209</v>
      </c>
      <c r="B107" s="350"/>
      <c r="C107" s="25" t="s">
        <v>10</v>
      </c>
      <c r="D107" s="25" t="s">
        <v>619</v>
      </c>
      <c r="E107" s="185">
        <v>851</v>
      </c>
      <c r="F107" s="18" t="s">
        <v>195</v>
      </c>
      <c r="G107" s="18" t="s">
        <v>10</v>
      </c>
      <c r="H107" s="18" t="s">
        <v>210</v>
      </c>
      <c r="I107" s="18"/>
      <c r="J107" s="19">
        <f t="shared" ref="J107:L108" si="23">J108</f>
        <v>2590000</v>
      </c>
      <c r="K107" s="19">
        <f t="shared" si="23"/>
        <v>0</v>
      </c>
      <c r="L107" s="19">
        <f t="shared" si="23"/>
        <v>0</v>
      </c>
    </row>
    <row r="108" spans="1:12" s="1" customFormat="1" ht="25.5" x14ac:dyDescent="0.25">
      <c r="A108" s="187"/>
      <c r="B108" s="187" t="s">
        <v>119</v>
      </c>
      <c r="C108" s="25" t="s">
        <v>10</v>
      </c>
      <c r="D108" s="25" t="s">
        <v>619</v>
      </c>
      <c r="E108" s="185">
        <v>851</v>
      </c>
      <c r="F108" s="18" t="s">
        <v>195</v>
      </c>
      <c r="G108" s="18" t="s">
        <v>10</v>
      </c>
      <c r="H108" s="18" t="s">
        <v>210</v>
      </c>
      <c r="I108" s="18" t="s">
        <v>120</v>
      </c>
      <c r="J108" s="19">
        <f t="shared" si="23"/>
        <v>2590000</v>
      </c>
      <c r="K108" s="19">
        <f t="shared" si="23"/>
        <v>0</v>
      </c>
      <c r="L108" s="19">
        <f t="shared" si="23"/>
        <v>0</v>
      </c>
    </row>
    <row r="109" spans="1:12" s="1" customFormat="1" ht="28.5" customHeight="1" x14ac:dyDescent="0.25">
      <c r="A109" s="187"/>
      <c r="B109" s="187" t="s">
        <v>121</v>
      </c>
      <c r="C109" s="25" t="s">
        <v>10</v>
      </c>
      <c r="D109" s="25" t="s">
        <v>619</v>
      </c>
      <c r="E109" s="185">
        <v>851</v>
      </c>
      <c r="F109" s="18" t="s">
        <v>195</v>
      </c>
      <c r="G109" s="18" t="s">
        <v>10</v>
      </c>
      <c r="H109" s="18" t="s">
        <v>210</v>
      </c>
      <c r="I109" s="18" t="s">
        <v>122</v>
      </c>
      <c r="J109" s="19">
        <v>2590000</v>
      </c>
      <c r="K109" s="19"/>
      <c r="L109" s="19"/>
    </row>
    <row r="110" spans="1:12" s="1" customFormat="1" x14ac:dyDescent="0.25">
      <c r="A110" s="350" t="s">
        <v>64</v>
      </c>
      <c r="B110" s="350"/>
      <c r="C110" s="25" t="s">
        <v>10</v>
      </c>
      <c r="D110" s="25" t="s">
        <v>619</v>
      </c>
      <c r="E110" s="185">
        <v>851</v>
      </c>
      <c r="F110" s="25" t="s">
        <v>195</v>
      </c>
      <c r="G110" s="18" t="s">
        <v>10</v>
      </c>
      <c r="H110" s="25" t="s">
        <v>65</v>
      </c>
      <c r="I110" s="25"/>
      <c r="J110" s="27">
        <f t="shared" ref="J110:L111" si="24">J111</f>
        <v>9540</v>
      </c>
      <c r="K110" s="27">
        <f t="shared" si="24"/>
        <v>12720</v>
      </c>
      <c r="L110" s="27">
        <f t="shared" si="24"/>
        <v>12720</v>
      </c>
    </row>
    <row r="111" spans="1:12" s="1" customFormat="1" ht="55.5" customHeight="1" x14ac:dyDescent="0.25">
      <c r="A111" s="350" t="s">
        <v>66</v>
      </c>
      <c r="B111" s="350"/>
      <c r="C111" s="25" t="s">
        <v>10</v>
      </c>
      <c r="D111" s="25" t="s">
        <v>619</v>
      </c>
      <c r="E111" s="185">
        <v>851</v>
      </c>
      <c r="F111" s="18" t="s">
        <v>195</v>
      </c>
      <c r="G111" s="18" t="s">
        <v>10</v>
      </c>
      <c r="H111" s="18" t="s">
        <v>67</v>
      </c>
      <c r="I111" s="18"/>
      <c r="J111" s="19">
        <f t="shared" si="24"/>
        <v>9540</v>
      </c>
      <c r="K111" s="19">
        <f t="shared" si="24"/>
        <v>12720</v>
      </c>
      <c r="L111" s="19">
        <f t="shared" si="24"/>
        <v>12720</v>
      </c>
    </row>
    <row r="112" spans="1:12" s="1" customFormat="1" ht="40.5" customHeight="1" x14ac:dyDescent="0.25">
      <c r="A112" s="350" t="s">
        <v>296</v>
      </c>
      <c r="B112" s="350"/>
      <c r="C112" s="25" t="s">
        <v>10</v>
      </c>
      <c r="D112" s="25" t="s">
        <v>619</v>
      </c>
      <c r="E112" s="185">
        <v>851</v>
      </c>
      <c r="F112" s="18" t="s">
        <v>195</v>
      </c>
      <c r="G112" s="18" t="s">
        <v>10</v>
      </c>
      <c r="H112" s="18" t="s">
        <v>126</v>
      </c>
      <c r="I112" s="18"/>
      <c r="J112" s="19">
        <f>J114</f>
        <v>9540</v>
      </c>
      <c r="K112" s="19">
        <f>K114</f>
        <v>12720</v>
      </c>
      <c r="L112" s="19">
        <f>L114</f>
        <v>12720</v>
      </c>
    </row>
    <row r="113" spans="1:12" s="1" customFormat="1" x14ac:dyDescent="0.25">
      <c r="A113" s="20"/>
      <c r="B113" s="193" t="s">
        <v>127</v>
      </c>
      <c r="C113" s="25" t="s">
        <v>10</v>
      </c>
      <c r="D113" s="25" t="s">
        <v>619</v>
      </c>
      <c r="E113" s="185">
        <v>851</v>
      </c>
      <c r="F113" s="18" t="s">
        <v>195</v>
      </c>
      <c r="G113" s="18" t="s">
        <v>10</v>
      </c>
      <c r="H113" s="18" t="s">
        <v>126</v>
      </c>
      <c r="I113" s="18" t="s">
        <v>128</v>
      </c>
      <c r="J113" s="19">
        <f>J114</f>
        <v>9540</v>
      </c>
      <c r="K113" s="19">
        <f>K114</f>
        <v>12720</v>
      </c>
      <c r="L113" s="19">
        <f>L114</f>
        <v>12720</v>
      </c>
    </row>
    <row r="114" spans="1:12" s="1" customFormat="1" ht="25.5" x14ac:dyDescent="0.25">
      <c r="A114" s="33"/>
      <c r="B114" s="187" t="s">
        <v>129</v>
      </c>
      <c r="C114" s="25" t="s">
        <v>10</v>
      </c>
      <c r="D114" s="25" t="s">
        <v>619</v>
      </c>
      <c r="E114" s="185">
        <v>851</v>
      </c>
      <c r="F114" s="18" t="s">
        <v>195</v>
      </c>
      <c r="G114" s="18" t="s">
        <v>10</v>
      </c>
      <c r="H114" s="18" t="s">
        <v>126</v>
      </c>
      <c r="I114" s="18" t="s">
        <v>130</v>
      </c>
      <c r="J114" s="19">
        <v>9540</v>
      </c>
      <c r="K114" s="19">
        <v>12720</v>
      </c>
      <c r="L114" s="19">
        <v>12720</v>
      </c>
    </row>
    <row r="115" spans="1:12" s="1" customFormat="1" ht="27" customHeight="1" x14ac:dyDescent="0.25">
      <c r="A115" s="350" t="s">
        <v>32</v>
      </c>
      <c r="B115" s="350"/>
      <c r="C115" s="25" t="s">
        <v>10</v>
      </c>
      <c r="D115" s="25" t="s">
        <v>619</v>
      </c>
      <c r="E115" s="288">
        <v>851</v>
      </c>
      <c r="F115" s="18" t="s">
        <v>195</v>
      </c>
      <c r="G115" s="18" t="s">
        <v>10</v>
      </c>
      <c r="H115" s="18" t="s">
        <v>33</v>
      </c>
      <c r="I115" s="18"/>
      <c r="J115" s="19">
        <f t="shared" ref="J115:L118" si="25">J116</f>
        <v>31800</v>
      </c>
      <c r="K115" s="19">
        <f t="shared" si="25"/>
        <v>0</v>
      </c>
      <c r="L115" s="19">
        <f t="shared" si="25"/>
        <v>0</v>
      </c>
    </row>
    <row r="116" spans="1:12" s="16" customFormat="1" ht="28.5" customHeight="1" x14ac:dyDescent="0.25">
      <c r="A116" s="350" t="s">
        <v>211</v>
      </c>
      <c r="B116" s="350"/>
      <c r="C116" s="25" t="s">
        <v>10</v>
      </c>
      <c r="D116" s="25" t="s">
        <v>619</v>
      </c>
      <c r="E116" s="288">
        <v>851</v>
      </c>
      <c r="F116" s="18" t="s">
        <v>195</v>
      </c>
      <c r="G116" s="18" t="s">
        <v>10</v>
      </c>
      <c r="H116" s="18" t="s">
        <v>212</v>
      </c>
      <c r="I116" s="18"/>
      <c r="J116" s="19">
        <f t="shared" si="25"/>
        <v>31800</v>
      </c>
      <c r="K116" s="19">
        <f t="shared" si="25"/>
        <v>0</v>
      </c>
      <c r="L116" s="19">
        <f t="shared" si="25"/>
        <v>0</v>
      </c>
    </row>
    <row r="117" spans="1:12" s="1" customFormat="1" ht="39" customHeight="1" x14ac:dyDescent="0.25">
      <c r="A117" s="350" t="s">
        <v>213</v>
      </c>
      <c r="B117" s="350"/>
      <c r="C117" s="25" t="s">
        <v>10</v>
      </c>
      <c r="D117" s="25" t="s">
        <v>619</v>
      </c>
      <c r="E117" s="288">
        <v>851</v>
      </c>
      <c r="F117" s="18" t="s">
        <v>195</v>
      </c>
      <c r="G117" s="18" t="s">
        <v>10</v>
      </c>
      <c r="H117" s="18" t="s">
        <v>214</v>
      </c>
      <c r="I117" s="18"/>
      <c r="J117" s="19">
        <f t="shared" si="25"/>
        <v>31800</v>
      </c>
      <c r="K117" s="19">
        <f t="shared" si="25"/>
        <v>0</v>
      </c>
      <c r="L117" s="19">
        <f t="shared" si="25"/>
        <v>0</v>
      </c>
    </row>
    <row r="118" spans="1:12" s="1" customFormat="1" x14ac:dyDescent="0.25">
      <c r="A118" s="20"/>
      <c r="B118" s="294" t="s">
        <v>127</v>
      </c>
      <c r="C118" s="25" t="s">
        <v>10</v>
      </c>
      <c r="D118" s="25" t="s">
        <v>619</v>
      </c>
      <c r="E118" s="288">
        <v>851</v>
      </c>
      <c r="F118" s="18" t="s">
        <v>195</v>
      </c>
      <c r="G118" s="18" t="s">
        <v>10</v>
      </c>
      <c r="H118" s="18" t="s">
        <v>214</v>
      </c>
      <c r="I118" s="18" t="s">
        <v>128</v>
      </c>
      <c r="J118" s="19">
        <f>J119</f>
        <v>31800</v>
      </c>
      <c r="K118" s="19">
        <f t="shared" si="25"/>
        <v>0</v>
      </c>
      <c r="L118" s="19">
        <f t="shared" si="25"/>
        <v>0</v>
      </c>
    </row>
    <row r="119" spans="1:12" s="1" customFormat="1" ht="25.5" x14ac:dyDescent="0.25">
      <c r="A119" s="20"/>
      <c r="B119" s="289" t="s">
        <v>129</v>
      </c>
      <c r="C119" s="25" t="s">
        <v>10</v>
      </c>
      <c r="D119" s="25" t="s">
        <v>619</v>
      </c>
      <c r="E119" s="288">
        <v>851</v>
      </c>
      <c r="F119" s="18" t="s">
        <v>195</v>
      </c>
      <c r="G119" s="18" t="s">
        <v>10</v>
      </c>
      <c r="H119" s="18" t="s">
        <v>214</v>
      </c>
      <c r="I119" s="18" t="s">
        <v>130</v>
      </c>
      <c r="J119" s="19">
        <v>31800</v>
      </c>
      <c r="K119" s="19"/>
      <c r="L119" s="19"/>
    </row>
    <row r="120" spans="1:12" s="1" customFormat="1" ht="30.75" customHeight="1" x14ac:dyDescent="0.25">
      <c r="A120" s="350" t="s">
        <v>215</v>
      </c>
      <c r="B120" s="350"/>
      <c r="C120" s="25" t="s">
        <v>10</v>
      </c>
      <c r="D120" s="25" t="s">
        <v>619</v>
      </c>
      <c r="E120" s="185">
        <v>851</v>
      </c>
      <c r="F120" s="18" t="s">
        <v>195</v>
      </c>
      <c r="G120" s="18" t="s">
        <v>10</v>
      </c>
      <c r="H120" s="18" t="s">
        <v>216</v>
      </c>
      <c r="I120" s="18"/>
      <c r="J120" s="19">
        <f t="shared" ref="J120:L121" si="26">J121</f>
        <v>50000</v>
      </c>
      <c r="K120" s="19">
        <f t="shared" si="26"/>
        <v>50000</v>
      </c>
      <c r="L120" s="19">
        <f t="shared" si="26"/>
        <v>50000</v>
      </c>
    </row>
    <row r="121" spans="1:12" s="1" customFormat="1" ht="15" customHeight="1" x14ac:dyDescent="0.25">
      <c r="A121" s="20"/>
      <c r="B121" s="193" t="s">
        <v>22</v>
      </c>
      <c r="C121" s="25" t="s">
        <v>10</v>
      </c>
      <c r="D121" s="25" t="s">
        <v>619</v>
      </c>
      <c r="E121" s="185">
        <v>851</v>
      </c>
      <c r="F121" s="18" t="s">
        <v>195</v>
      </c>
      <c r="G121" s="18" t="s">
        <v>10</v>
      </c>
      <c r="H121" s="18" t="s">
        <v>216</v>
      </c>
      <c r="I121" s="18" t="s">
        <v>23</v>
      </c>
      <c r="J121" s="19">
        <f t="shared" si="26"/>
        <v>50000</v>
      </c>
      <c r="K121" s="19">
        <f t="shared" si="26"/>
        <v>50000</v>
      </c>
      <c r="L121" s="19">
        <f t="shared" si="26"/>
        <v>50000</v>
      </c>
    </row>
    <row r="122" spans="1:12" s="1" customFormat="1" ht="15" customHeight="1" x14ac:dyDescent="0.25">
      <c r="A122" s="20"/>
      <c r="B122" s="187" t="s">
        <v>24</v>
      </c>
      <c r="C122" s="25" t="s">
        <v>10</v>
      </c>
      <c r="D122" s="25" t="s">
        <v>619</v>
      </c>
      <c r="E122" s="185">
        <v>851</v>
      </c>
      <c r="F122" s="18" t="s">
        <v>195</v>
      </c>
      <c r="G122" s="18" t="s">
        <v>10</v>
      </c>
      <c r="H122" s="18" t="s">
        <v>216</v>
      </c>
      <c r="I122" s="18" t="s">
        <v>25</v>
      </c>
      <c r="J122" s="19">
        <v>50000</v>
      </c>
      <c r="K122" s="19">
        <v>50000</v>
      </c>
      <c r="L122" s="19">
        <v>50000</v>
      </c>
    </row>
    <row r="123" spans="1:12" s="1" customFormat="1" ht="17.25" customHeight="1" x14ac:dyDescent="0.25">
      <c r="A123" s="350" t="s">
        <v>217</v>
      </c>
      <c r="B123" s="350"/>
      <c r="C123" s="25" t="s">
        <v>10</v>
      </c>
      <c r="D123" s="25" t="s">
        <v>619</v>
      </c>
      <c r="E123" s="185">
        <v>851</v>
      </c>
      <c r="F123" s="18" t="s">
        <v>195</v>
      </c>
      <c r="G123" s="18" t="s">
        <v>10</v>
      </c>
      <c r="H123" s="18" t="s">
        <v>218</v>
      </c>
      <c r="I123" s="18"/>
      <c r="J123" s="19">
        <f t="shared" ref="J123:L124" si="27">J124</f>
        <v>160000</v>
      </c>
      <c r="K123" s="19">
        <f t="shared" si="27"/>
        <v>160000</v>
      </c>
      <c r="L123" s="19">
        <f t="shared" si="27"/>
        <v>160000</v>
      </c>
    </row>
    <row r="124" spans="1:12" s="1" customFormat="1" ht="15.75" customHeight="1" x14ac:dyDescent="0.25">
      <c r="A124" s="20"/>
      <c r="B124" s="193" t="s">
        <v>22</v>
      </c>
      <c r="C124" s="25" t="s">
        <v>10</v>
      </c>
      <c r="D124" s="25" t="s">
        <v>619</v>
      </c>
      <c r="E124" s="185">
        <v>851</v>
      </c>
      <c r="F124" s="18" t="s">
        <v>195</v>
      </c>
      <c r="G124" s="18" t="s">
        <v>10</v>
      </c>
      <c r="H124" s="18" t="s">
        <v>218</v>
      </c>
      <c r="I124" s="18" t="s">
        <v>23</v>
      </c>
      <c r="J124" s="19">
        <f t="shared" si="27"/>
        <v>160000</v>
      </c>
      <c r="K124" s="19">
        <f t="shared" si="27"/>
        <v>160000</v>
      </c>
      <c r="L124" s="19">
        <f t="shared" si="27"/>
        <v>160000</v>
      </c>
    </row>
    <row r="125" spans="1:12" s="1" customFormat="1" ht="15.75" customHeight="1" x14ac:dyDescent="0.25">
      <c r="A125" s="20"/>
      <c r="B125" s="187" t="s">
        <v>24</v>
      </c>
      <c r="C125" s="25" t="s">
        <v>10</v>
      </c>
      <c r="D125" s="25" t="s">
        <v>619</v>
      </c>
      <c r="E125" s="185">
        <v>851</v>
      </c>
      <c r="F125" s="18" t="s">
        <v>195</v>
      </c>
      <c r="G125" s="18" t="s">
        <v>10</v>
      </c>
      <c r="H125" s="18" t="s">
        <v>218</v>
      </c>
      <c r="I125" s="18" t="s">
        <v>25</v>
      </c>
      <c r="J125" s="19">
        <v>160000</v>
      </c>
      <c r="K125" s="19">
        <v>160000</v>
      </c>
      <c r="L125" s="19">
        <v>160000</v>
      </c>
    </row>
    <row r="126" spans="1:12" s="1" customFormat="1" x14ac:dyDescent="0.25">
      <c r="A126" s="326" t="s">
        <v>219</v>
      </c>
      <c r="B126" s="326"/>
      <c r="C126" s="25" t="s">
        <v>10</v>
      </c>
      <c r="D126" s="25" t="s">
        <v>619</v>
      </c>
      <c r="E126" s="185">
        <v>851</v>
      </c>
      <c r="F126" s="14" t="s">
        <v>195</v>
      </c>
      <c r="G126" s="14" t="s">
        <v>39</v>
      </c>
      <c r="H126" s="14"/>
      <c r="I126" s="14"/>
      <c r="J126" s="37">
        <f>J127</f>
        <v>15000</v>
      </c>
      <c r="K126" s="37">
        <f t="shared" ref="K126:L128" si="28">K127</f>
        <v>15000</v>
      </c>
      <c r="L126" s="37">
        <f t="shared" si="28"/>
        <v>15000</v>
      </c>
    </row>
    <row r="127" spans="1:12" s="1" customFormat="1" ht="16.5" customHeight="1" x14ac:dyDescent="0.25">
      <c r="A127" s="350" t="s">
        <v>228</v>
      </c>
      <c r="B127" s="350"/>
      <c r="C127" s="25" t="s">
        <v>10</v>
      </c>
      <c r="D127" s="25" t="s">
        <v>619</v>
      </c>
      <c r="E127" s="185">
        <v>851</v>
      </c>
      <c r="F127" s="18" t="s">
        <v>195</v>
      </c>
      <c r="G127" s="18" t="s">
        <v>39</v>
      </c>
      <c r="H127" s="18" t="s">
        <v>229</v>
      </c>
      <c r="I127" s="18"/>
      <c r="J127" s="19">
        <f t="shared" ref="J127:J128" si="29">J128</f>
        <v>15000</v>
      </c>
      <c r="K127" s="19">
        <f t="shared" si="28"/>
        <v>15000</v>
      </c>
      <c r="L127" s="19">
        <f t="shared" si="28"/>
        <v>15000</v>
      </c>
    </row>
    <row r="128" spans="1:12" s="1" customFormat="1" ht="14.25" customHeight="1" x14ac:dyDescent="0.25">
      <c r="A128" s="20"/>
      <c r="B128" s="193" t="s">
        <v>22</v>
      </c>
      <c r="C128" s="25" t="s">
        <v>10</v>
      </c>
      <c r="D128" s="25" t="s">
        <v>619</v>
      </c>
      <c r="E128" s="185">
        <v>851</v>
      </c>
      <c r="F128" s="18" t="s">
        <v>195</v>
      </c>
      <c r="G128" s="18" t="s">
        <v>39</v>
      </c>
      <c r="H128" s="18" t="s">
        <v>229</v>
      </c>
      <c r="I128" s="18" t="s">
        <v>23</v>
      </c>
      <c r="J128" s="19">
        <f t="shared" si="29"/>
        <v>15000</v>
      </c>
      <c r="K128" s="19">
        <f t="shared" si="28"/>
        <v>15000</v>
      </c>
      <c r="L128" s="19">
        <f t="shared" si="28"/>
        <v>15000</v>
      </c>
    </row>
    <row r="129" spans="1:14" s="1" customFormat="1" ht="14.25" customHeight="1" x14ac:dyDescent="0.25">
      <c r="A129" s="20"/>
      <c r="B129" s="187" t="s">
        <v>24</v>
      </c>
      <c r="C129" s="25" t="s">
        <v>10</v>
      </c>
      <c r="D129" s="25" t="s">
        <v>619</v>
      </c>
      <c r="E129" s="185">
        <v>851</v>
      </c>
      <c r="F129" s="18" t="s">
        <v>195</v>
      </c>
      <c r="G129" s="18" t="s">
        <v>39</v>
      </c>
      <c r="H129" s="18" t="s">
        <v>229</v>
      </c>
      <c r="I129" s="18" t="s">
        <v>25</v>
      </c>
      <c r="J129" s="19">
        <v>15000</v>
      </c>
      <c r="K129" s="19">
        <v>15000</v>
      </c>
      <c r="L129" s="19">
        <v>15000</v>
      </c>
    </row>
    <row r="130" spans="1:14" s="1" customFormat="1" ht="14.25" customHeight="1" x14ac:dyDescent="0.25">
      <c r="A130" s="355" t="s">
        <v>230</v>
      </c>
      <c r="B130" s="355"/>
      <c r="C130" s="25" t="s">
        <v>10</v>
      </c>
      <c r="D130" s="25" t="s">
        <v>619</v>
      </c>
      <c r="E130" s="185">
        <v>851</v>
      </c>
      <c r="F130" s="9" t="s">
        <v>231</v>
      </c>
      <c r="G130" s="9"/>
      <c r="H130" s="9"/>
      <c r="I130" s="9"/>
      <c r="J130" s="10">
        <f>J131+J137+J141+J146</f>
        <v>7009500</v>
      </c>
      <c r="K130" s="10">
        <f t="shared" ref="K130:L130" si="30">K131+K137+K141+K146</f>
        <v>6189200</v>
      </c>
      <c r="L130" s="10">
        <f t="shared" si="30"/>
        <v>6333600</v>
      </c>
    </row>
    <row r="131" spans="1:14" s="1" customFormat="1" ht="14.25" customHeight="1" x14ac:dyDescent="0.25">
      <c r="A131" s="326" t="s">
        <v>232</v>
      </c>
      <c r="B131" s="326"/>
      <c r="C131" s="25" t="s">
        <v>10</v>
      </c>
      <c r="D131" s="25" t="s">
        <v>619</v>
      </c>
      <c r="E131" s="185">
        <v>851</v>
      </c>
      <c r="F131" s="14" t="s">
        <v>231</v>
      </c>
      <c r="G131" s="14" t="s">
        <v>10</v>
      </c>
      <c r="H131" s="14"/>
      <c r="I131" s="14"/>
      <c r="J131" s="15">
        <f t="shared" ref="J131:L135" si="31">J132</f>
        <v>2320300</v>
      </c>
      <c r="K131" s="15">
        <f t="shared" si="31"/>
        <v>2300000</v>
      </c>
      <c r="L131" s="15">
        <f t="shared" si="31"/>
        <v>2444400</v>
      </c>
    </row>
    <row r="132" spans="1:14" s="1" customFormat="1" ht="14.25" customHeight="1" x14ac:dyDescent="0.25">
      <c r="A132" s="350" t="s">
        <v>233</v>
      </c>
      <c r="B132" s="350"/>
      <c r="C132" s="25" t="s">
        <v>10</v>
      </c>
      <c r="D132" s="25" t="s">
        <v>619</v>
      </c>
      <c r="E132" s="185">
        <v>851</v>
      </c>
      <c r="F132" s="18" t="s">
        <v>231</v>
      </c>
      <c r="G132" s="18" t="s">
        <v>10</v>
      </c>
      <c r="H132" s="18" t="s">
        <v>234</v>
      </c>
      <c r="I132" s="18"/>
      <c r="J132" s="19">
        <f t="shared" si="31"/>
        <v>2320300</v>
      </c>
      <c r="K132" s="19">
        <f t="shared" si="31"/>
        <v>2300000</v>
      </c>
      <c r="L132" s="19">
        <f t="shared" si="31"/>
        <v>2444400</v>
      </c>
    </row>
    <row r="133" spans="1:14" s="1" customFormat="1" ht="27" customHeight="1" x14ac:dyDescent="0.25">
      <c r="A133" s="350" t="s">
        <v>235</v>
      </c>
      <c r="B133" s="350"/>
      <c r="C133" s="25" t="s">
        <v>10</v>
      </c>
      <c r="D133" s="25" t="s">
        <v>619</v>
      </c>
      <c r="E133" s="185">
        <v>851</v>
      </c>
      <c r="F133" s="18" t="s">
        <v>231</v>
      </c>
      <c r="G133" s="18" t="s">
        <v>10</v>
      </c>
      <c r="H133" s="18" t="s">
        <v>236</v>
      </c>
      <c r="I133" s="18"/>
      <c r="J133" s="19">
        <f t="shared" si="31"/>
        <v>2320300</v>
      </c>
      <c r="K133" s="19">
        <f t="shared" si="31"/>
        <v>2300000</v>
      </c>
      <c r="L133" s="19">
        <f t="shared" si="31"/>
        <v>2444400</v>
      </c>
    </row>
    <row r="134" spans="1:14" s="1" customFormat="1" ht="20.25" customHeight="1" x14ac:dyDescent="0.25">
      <c r="A134" s="350" t="s">
        <v>237</v>
      </c>
      <c r="B134" s="350"/>
      <c r="C134" s="25" t="s">
        <v>10</v>
      </c>
      <c r="D134" s="25" t="s">
        <v>619</v>
      </c>
      <c r="E134" s="185">
        <v>851</v>
      </c>
      <c r="F134" s="18" t="s">
        <v>231</v>
      </c>
      <c r="G134" s="18" t="s">
        <v>10</v>
      </c>
      <c r="H134" s="18" t="s">
        <v>238</v>
      </c>
      <c r="I134" s="18"/>
      <c r="J134" s="19">
        <f t="shared" si="31"/>
        <v>2320300</v>
      </c>
      <c r="K134" s="19">
        <f t="shared" si="31"/>
        <v>2300000</v>
      </c>
      <c r="L134" s="19">
        <f t="shared" si="31"/>
        <v>2444400</v>
      </c>
    </row>
    <row r="135" spans="1:14" s="1" customFormat="1" x14ac:dyDescent="0.25">
      <c r="A135" s="192"/>
      <c r="B135" s="193" t="s">
        <v>127</v>
      </c>
      <c r="C135" s="25" t="s">
        <v>10</v>
      </c>
      <c r="D135" s="25" t="s">
        <v>619</v>
      </c>
      <c r="E135" s="185">
        <v>851</v>
      </c>
      <c r="F135" s="18" t="s">
        <v>231</v>
      </c>
      <c r="G135" s="18" t="s">
        <v>10</v>
      </c>
      <c r="H135" s="18" t="s">
        <v>238</v>
      </c>
      <c r="I135" s="18" t="s">
        <v>128</v>
      </c>
      <c r="J135" s="19">
        <f t="shared" si="31"/>
        <v>2320300</v>
      </c>
      <c r="K135" s="19">
        <f t="shared" si="31"/>
        <v>2300000</v>
      </c>
      <c r="L135" s="19">
        <f t="shared" si="31"/>
        <v>2444400</v>
      </c>
    </row>
    <row r="136" spans="1:14" s="1" customFormat="1" ht="29.25" customHeight="1" x14ac:dyDescent="0.25">
      <c r="A136" s="192"/>
      <c r="B136" s="193" t="s">
        <v>244</v>
      </c>
      <c r="C136" s="25" t="s">
        <v>10</v>
      </c>
      <c r="D136" s="25" t="s">
        <v>619</v>
      </c>
      <c r="E136" s="185">
        <v>851</v>
      </c>
      <c r="F136" s="18" t="s">
        <v>231</v>
      </c>
      <c r="G136" s="18" t="s">
        <v>10</v>
      </c>
      <c r="H136" s="18" t="s">
        <v>238</v>
      </c>
      <c r="I136" s="18" t="s">
        <v>245</v>
      </c>
      <c r="J136" s="19">
        <v>2320300</v>
      </c>
      <c r="K136" s="19">
        <v>2300000</v>
      </c>
      <c r="L136" s="19">
        <v>2444400</v>
      </c>
      <c r="N136" s="1" t="s">
        <v>299</v>
      </c>
    </row>
    <row r="137" spans="1:14" s="1" customFormat="1" ht="12.75" customHeight="1" x14ac:dyDescent="0.25">
      <c r="A137" s="357" t="s">
        <v>239</v>
      </c>
      <c r="B137" s="358"/>
      <c r="C137" s="25" t="s">
        <v>10</v>
      </c>
      <c r="D137" s="25" t="s">
        <v>619</v>
      </c>
      <c r="E137" s="185">
        <v>851</v>
      </c>
      <c r="F137" s="14" t="s">
        <v>231</v>
      </c>
      <c r="G137" s="14" t="s">
        <v>12</v>
      </c>
      <c r="H137" s="14"/>
      <c r="I137" s="14"/>
      <c r="J137" s="15">
        <f>J138</f>
        <v>800000</v>
      </c>
      <c r="K137" s="15">
        <f>K138</f>
        <v>0</v>
      </c>
      <c r="L137" s="15">
        <f>L138</f>
        <v>0</v>
      </c>
    </row>
    <row r="138" spans="1:14" s="1" customFormat="1" ht="39" customHeight="1" x14ac:dyDescent="0.25">
      <c r="A138" s="353" t="s">
        <v>599</v>
      </c>
      <c r="B138" s="354"/>
      <c r="C138" s="25" t="s">
        <v>10</v>
      </c>
      <c r="D138" s="25" t="s">
        <v>619</v>
      </c>
      <c r="E138" s="185">
        <v>851</v>
      </c>
      <c r="F138" s="18" t="s">
        <v>231</v>
      </c>
      <c r="G138" s="18" t="s">
        <v>12</v>
      </c>
      <c r="H138" s="18" t="s">
        <v>676</v>
      </c>
      <c r="I138" s="18"/>
      <c r="J138" s="19">
        <f>J139</f>
        <v>800000</v>
      </c>
      <c r="K138" s="19">
        <f t="shared" ref="K138:L139" si="32">K139</f>
        <v>0</v>
      </c>
      <c r="L138" s="19">
        <f t="shared" si="32"/>
        <v>0</v>
      </c>
    </row>
    <row r="139" spans="1:14" s="1" customFormat="1" x14ac:dyDescent="0.25">
      <c r="A139" s="192"/>
      <c r="B139" s="187" t="s">
        <v>134</v>
      </c>
      <c r="C139" s="25" t="s">
        <v>10</v>
      </c>
      <c r="D139" s="25" t="s">
        <v>619</v>
      </c>
      <c r="E139" s="185">
        <v>851</v>
      </c>
      <c r="F139" s="18" t="s">
        <v>231</v>
      </c>
      <c r="G139" s="18" t="s">
        <v>12</v>
      </c>
      <c r="H139" s="18" t="s">
        <v>676</v>
      </c>
      <c r="I139" s="18" t="s">
        <v>135</v>
      </c>
      <c r="J139" s="19">
        <f>J140</f>
        <v>800000</v>
      </c>
      <c r="K139" s="19">
        <f t="shared" si="32"/>
        <v>0</v>
      </c>
      <c r="L139" s="19">
        <f t="shared" si="32"/>
        <v>0</v>
      </c>
    </row>
    <row r="140" spans="1:14" s="1" customFormat="1" ht="25.5" x14ac:dyDescent="0.25">
      <c r="A140" s="192"/>
      <c r="B140" s="193" t="s">
        <v>602</v>
      </c>
      <c r="C140" s="25" t="s">
        <v>10</v>
      </c>
      <c r="D140" s="25" t="s">
        <v>619</v>
      </c>
      <c r="E140" s="185">
        <v>851</v>
      </c>
      <c r="F140" s="18" t="s">
        <v>231</v>
      </c>
      <c r="G140" s="18" t="s">
        <v>12</v>
      </c>
      <c r="H140" s="18" t="s">
        <v>676</v>
      </c>
      <c r="I140" s="18" t="s">
        <v>601</v>
      </c>
      <c r="J140" s="19">
        <v>800000</v>
      </c>
      <c r="K140" s="19"/>
      <c r="L140" s="19"/>
    </row>
    <row r="141" spans="1:14" s="1" customFormat="1" x14ac:dyDescent="0.25">
      <c r="A141" s="326" t="s">
        <v>250</v>
      </c>
      <c r="B141" s="326"/>
      <c r="C141" s="25" t="s">
        <v>10</v>
      </c>
      <c r="D141" s="25" t="s">
        <v>619</v>
      </c>
      <c r="E141" s="185">
        <v>851</v>
      </c>
      <c r="F141" s="14" t="s">
        <v>231</v>
      </c>
      <c r="G141" s="14" t="s">
        <v>39</v>
      </c>
      <c r="H141" s="14"/>
      <c r="I141" s="14"/>
      <c r="J141" s="15">
        <f>J143</f>
        <v>3544200</v>
      </c>
      <c r="K141" s="15">
        <f t="shared" ref="K141:L141" si="33">K143</f>
        <v>3544200</v>
      </c>
      <c r="L141" s="15">
        <f t="shared" si="33"/>
        <v>3544200</v>
      </c>
    </row>
    <row r="142" spans="1:14" s="1" customFormat="1" x14ac:dyDescent="0.25">
      <c r="A142" s="368" t="s">
        <v>240</v>
      </c>
      <c r="B142" s="368"/>
      <c r="C142" s="25" t="s">
        <v>10</v>
      </c>
      <c r="D142" s="25" t="s">
        <v>619</v>
      </c>
      <c r="E142" s="185">
        <v>851</v>
      </c>
      <c r="F142" s="18" t="s">
        <v>231</v>
      </c>
      <c r="G142" s="18" t="s">
        <v>39</v>
      </c>
      <c r="H142" s="18" t="s">
        <v>241</v>
      </c>
      <c r="I142" s="18"/>
      <c r="J142" s="19">
        <f>J143</f>
        <v>3544200</v>
      </c>
      <c r="K142" s="19">
        <f t="shared" ref="K142:L142" si="34">K143</f>
        <v>3544200</v>
      </c>
      <c r="L142" s="19">
        <f t="shared" si="34"/>
        <v>3544200</v>
      </c>
    </row>
    <row r="143" spans="1:14" s="1" customFormat="1" ht="39" customHeight="1" x14ac:dyDescent="0.25">
      <c r="A143" s="353" t="s">
        <v>256</v>
      </c>
      <c r="B143" s="354"/>
      <c r="C143" s="25" t="s">
        <v>10</v>
      </c>
      <c r="D143" s="25" t="s">
        <v>619</v>
      </c>
      <c r="E143" s="185">
        <v>851</v>
      </c>
      <c r="F143" s="18" t="s">
        <v>231</v>
      </c>
      <c r="G143" s="18" t="s">
        <v>39</v>
      </c>
      <c r="H143" s="18" t="s">
        <v>257</v>
      </c>
      <c r="I143" s="18"/>
      <c r="J143" s="19">
        <f t="shared" ref="J143:L144" si="35">J144</f>
        <v>3544200</v>
      </c>
      <c r="K143" s="19">
        <f t="shared" si="35"/>
        <v>3544200</v>
      </c>
      <c r="L143" s="19">
        <f t="shared" si="35"/>
        <v>3544200</v>
      </c>
    </row>
    <row r="144" spans="1:14" s="2" customFormat="1" ht="16.5" customHeight="1" x14ac:dyDescent="0.25">
      <c r="A144" s="353" t="s">
        <v>127</v>
      </c>
      <c r="B144" s="354"/>
      <c r="C144" s="25" t="s">
        <v>10</v>
      </c>
      <c r="D144" s="25" t="s">
        <v>619</v>
      </c>
      <c r="E144" s="185">
        <v>851</v>
      </c>
      <c r="F144" s="25" t="s">
        <v>231</v>
      </c>
      <c r="G144" s="25" t="s">
        <v>39</v>
      </c>
      <c r="H144" s="25" t="s">
        <v>257</v>
      </c>
      <c r="I144" s="25" t="s">
        <v>128</v>
      </c>
      <c r="J144" s="27">
        <f t="shared" si="35"/>
        <v>3544200</v>
      </c>
      <c r="K144" s="27">
        <f t="shared" si="35"/>
        <v>3544200</v>
      </c>
      <c r="L144" s="27">
        <f t="shared" si="35"/>
        <v>3544200</v>
      </c>
    </row>
    <row r="145" spans="1:15" s="1" customFormat="1" ht="15" customHeight="1" x14ac:dyDescent="0.25">
      <c r="A145" s="187"/>
      <c r="B145" s="187" t="s">
        <v>258</v>
      </c>
      <c r="C145" s="25" t="s">
        <v>10</v>
      </c>
      <c r="D145" s="25" t="s">
        <v>619</v>
      </c>
      <c r="E145" s="185">
        <v>851</v>
      </c>
      <c r="F145" s="18" t="s">
        <v>231</v>
      </c>
      <c r="G145" s="18" t="s">
        <v>39</v>
      </c>
      <c r="H145" s="18" t="s">
        <v>257</v>
      </c>
      <c r="I145" s="18" t="s">
        <v>259</v>
      </c>
      <c r="J145" s="19">
        <v>3544200</v>
      </c>
      <c r="K145" s="19">
        <v>3544200</v>
      </c>
      <c r="L145" s="19">
        <v>3544200</v>
      </c>
    </row>
    <row r="146" spans="1:15" s="1" customFormat="1" ht="15" customHeight="1" x14ac:dyDescent="0.25">
      <c r="A146" s="326" t="s">
        <v>265</v>
      </c>
      <c r="B146" s="326"/>
      <c r="C146" s="25" t="s">
        <v>10</v>
      </c>
      <c r="D146" s="25" t="s">
        <v>619</v>
      </c>
      <c r="E146" s="185">
        <v>851</v>
      </c>
      <c r="F146" s="14" t="s">
        <v>231</v>
      </c>
      <c r="G146" s="14" t="s">
        <v>47</v>
      </c>
      <c r="H146" s="14"/>
      <c r="I146" s="14"/>
      <c r="J146" s="15">
        <f>J147</f>
        <v>345000</v>
      </c>
      <c r="K146" s="15">
        <f t="shared" ref="K146:L146" si="36">K147</f>
        <v>345000</v>
      </c>
      <c r="L146" s="15">
        <f t="shared" si="36"/>
        <v>345000</v>
      </c>
    </row>
    <row r="147" spans="1:15" s="1" customFormat="1" ht="17.25" customHeight="1" x14ac:dyDescent="0.25">
      <c r="A147" s="350" t="s">
        <v>270</v>
      </c>
      <c r="B147" s="350"/>
      <c r="C147" s="25" t="s">
        <v>10</v>
      </c>
      <c r="D147" s="25" t="s">
        <v>619</v>
      </c>
      <c r="E147" s="185">
        <v>851</v>
      </c>
      <c r="F147" s="18" t="s">
        <v>231</v>
      </c>
      <c r="G147" s="18" t="s">
        <v>47</v>
      </c>
      <c r="H147" s="18" t="s">
        <v>271</v>
      </c>
      <c r="I147" s="18"/>
      <c r="J147" s="19">
        <f>J148+J150</f>
        <v>345000</v>
      </c>
      <c r="K147" s="19">
        <f>K148+K150</f>
        <v>345000</v>
      </c>
      <c r="L147" s="19">
        <f>L148+L150</f>
        <v>345000</v>
      </c>
    </row>
    <row r="148" spans="1:15" s="1" customFormat="1" ht="15" customHeight="1" x14ac:dyDescent="0.25">
      <c r="A148" s="20"/>
      <c r="B148" s="193" t="s">
        <v>22</v>
      </c>
      <c r="C148" s="25" t="s">
        <v>10</v>
      </c>
      <c r="D148" s="25" t="s">
        <v>619</v>
      </c>
      <c r="E148" s="185">
        <v>851</v>
      </c>
      <c r="F148" s="25" t="s">
        <v>231</v>
      </c>
      <c r="G148" s="18" t="s">
        <v>47</v>
      </c>
      <c r="H148" s="18" t="s">
        <v>271</v>
      </c>
      <c r="I148" s="18" t="s">
        <v>23</v>
      </c>
      <c r="J148" s="19">
        <f>J149</f>
        <v>145000</v>
      </c>
      <c r="K148" s="19">
        <f>K149</f>
        <v>145000</v>
      </c>
      <c r="L148" s="19">
        <f>L149</f>
        <v>145000</v>
      </c>
    </row>
    <row r="149" spans="1:15" s="1" customFormat="1" ht="15" customHeight="1" x14ac:dyDescent="0.25">
      <c r="A149" s="20"/>
      <c r="B149" s="187" t="s">
        <v>24</v>
      </c>
      <c r="C149" s="25" t="s">
        <v>10</v>
      </c>
      <c r="D149" s="25" t="s">
        <v>619</v>
      </c>
      <c r="E149" s="185">
        <v>851</v>
      </c>
      <c r="F149" s="25" t="s">
        <v>231</v>
      </c>
      <c r="G149" s="18" t="s">
        <v>47</v>
      </c>
      <c r="H149" s="18" t="s">
        <v>271</v>
      </c>
      <c r="I149" s="18" t="s">
        <v>25</v>
      </c>
      <c r="J149" s="19">
        <v>145000</v>
      </c>
      <c r="K149" s="19">
        <v>145000</v>
      </c>
      <c r="L149" s="19">
        <v>145000</v>
      </c>
    </row>
    <row r="150" spans="1:15" s="1" customFormat="1" ht="15" customHeight="1" x14ac:dyDescent="0.25">
      <c r="A150" s="192"/>
      <c r="B150" s="193" t="s">
        <v>127</v>
      </c>
      <c r="C150" s="25" t="s">
        <v>10</v>
      </c>
      <c r="D150" s="25" t="s">
        <v>619</v>
      </c>
      <c r="E150" s="185">
        <v>851</v>
      </c>
      <c r="F150" s="18" t="s">
        <v>231</v>
      </c>
      <c r="G150" s="18" t="s">
        <v>47</v>
      </c>
      <c r="H150" s="18" t="s">
        <v>271</v>
      </c>
      <c r="I150" s="18" t="s">
        <v>128</v>
      </c>
      <c r="J150" s="19">
        <f>J151</f>
        <v>200000</v>
      </c>
      <c r="K150" s="19">
        <f>K151</f>
        <v>200000</v>
      </c>
      <c r="L150" s="19">
        <f>L151</f>
        <v>200000</v>
      </c>
    </row>
    <row r="151" spans="1:15" s="1" customFormat="1" ht="25.5" x14ac:dyDescent="0.25">
      <c r="A151" s="192"/>
      <c r="B151" s="193" t="s">
        <v>129</v>
      </c>
      <c r="C151" s="25" t="s">
        <v>10</v>
      </c>
      <c r="D151" s="25" t="s">
        <v>619</v>
      </c>
      <c r="E151" s="185">
        <v>851</v>
      </c>
      <c r="F151" s="18" t="s">
        <v>231</v>
      </c>
      <c r="G151" s="18" t="s">
        <v>47</v>
      </c>
      <c r="H151" s="18" t="s">
        <v>271</v>
      </c>
      <c r="I151" s="18" t="s">
        <v>130</v>
      </c>
      <c r="J151" s="19">
        <v>200000</v>
      </c>
      <c r="K151" s="19">
        <v>200000</v>
      </c>
      <c r="L151" s="19">
        <v>200000</v>
      </c>
    </row>
    <row r="152" spans="1:15" s="1" customFormat="1" ht="18.75" customHeight="1" x14ac:dyDescent="0.25">
      <c r="A152" s="355" t="s">
        <v>272</v>
      </c>
      <c r="B152" s="355"/>
      <c r="C152" s="25" t="s">
        <v>10</v>
      </c>
      <c r="D152" s="25" t="s">
        <v>619</v>
      </c>
      <c r="E152" s="185">
        <v>851</v>
      </c>
      <c r="F152" s="9" t="s">
        <v>51</v>
      </c>
      <c r="G152" s="9"/>
      <c r="H152" s="9"/>
      <c r="I152" s="9"/>
      <c r="J152" s="10">
        <f>J153</f>
        <v>387000</v>
      </c>
      <c r="K152" s="10" t="e">
        <f>K153</f>
        <v>#REF!</v>
      </c>
      <c r="L152" s="10" t="e">
        <f>L153</f>
        <v>#REF!</v>
      </c>
    </row>
    <row r="153" spans="1:15" s="1" customFormat="1" ht="13.5" customHeight="1" x14ac:dyDescent="0.25">
      <c r="A153" s="367" t="s">
        <v>273</v>
      </c>
      <c r="B153" s="367"/>
      <c r="C153" s="25" t="s">
        <v>10</v>
      </c>
      <c r="D153" s="25" t="s">
        <v>619</v>
      </c>
      <c r="E153" s="185">
        <v>851</v>
      </c>
      <c r="F153" s="14" t="s">
        <v>51</v>
      </c>
      <c r="G153" s="14" t="s">
        <v>79</v>
      </c>
      <c r="H153" s="14"/>
      <c r="I153" s="14"/>
      <c r="J153" s="15">
        <f t="shared" ref="J153:L154" si="37">J154</f>
        <v>387000</v>
      </c>
      <c r="K153" s="15" t="e">
        <f t="shared" si="37"/>
        <v>#REF!</v>
      </c>
      <c r="L153" s="15" t="e">
        <f t="shared" si="37"/>
        <v>#REF!</v>
      </c>
    </row>
    <row r="154" spans="1:15" s="16" customFormat="1" x14ac:dyDescent="0.25">
      <c r="A154" s="350" t="s">
        <v>274</v>
      </c>
      <c r="B154" s="350"/>
      <c r="C154" s="25" t="s">
        <v>10</v>
      </c>
      <c r="D154" s="25" t="s">
        <v>619</v>
      </c>
      <c r="E154" s="288">
        <v>851</v>
      </c>
      <c r="F154" s="18" t="s">
        <v>51</v>
      </c>
      <c r="G154" s="18" t="s">
        <v>79</v>
      </c>
      <c r="H154" s="18" t="s">
        <v>275</v>
      </c>
      <c r="I154" s="18"/>
      <c r="J154" s="19">
        <f t="shared" si="37"/>
        <v>387000</v>
      </c>
      <c r="K154" s="19" t="e">
        <f t="shared" si="37"/>
        <v>#REF!</v>
      </c>
      <c r="L154" s="19" t="e">
        <f t="shared" si="37"/>
        <v>#REF!</v>
      </c>
    </row>
    <row r="155" spans="1:15" s="40" customFormat="1" ht="13.5" customHeight="1" x14ac:dyDescent="0.25">
      <c r="A155" s="350" t="s">
        <v>276</v>
      </c>
      <c r="B155" s="350"/>
      <c r="C155" s="25" t="s">
        <v>10</v>
      </c>
      <c r="D155" s="25" t="s">
        <v>619</v>
      </c>
      <c r="E155" s="288">
        <v>851</v>
      </c>
      <c r="F155" s="18" t="s">
        <v>51</v>
      </c>
      <c r="G155" s="18" t="s">
        <v>79</v>
      </c>
      <c r="H155" s="18" t="s">
        <v>277</v>
      </c>
      <c r="I155" s="18"/>
      <c r="J155" s="19">
        <f>J156</f>
        <v>387000</v>
      </c>
      <c r="K155" s="19" t="e">
        <f>#REF!</f>
        <v>#REF!</v>
      </c>
      <c r="L155" s="19" t="e">
        <f>#REF!</f>
        <v>#REF!</v>
      </c>
    </row>
    <row r="156" spans="1:15" s="1" customFormat="1" x14ac:dyDescent="0.25">
      <c r="A156" s="20"/>
      <c r="B156" s="294" t="s">
        <v>22</v>
      </c>
      <c r="C156" s="25" t="s">
        <v>10</v>
      </c>
      <c r="D156" s="25" t="s">
        <v>619</v>
      </c>
      <c r="E156" s="288">
        <v>851</v>
      </c>
      <c r="F156" s="18" t="s">
        <v>51</v>
      </c>
      <c r="G156" s="18" t="s">
        <v>79</v>
      </c>
      <c r="H156" s="18" t="s">
        <v>277</v>
      </c>
      <c r="I156" s="18" t="s">
        <v>23</v>
      </c>
      <c r="J156" s="19">
        <f t="shared" ref="J156:L156" si="38">J157</f>
        <v>387000</v>
      </c>
      <c r="K156" s="19">
        <f t="shared" si="38"/>
        <v>0</v>
      </c>
      <c r="L156" s="19">
        <f t="shared" si="38"/>
        <v>0</v>
      </c>
    </row>
    <row r="157" spans="1:15" s="1" customFormat="1" x14ac:dyDescent="0.25">
      <c r="A157" s="20"/>
      <c r="B157" s="289" t="s">
        <v>24</v>
      </c>
      <c r="C157" s="25" t="s">
        <v>10</v>
      </c>
      <c r="D157" s="25" t="s">
        <v>619</v>
      </c>
      <c r="E157" s="288">
        <v>851</v>
      </c>
      <c r="F157" s="18" t="s">
        <v>51</v>
      </c>
      <c r="G157" s="18" t="s">
        <v>79</v>
      </c>
      <c r="H157" s="18" t="s">
        <v>277</v>
      </c>
      <c r="I157" s="18" t="s">
        <v>25</v>
      </c>
      <c r="J157" s="19">
        <v>387000</v>
      </c>
      <c r="K157" s="19"/>
      <c r="L157" s="19"/>
    </row>
    <row r="158" spans="1:15" s="2" customFormat="1" ht="30" customHeight="1" x14ac:dyDescent="0.25">
      <c r="A158" s="357" t="s">
        <v>625</v>
      </c>
      <c r="B158" s="380"/>
      <c r="C158" s="43" t="s">
        <v>79</v>
      </c>
      <c r="D158" s="43"/>
      <c r="E158" s="144"/>
      <c r="F158" s="43"/>
      <c r="G158" s="43"/>
      <c r="H158" s="43"/>
      <c r="I158" s="43"/>
      <c r="J158" s="87">
        <f>J159</f>
        <v>126872349.22999999</v>
      </c>
      <c r="K158" s="87">
        <f t="shared" ref="K158:L158" si="39">K159</f>
        <v>130975866.09999999</v>
      </c>
      <c r="L158" s="87">
        <f t="shared" si="39"/>
        <v>137830287.72999999</v>
      </c>
    </row>
    <row r="159" spans="1:15" s="16" customFormat="1" ht="28.5" customHeight="1" x14ac:dyDescent="0.25">
      <c r="A159" s="357" t="s">
        <v>303</v>
      </c>
      <c r="B159" s="380"/>
      <c r="C159" s="43" t="s">
        <v>79</v>
      </c>
      <c r="D159" s="43" t="s">
        <v>619</v>
      </c>
      <c r="E159" s="144">
        <v>852</v>
      </c>
      <c r="F159" s="43"/>
      <c r="G159" s="43"/>
      <c r="H159" s="43"/>
      <c r="I159" s="14"/>
      <c r="J159" s="15">
        <f>J160+J270</f>
        <v>126872349.22999999</v>
      </c>
      <c r="K159" s="15">
        <f>K160+K270</f>
        <v>130975866.09999999</v>
      </c>
      <c r="L159" s="15">
        <f>L160+L270</f>
        <v>137830287.72999999</v>
      </c>
      <c r="N159" s="142"/>
      <c r="O159" s="143"/>
    </row>
    <row r="160" spans="1:15" s="16" customFormat="1" x14ac:dyDescent="0.25">
      <c r="A160" s="326" t="s">
        <v>110</v>
      </c>
      <c r="B160" s="326"/>
      <c r="C160" s="43" t="s">
        <v>79</v>
      </c>
      <c r="D160" s="43" t="s">
        <v>619</v>
      </c>
      <c r="E160" s="43">
        <v>852</v>
      </c>
      <c r="F160" s="14" t="s">
        <v>111</v>
      </c>
      <c r="G160" s="14"/>
      <c r="H160" s="14"/>
      <c r="I160" s="14"/>
      <c r="J160" s="15">
        <f>J161+J178+J231+J235</f>
        <v>118268949.22999999</v>
      </c>
      <c r="K160" s="15">
        <f>K161+K178+K231+K235</f>
        <v>121627166.09999999</v>
      </c>
      <c r="L160" s="15">
        <f>L161+L178+L231+L235</f>
        <v>128193987.72999999</v>
      </c>
    </row>
    <row r="161" spans="1:13" s="16" customFormat="1" ht="15" customHeight="1" x14ac:dyDescent="0.25">
      <c r="A161" s="326" t="s">
        <v>112</v>
      </c>
      <c r="B161" s="326"/>
      <c r="C161" s="43" t="s">
        <v>79</v>
      </c>
      <c r="D161" s="43" t="s">
        <v>619</v>
      </c>
      <c r="E161" s="43">
        <v>852</v>
      </c>
      <c r="F161" s="14" t="s">
        <v>111</v>
      </c>
      <c r="G161" s="14" t="s">
        <v>10</v>
      </c>
      <c r="H161" s="14"/>
      <c r="I161" s="14"/>
      <c r="J161" s="15">
        <f>J162+J170</f>
        <v>19548220</v>
      </c>
      <c r="K161" s="15">
        <f t="shared" ref="K161:L161" si="40">K162+K170</f>
        <v>20481720</v>
      </c>
      <c r="L161" s="15">
        <f t="shared" si="40"/>
        <v>21618820</v>
      </c>
    </row>
    <row r="162" spans="1:13" s="1" customFormat="1" ht="15" customHeight="1" x14ac:dyDescent="0.25">
      <c r="A162" s="350" t="s">
        <v>113</v>
      </c>
      <c r="B162" s="350"/>
      <c r="C162" s="25" t="s">
        <v>79</v>
      </c>
      <c r="D162" s="25" t="s">
        <v>619</v>
      </c>
      <c r="E162" s="25">
        <v>852</v>
      </c>
      <c r="F162" s="18" t="s">
        <v>111</v>
      </c>
      <c r="G162" s="18" t="s">
        <v>10</v>
      </c>
      <c r="H162" s="18" t="s">
        <v>114</v>
      </c>
      <c r="I162" s="18"/>
      <c r="J162" s="19">
        <f>J163</f>
        <v>18669300</v>
      </c>
      <c r="K162" s="19">
        <f>K163</f>
        <v>19602800</v>
      </c>
      <c r="L162" s="19">
        <f>L163</f>
        <v>20739900</v>
      </c>
    </row>
    <row r="163" spans="1:13" s="1" customFormat="1" ht="15" customHeight="1" x14ac:dyDescent="0.25">
      <c r="A163" s="350" t="s">
        <v>115</v>
      </c>
      <c r="B163" s="350"/>
      <c r="C163" s="25" t="s">
        <v>79</v>
      </c>
      <c r="D163" s="25" t="s">
        <v>619</v>
      </c>
      <c r="E163" s="25">
        <v>852</v>
      </c>
      <c r="F163" s="18" t="s">
        <v>111</v>
      </c>
      <c r="G163" s="18" t="s">
        <v>10</v>
      </c>
      <c r="H163" s="18" t="s">
        <v>116</v>
      </c>
      <c r="I163" s="18"/>
      <c r="J163" s="19">
        <f>J164+J167</f>
        <v>18669300</v>
      </c>
      <c r="K163" s="19">
        <f>K164+K167</f>
        <v>19602800</v>
      </c>
      <c r="L163" s="19">
        <f>L164+L167</f>
        <v>20739900</v>
      </c>
    </row>
    <row r="164" spans="1:13" s="1" customFormat="1" ht="15" customHeight="1" x14ac:dyDescent="0.25">
      <c r="A164" s="350" t="s">
        <v>117</v>
      </c>
      <c r="B164" s="350"/>
      <c r="C164" s="25" t="s">
        <v>79</v>
      </c>
      <c r="D164" s="25" t="s">
        <v>619</v>
      </c>
      <c r="E164" s="25">
        <v>852</v>
      </c>
      <c r="F164" s="18" t="s">
        <v>111</v>
      </c>
      <c r="G164" s="18" t="s">
        <v>10</v>
      </c>
      <c r="H164" s="18" t="s">
        <v>118</v>
      </c>
      <c r="I164" s="18"/>
      <c r="J164" s="19">
        <f t="shared" ref="J164:L165" si="41">J165</f>
        <v>6225700</v>
      </c>
      <c r="K164" s="19">
        <f t="shared" si="41"/>
        <v>6537000</v>
      </c>
      <c r="L164" s="19">
        <f t="shared" si="41"/>
        <v>6916200</v>
      </c>
    </row>
    <row r="165" spans="1:13" s="1" customFormat="1" ht="27.75" customHeight="1" x14ac:dyDescent="0.25">
      <c r="A165" s="187"/>
      <c r="B165" s="187" t="s">
        <v>119</v>
      </c>
      <c r="C165" s="25" t="s">
        <v>79</v>
      </c>
      <c r="D165" s="25" t="s">
        <v>619</v>
      </c>
      <c r="E165" s="25">
        <v>852</v>
      </c>
      <c r="F165" s="18" t="s">
        <v>111</v>
      </c>
      <c r="G165" s="18" t="s">
        <v>10</v>
      </c>
      <c r="H165" s="18" t="s">
        <v>118</v>
      </c>
      <c r="I165" s="18" t="s">
        <v>120</v>
      </c>
      <c r="J165" s="19">
        <f t="shared" si="41"/>
        <v>6225700</v>
      </c>
      <c r="K165" s="19">
        <f t="shared" si="41"/>
        <v>6537000</v>
      </c>
      <c r="L165" s="19">
        <f t="shared" si="41"/>
        <v>6916200</v>
      </c>
    </row>
    <row r="166" spans="1:13" s="1" customFormat="1" ht="35.25" customHeight="1" x14ac:dyDescent="0.25">
      <c r="A166" s="187"/>
      <c r="B166" s="187" t="s">
        <v>121</v>
      </c>
      <c r="C166" s="25" t="s">
        <v>79</v>
      </c>
      <c r="D166" s="25" t="s">
        <v>619</v>
      </c>
      <c r="E166" s="25">
        <v>852</v>
      </c>
      <c r="F166" s="18" t="s">
        <v>111</v>
      </c>
      <c r="G166" s="18" t="s">
        <v>10</v>
      </c>
      <c r="H166" s="18" t="s">
        <v>118</v>
      </c>
      <c r="I166" s="18" t="s">
        <v>122</v>
      </c>
      <c r="J166" s="19">
        <v>6225700</v>
      </c>
      <c r="K166" s="19">
        <v>6537000</v>
      </c>
      <c r="L166" s="19">
        <v>6916200</v>
      </c>
      <c r="M166" s="316">
        <f>J166+J169+J183+J186+J189+J192+J195+J198+J201+J204+J209+J212+J215+J219+J224+J227+J230+J240+J245+J250+J251+J263</f>
        <v>114588729.22999999</v>
      </c>
    </row>
    <row r="167" spans="1:13" s="1" customFormat="1" ht="15" customHeight="1" x14ac:dyDescent="0.25">
      <c r="A167" s="350" t="s">
        <v>123</v>
      </c>
      <c r="B167" s="350"/>
      <c r="C167" s="25" t="s">
        <v>79</v>
      </c>
      <c r="D167" s="25" t="s">
        <v>619</v>
      </c>
      <c r="E167" s="25">
        <v>852</v>
      </c>
      <c r="F167" s="18" t="s">
        <v>111</v>
      </c>
      <c r="G167" s="18" t="s">
        <v>10</v>
      </c>
      <c r="H167" s="18" t="s">
        <v>124</v>
      </c>
      <c r="I167" s="18"/>
      <c r="J167" s="19">
        <f>J169</f>
        <v>12443600</v>
      </c>
      <c r="K167" s="19">
        <f>K169</f>
        <v>13065800</v>
      </c>
      <c r="L167" s="19">
        <f>L169</f>
        <v>13823700</v>
      </c>
    </row>
    <row r="168" spans="1:13" s="1" customFormat="1" ht="27" customHeight="1" x14ac:dyDescent="0.25">
      <c r="A168" s="187"/>
      <c r="B168" s="187" t="s">
        <v>119</v>
      </c>
      <c r="C168" s="134" t="s">
        <v>79</v>
      </c>
      <c r="D168" s="25" t="s">
        <v>619</v>
      </c>
      <c r="E168" s="25">
        <v>852</v>
      </c>
      <c r="F168" s="18" t="s">
        <v>111</v>
      </c>
      <c r="G168" s="18" t="s">
        <v>10</v>
      </c>
      <c r="H168" s="18" t="s">
        <v>124</v>
      </c>
      <c r="I168" s="18" t="s">
        <v>120</v>
      </c>
      <c r="J168" s="19">
        <f>J169</f>
        <v>12443600</v>
      </c>
      <c r="K168" s="19">
        <f>K169</f>
        <v>13065800</v>
      </c>
      <c r="L168" s="19">
        <f>L169</f>
        <v>13823700</v>
      </c>
    </row>
    <row r="169" spans="1:13" s="1" customFormat="1" ht="25.5" customHeight="1" x14ac:dyDescent="0.25">
      <c r="A169" s="187"/>
      <c r="B169" s="187" t="s">
        <v>121</v>
      </c>
      <c r="C169" s="25" t="s">
        <v>79</v>
      </c>
      <c r="D169" s="25" t="s">
        <v>619</v>
      </c>
      <c r="E169" s="25">
        <v>852</v>
      </c>
      <c r="F169" s="18" t="s">
        <v>111</v>
      </c>
      <c r="G169" s="18" t="s">
        <v>10</v>
      </c>
      <c r="H169" s="18" t="s">
        <v>124</v>
      </c>
      <c r="I169" s="18" t="s">
        <v>122</v>
      </c>
      <c r="J169" s="19">
        <v>12443600</v>
      </c>
      <c r="K169" s="19">
        <v>13065800</v>
      </c>
      <c r="L169" s="19">
        <v>13823700</v>
      </c>
    </row>
    <row r="170" spans="1:13" s="2" customFormat="1" x14ac:dyDescent="0.25">
      <c r="A170" s="350" t="s">
        <v>64</v>
      </c>
      <c r="B170" s="350"/>
      <c r="C170" s="25" t="s">
        <v>79</v>
      </c>
      <c r="D170" s="25" t="s">
        <v>619</v>
      </c>
      <c r="E170" s="25">
        <v>852</v>
      </c>
      <c r="F170" s="25" t="s">
        <v>111</v>
      </c>
      <c r="G170" s="25" t="s">
        <v>10</v>
      </c>
      <c r="H170" s="25" t="s">
        <v>125</v>
      </c>
      <c r="I170" s="25"/>
      <c r="J170" s="27">
        <f>J171</f>
        <v>878920</v>
      </c>
      <c r="K170" s="27">
        <f>K171</f>
        <v>878920</v>
      </c>
      <c r="L170" s="27">
        <f>L171</f>
        <v>878920</v>
      </c>
    </row>
    <row r="171" spans="1:13" s="1" customFormat="1" ht="51.75" customHeight="1" x14ac:dyDescent="0.25">
      <c r="A171" s="350" t="s">
        <v>66</v>
      </c>
      <c r="B171" s="350"/>
      <c r="C171" s="25" t="s">
        <v>79</v>
      </c>
      <c r="D171" s="25" t="s">
        <v>619</v>
      </c>
      <c r="E171" s="25">
        <v>852</v>
      </c>
      <c r="F171" s="18" t="s">
        <v>111</v>
      </c>
      <c r="G171" s="18" t="s">
        <v>10</v>
      </c>
      <c r="H171" s="18" t="s">
        <v>67</v>
      </c>
      <c r="I171" s="18"/>
      <c r="J171" s="19">
        <f>J175+J172</f>
        <v>878920</v>
      </c>
      <c r="K171" s="19">
        <f>K175+K172</f>
        <v>878920</v>
      </c>
      <c r="L171" s="19">
        <f>L175+L172</f>
        <v>878920</v>
      </c>
    </row>
    <row r="172" spans="1:13" s="1" customFormat="1" ht="64.5" customHeight="1" x14ac:dyDescent="0.25">
      <c r="A172" s="350" t="s">
        <v>295</v>
      </c>
      <c r="B172" s="350"/>
      <c r="C172" s="25" t="s">
        <v>79</v>
      </c>
      <c r="D172" s="25" t="s">
        <v>619</v>
      </c>
      <c r="E172" s="25">
        <v>852</v>
      </c>
      <c r="F172" s="18" t="s">
        <v>111</v>
      </c>
      <c r="G172" s="18" t="s">
        <v>10</v>
      </c>
      <c r="H172" s="18" t="s">
        <v>131</v>
      </c>
      <c r="I172" s="18"/>
      <c r="J172" s="19">
        <f t="shared" ref="J172:L173" si="42">J173</f>
        <v>863000</v>
      </c>
      <c r="K172" s="19">
        <f t="shared" si="42"/>
        <v>863000</v>
      </c>
      <c r="L172" s="19">
        <f t="shared" si="42"/>
        <v>863000</v>
      </c>
    </row>
    <row r="173" spans="1:13" s="1" customFormat="1" x14ac:dyDescent="0.25">
      <c r="A173" s="187"/>
      <c r="B173" s="187" t="s">
        <v>127</v>
      </c>
      <c r="C173" s="25" t="s">
        <v>79</v>
      </c>
      <c r="D173" s="25" t="s">
        <v>619</v>
      </c>
      <c r="E173" s="25">
        <v>852</v>
      </c>
      <c r="F173" s="18" t="s">
        <v>111</v>
      </c>
      <c r="G173" s="18" t="s">
        <v>10</v>
      </c>
      <c r="H173" s="18" t="s">
        <v>131</v>
      </c>
      <c r="I173" s="18" t="s">
        <v>128</v>
      </c>
      <c r="J173" s="19">
        <f t="shared" si="42"/>
        <v>863000</v>
      </c>
      <c r="K173" s="19">
        <f t="shared" si="42"/>
        <v>863000</v>
      </c>
      <c r="L173" s="19">
        <f t="shared" si="42"/>
        <v>863000</v>
      </c>
    </row>
    <row r="174" spans="1:13" s="1" customFormat="1" ht="25.5" x14ac:dyDescent="0.25">
      <c r="A174" s="20"/>
      <c r="B174" s="187" t="s">
        <v>659</v>
      </c>
      <c r="C174" s="25" t="s">
        <v>79</v>
      </c>
      <c r="D174" s="25" t="s">
        <v>619</v>
      </c>
      <c r="E174" s="25">
        <v>852</v>
      </c>
      <c r="F174" s="18" t="s">
        <v>111</v>
      </c>
      <c r="G174" s="18" t="s">
        <v>10</v>
      </c>
      <c r="H174" s="18" t="s">
        <v>131</v>
      </c>
      <c r="I174" s="18" t="s">
        <v>245</v>
      </c>
      <c r="J174" s="19">
        <v>863000</v>
      </c>
      <c r="K174" s="19">
        <v>863000</v>
      </c>
      <c r="L174" s="19">
        <v>863000</v>
      </c>
    </row>
    <row r="175" spans="1:13" s="1" customFormat="1" ht="52.5" customHeight="1" x14ac:dyDescent="0.25">
      <c r="A175" s="350" t="s">
        <v>297</v>
      </c>
      <c r="B175" s="350"/>
      <c r="C175" s="134" t="s">
        <v>79</v>
      </c>
      <c r="D175" s="25" t="s">
        <v>619</v>
      </c>
      <c r="E175" s="25">
        <v>852</v>
      </c>
      <c r="F175" s="18" t="s">
        <v>111</v>
      </c>
      <c r="G175" s="18" t="s">
        <v>10</v>
      </c>
      <c r="H175" s="18" t="s">
        <v>298</v>
      </c>
      <c r="I175" s="18"/>
      <c r="J175" s="19">
        <f t="shared" ref="J175:L176" si="43">J176</f>
        <v>15920</v>
      </c>
      <c r="K175" s="19">
        <f t="shared" si="43"/>
        <v>15920</v>
      </c>
      <c r="L175" s="19">
        <f t="shared" si="43"/>
        <v>15920</v>
      </c>
    </row>
    <row r="176" spans="1:13" s="1" customFormat="1" x14ac:dyDescent="0.25">
      <c r="A176" s="20"/>
      <c r="B176" s="187" t="s">
        <v>127</v>
      </c>
      <c r="C176" s="25" t="s">
        <v>79</v>
      </c>
      <c r="D176" s="25" t="s">
        <v>619</v>
      </c>
      <c r="E176" s="25">
        <v>852</v>
      </c>
      <c r="F176" s="18" t="s">
        <v>111</v>
      </c>
      <c r="G176" s="18" t="s">
        <v>10</v>
      </c>
      <c r="H176" s="18" t="s">
        <v>298</v>
      </c>
      <c r="I176" s="18" t="s">
        <v>128</v>
      </c>
      <c r="J176" s="19">
        <f t="shared" si="43"/>
        <v>15920</v>
      </c>
      <c r="K176" s="19">
        <f t="shared" si="43"/>
        <v>15920</v>
      </c>
      <c r="L176" s="19">
        <f t="shared" si="43"/>
        <v>15920</v>
      </c>
    </row>
    <row r="177" spans="1:12" s="1" customFormat="1" ht="25.5" x14ac:dyDescent="0.25">
      <c r="A177" s="20"/>
      <c r="B177" s="187" t="s">
        <v>129</v>
      </c>
      <c r="C177" s="25" t="s">
        <v>79</v>
      </c>
      <c r="D177" s="25" t="s">
        <v>619</v>
      </c>
      <c r="E177" s="25">
        <v>852</v>
      </c>
      <c r="F177" s="18" t="s">
        <v>111</v>
      </c>
      <c r="G177" s="18" t="s">
        <v>10</v>
      </c>
      <c r="H177" s="18" t="s">
        <v>298</v>
      </c>
      <c r="I177" s="18" t="s">
        <v>130</v>
      </c>
      <c r="J177" s="19">
        <v>15920</v>
      </c>
      <c r="K177" s="19">
        <v>15920</v>
      </c>
      <c r="L177" s="19">
        <v>15920</v>
      </c>
    </row>
    <row r="178" spans="1:12" s="16" customFormat="1" x14ac:dyDescent="0.25">
      <c r="A178" s="326" t="s">
        <v>138</v>
      </c>
      <c r="B178" s="326"/>
      <c r="C178" s="134" t="s">
        <v>79</v>
      </c>
      <c r="D178" s="25" t="s">
        <v>619</v>
      </c>
      <c r="E178" s="25">
        <v>852</v>
      </c>
      <c r="F178" s="14" t="s">
        <v>111</v>
      </c>
      <c r="G178" s="14" t="s">
        <v>79</v>
      </c>
      <c r="H178" s="14"/>
      <c r="I178" s="14"/>
      <c r="J178" s="15">
        <f>J179+J205+J216+J220</f>
        <v>85290529.229999989</v>
      </c>
      <c r="K178" s="15">
        <f t="shared" ref="K178:L178" si="44">K179+K205+K216+K220</f>
        <v>87446802.099999994</v>
      </c>
      <c r="L178" s="15">
        <f t="shared" si="44"/>
        <v>92293820.729999989</v>
      </c>
    </row>
    <row r="179" spans="1:12" s="1" customFormat="1" x14ac:dyDescent="0.25">
      <c r="A179" s="350" t="s">
        <v>139</v>
      </c>
      <c r="B179" s="350"/>
      <c r="C179" s="25" t="s">
        <v>79</v>
      </c>
      <c r="D179" s="25" t="s">
        <v>619</v>
      </c>
      <c r="E179" s="25">
        <v>852</v>
      </c>
      <c r="F179" s="18" t="s">
        <v>111</v>
      </c>
      <c r="G179" s="18" t="s">
        <v>79</v>
      </c>
      <c r="H179" s="18" t="s">
        <v>140</v>
      </c>
      <c r="I179" s="18"/>
      <c r="J179" s="19">
        <f>J180</f>
        <v>14409500</v>
      </c>
      <c r="K179" s="19">
        <f>K180</f>
        <v>15130000</v>
      </c>
      <c r="L179" s="19">
        <f>L180</f>
        <v>16007500</v>
      </c>
    </row>
    <row r="180" spans="1:12" s="1" customFormat="1" x14ac:dyDescent="0.25">
      <c r="A180" s="350" t="s">
        <v>115</v>
      </c>
      <c r="B180" s="350"/>
      <c r="C180" s="25" t="s">
        <v>79</v>
      </c>
      <c r="D180" s="25" t="s">
        <v>619</v>
      </c>
      <c r="E180" s="25">
        <v>852</v>
      </c>
      <c r="F180" s="25" t="s">
        <v>111</v>
      </c>
      <c r="G180" s="25" t="s">
        <v>79</v>
      </c>
      <c r="H180" s="25" t="s">
        <v>141</v>
      </c>
      <c r="I180" s="18"/>
      <c r="J180" s="19">
        <f>J181+J184+J187+J190+J193+J196+J199+J202</f>
        <v>14409500</v>
      </c>
      <c r="K180" s="19">
        <f>K181+K184+K187+K190+K193+K196+K199+K202</f>
        <v>15130000</v>
      </c>
      <c r="L180" s="19">
        <f>L181+L184+L187+L190+L193+L196+L199+L202</f>
        <v>16007500</v>
      </c>
    </row>
    <row r="181" spans="1:12" s="1" customFormat="1" x14ac:dyDescent="0.25">
      <c r="A181" s="350" t="s">
        <v>142</v>
      </c>
      <c r="B181" s="350"/>
      <c r="C181" s="25" t="s">
        <v>79</v>
      </c>
      <c r="D181" s="25" t="s">
        <v>619</v>
      </c>
      <c r="E181" s="25">
        <v>852</v>
      </c>
      <c r="F181" s="25" t="s">
        <v>111</v>
      </c>
      <c r="G181" s="25" t="s">
        <v>79</v>
      </c>
      <c r="H181" s="25" t="s">
        <v>143</v>
      </c>
      <c r="I181" s="18"/>
      <c r="J181" s="19">
        <f t="shared" ref="J181:L182" si="45">J182</f>
        <v>2159400</v>
      </c>
      <c r="K181" s="19">
        <f t="shared" si="45"/>
        <v>2267400</v>
      </c>
      <c r="L181" s="19">
        <f t="shared" si="45"/>
        <v>2398900</v>
      </c>
    </row>
    <row r="182" spans="1:12" s="1" customFormat="1" ht="30.75" customHeight="1" x14ac:dyDescent="0.25">
      <c r="A182" s="187"/>
      <c r="B182" s="187" t="s">
        <v>119</v>
      </c>
      <c r="C182" s="25" t="s">
        <v>79</v>
      </c>
      <c r="D182" s="25" t="s">
        <v>619</v>
      </c>
      <c r="E182" s="185">
        <v>852</v>
      </c>
      <c r="F182" s="18" t="s">
        <v>111</v>
      </c>
      <c r="G182" s="25" t="s">
        <v>79</v>
      </c>
      <c r="H182" s="25" t="s">
        <v>143</v>
      </c>
      <c r="I182" s="18" t="s">
        <v>120</v>
      </c>
      <c r="J182" s="19">
        <f t="shared" si="45"/>
        <v>2159400</v>
      </c>
      <c r="K182" s="19">
        <f t="shared" si="45"/>
        <v>2267400</v>
      </c>
      <c r="L182" s="19">
        <f t="shared" si="45"/>
        <v>2398900</v>
      </c>
    </row>
    <row r="183" spans="1:12" s="1" customFormat="1" ht="27" customHeight="1" x14ac:dyDescent="0.25">
      <c r="A183" s="187"/>
      <c r="B183" s="187" t="s">
        <v>121</v>
      </c>
      <c r="C183" s="25" t="s">
        <v>79</v>
      </c>
      <c r="D183" s="25" t="s">
        <v>619</v>
      </c>
      <c r="E183" s="185">
        <v>852</v>
      </c>
      <c r="F183" s="18" t="s">
        <v>111</v>
      </c>
      <c r="G183" s="25" t="s">
        <v>79</v>
      </c>
      <c r="H183" s="25" t="s">
        <v>143</v>
      </c>
      <c r="I183" s="18" t="s">
        <v>122</v>
      </c>
      <c r="J183" s="19">
        <f>2159402-2</f>
        <v>2159400</v>
      </c>
      <c r="K183" s="19">
        <v>2267400</v>
      </c>
      <c r="L183" s="19">
        <v>2398900</v>
      </c>
    </row>
    <row r="184" spans="1:12" s="1" customFormat="1" x14ac:dyDescent="0.25">
      <c r="A184" s="350" t="s">
        <v>144</v>
      </c>
      <c r="B184" s="350"/>
      <c r="C184" s="25" t="s">
        <v>79</v>
      </c>
      <c r="D184" s="25" t="s">
        <v>619</v>
      </c>
      <c r="E184" s="185">
        <v>852</v>
      </c>
      <c r="F184" s="25" t="s">
        <v>111</v>
      </c>
      <c r="G184" s="25" t="s">
        <v>79</v>
      </c>
      <c r="H184" s="25" t="s">
        <v>145</v>
      </c>
      <c r="I184" s="18"/>
      <c r="J184" s="19">
        <f t="shared" ref="J184:L185" si="46">J185</f>
        <v>2515700</v>
      </c>
      <c r="K184" s="19">
        <f t="shared" si="46"/>
        <v>2641100</v>
      </c>
      <c r="L184" s="19">
        <f t="shared" si="46"/>
        <v>2733900</v>
      </c>
    </row>
    <row r="185" spans="1:12" s="1" customFormat="1" ht="27.75" customHeight="1" x14ac:dyDescent="0.25">
      <c r="A185" s="187"/>
      <c r="B185" s="187" t="s">
        <v>119</v>
      </c>
      <c r="C185" s="134" t="s">
        <v>79</v>
      </c>
      <c r="D185" s="25" t="s">
        <v>619</v>
      </c>
      <c r="E185" s="185">
        <v>852</v>
      </c>
      <c r="F185" s="18" t="s">
        <v>111</v>
      </c>
      <c r="G185" s="25" t="s">
        <v>79</v>
      </c>
      <c r="H185" s="25" t="s">
        <v>145</v>
      </c>
      <c r="I185" s="18" t="s">
        <v>120</v>
      </c>
      <c r="J185" s="19">
        <f t="shared" si="46"/>
        <v>2515700</v>
      </c>
      <c r="K185" s="19">
        <f t="shared" si="46"/>
        <v>2641100</v>
      </c>
      <c r="L185" s="19">
        <f t="shared" si="46"/>
        <v>2733900</v>
      </c>
    </row>
    <row r="186" spans="1:12" s="1" customFormat="1" ht="29.25" customHeight="1" x14ac:dyDescent="0.25">
      <c r="A186" s="187"/>
      <c r="B186" s="187" t="s">
        <v>121</v>
      </c>
      <c r="C186" s="25" t="s">
        <v>79</v>
      </c>
      <c r="D186" s="25" t="s">
        <v>619</v>
      </c>
      <c r="E186" s="185">
        <v>852</v>
      </c>
      <c r="F186" s="18" t="s">
        <v>111</v>
      </c>
      <c r="G186" s="25" t="s">
        <v>79</v>
      </c>
      <c r="H186" s="25" t="s">
        <v>145</v>
      </c>
      <c r="I186" s="18" t="s">
        <v>122</v>
      </c>
      <c r="J186" s="19">
        <f>2461078+54622</f>
        <v>2515700</v>
      </c>
      <c r="K186" s="19">
        <f>2584100+57000</f>
        <v>2641100</v>
      </c>
      <c r="L186" s="19">
        <v>2733900</v>
      </c>
    </row>
    <row r="187" spans="1:12" s="1" customFormat="1" x14ac:dyDescent="0.25">
      <c r="A187" s="350" t="s">
        <v>305</v>
      </c>
      <c r="B187" s="350"/>
      <c r="C187" s="25" t="s">
        <v>79</v>
      </c>
      <c r="D187" s="25" t="s">
        <v>619</v>
      </c>
      <c r="E187" s="185">
        <v>852</v>
      </c>
      <c r="F187" s="25" t="s">
        <v>111</v>
      </c>
      <c r="G187" s="25" t="s">
        <v>79</v>
      </c>
      <c r="H187" s="25" t="s">
        <v>146</v>
      </c>
      <c r="I187" s="18"/>
      <c r="J187" s="19">
        <f t="shared" ref="J187:L188" si="47">J188</f>
        <v>1509100</v>
      </c>
      <c r="K187" s="19">
        <f t="shared" si="47"/>
        <v>1584800</v>
      </c>
      <c r="L187" s="19">
        <f t="shared" si="47"/>
        <v>1615400</v>
      </c>
    </row>
    <row r="188" spans="1:12" s="1" customFormat="1" ht="28.5" customHeight="1" x14ac:dyDescent="0.25">
      <c r="A188" s="187"/>
      <c r="B188" s="187" t="s">
        <v>119</v>
      </c>
      <c r="C188" s="25" t="s">
        <v>79</v>
      </c>
      <c r="D188" s="25" t="s">
        <v>619</v>
      </c>
      <c r="E188" s="185">
        <v>852</v>
      </c>
      <c r="F188" s="18" t="s">
        <v>111</v>
      </c>
      <c r="G188" s="25" t="s">
        <v>79</v>
      </c>
      <c r="H188" s="25" t="s">
        <v>146</v>
      </c>
      <c r="I188" s="18" t="s">
        <v>120</v>
      </c>
      <c r="J188" s="19">
        <f t="shared" si="47"/>
        <v>1509100</v>
      </c>
      <c r="K188" s="19">
        <f t="shared" si="47"/>
        <v>1584800</v>
      </c>
      <c r="L188" s="19">
        <f t="shared" si="47"/>
        <v>1615400</v>
      </c>
    </row>
    <row r="189" spans="1:12" s="1" customFormat="1" ht="27.75" customHeight="1" x14ac:dyDescent="0.25">
      <c r="A189" s="187"/>
      <c r="B189" s="187" t="s">
        <v>121</v>
      </c>
      <c r="C189" s="25" t="s">
        <v>79</v>
      </c>
      <c r="D189" s="25" t="s">
        <v>619</v>
      </c>
      <c r="E189" s="185">
        <v>852</v>
      </c>
      <c r="F189" s="18" t="s">
        <v>111</v>
      </c>
      <c r="G189" s="25" t="s">
        <v>79</v>
      </c>
      <c r="H189" s="25" t="s">
        <v>146</v>
      </c>
      <c r="I189" s="18" t="s">
        <v>122</v>
      </c>
      <c r="J189" s="19">
        <f>1454139+54961</f>
        <v>1509100</v>
      </c>
      <c r="K189" s="19">
        <f>1526800+58000</f>
        <v>1584800</v>
      </c>
      <c r="L189" s="19">
        <v>1615400</v>
      </c>
    </row>
    <row r="190" spans="1:12" s="1" customFormat="1" x14ac:dyDescent="0.25">
      <c r="A190" s="350" t="s">
        <v>147</v>
      </c>
      <c r="B190" s="350"/>
      <c r="C190" s="25" t="s">
        <v>79</v>
      </c>
      <c r="D190" s="25" t="s">
        <v>619</v>
      </c>
      <c r="E190" s="185">
        <v>852</v>
      </c>
      <c r="F190" s="25" t="s">
        <v>111</v>
      </c>
      <c r="G190" s="25" t="s">
        <v>79</v>
      </c>
      <c r="H190" s="25" t="s">
        <v>148</v>
      </c>
      <c r="I190" s="18"/>
      <c r="J190" s="19">
        <f t="shared" ref="J190:L191" si="48">J191</f>
        <v>3143300</v>
      </c>
      <c r="K190" s="19">
        <f t="shared" si="48"/>
        <v>3300500</v>
      </c>
      <c r="L190" s="19">
        <f t="shared" si="48"/>
        <v>3635800</v>
      </c>
    </row>
    <row r="191" spans="1:12" s="1" customFormat="1" ht="29.25" customHeight="1" x14ac:dyDescent="0.25">
      <c r="A191" s="187"/>
      <c r="B191" s="187" t="s">
        <v>119</v>
      </c>
      <c r="C191" s="25" t="s">
        <v>79</v>
      </c>
      <c r="D191" s="25" t="s">
        <v>619</v>
      </c>
      <c r="E191" s="185">
        <v>852</v>
      </c>
      <c r="F191" s="18" t="s">
        <v>111</v>
      </c>
      <c r="G191" s="25" t="s">
        <v>79</v>
      </c>
      <c r="H191" s="25" t="s">
        <v>148</v>
      </c>
      <c r="I191" s="18" t="s">
        <v>120</v>
      </c>
      <c r="J191" s="19">
        <f t="shared" si="48"/>
        <v>3143300</v>
      </c>
      <c r="K191" s="19">
        <f t="shared" si="48"/>
        <v>3300500</v>
      </c>
      <c r="L191" s="19">
        <f t="shared" si="48"/>
        <v>3635800</v>
      </c>
    </row>
    <row r="192" spans="1:12" s="1" customFormat="1" ht="29.25" customHeight="1" x14ac:dyDescent="0.25">
      <c r="A192" s="187"/>
      <c r="B192" s="187" t="s">
        <v>121</v>
      </c>
      <c r="C192" s="134" t="s">
        <v>79</v>
      </c>
      <c r="D192" s="25" t="s">
        <v>619</v>
      </c>
      <c r="E192" s="185">
        <v>852</v>
      </c>
      <c r="F192" s="18" t="s">
        <v>111</v>
      </c>
      <c r="G192" s="25" t="s">
        <v>79</v>
      </c>
      <c r="H192" s="25" t="s">
        <v>148</v>
      </c>
      <c r="I192" s="18" t="s">
        <v>122</v>
      </c>
      <c r="J192" s="19">
        <f>3272821-129521</f>
        <v>3143300</v>
      </c>
      <c r="K192" s="19">
        <f>3436500-136000</f>
        <v>3300500</v>
      </c>
      <c r="L192" s="19">
        <v>3635800</v>
      </c>
    </row>
    <row r="193" spans="1:14" s="1" customFormat="1" x14ac:dyDescent="0.25">
      <c r="A193" s="350" t="s">
        <v>149</v>
      </c>
      <c r="B193" s="350"/>
      <c r="C193" s="25" t="s">
        <v>79</v>
      </c>
      <c r="D193" s="25" t="s">
        <v>619</v>
      </c>
      <c r="E193" s="185">
        <v>852</v>
      </c>
      <c r="F193" s="25" t="s">
        <v>111</v>
      </c>
      <c r="G193" s="25" t="s">
        <v>79</v>
      </c>
      <c r="H193" s="25" t="s">
        <v>150</v>
      </c>
      <c r="I193" s="18"/>
      <c r="J193" s="19">
        <f t="shared" ref="J193:L194" si="49">J194</f>
        <v>1445900</v>
      </c>
      <c r="K193" s="19">
        <f t="shared" si="49"/>
        <v>1518200</v>
      </c>
      <c r="L193" s="19">
        <f t="shared" si="49"/>
        <v>1606300</v>
      </c>
    </row>
    <row r="194" spans="1:14" s="1" customFormat="1" ht="27.75" customHeight="1" x14ac:dyDescent="0.25">
      <c r="A194" s="187"/>
      <c r="B194" s="187" t="s">
        <v>119</v>
      </c>
      <c r="C194" s="25" t="s">
        <v>79</v>
      </c>
      <c r="D194" s="25" t="s">
        <v>619</v>
      </c>
      <c r="E194" s="185">
        <v>852</v>
      </c>
      <c r="F194" s="18" t="s">
        <v>111</v>
      </c>
      <c r="G194" s="25" t="s">
        <v>79</v>
      </c>
      <c r="H194" s="25" t="s">
        <v>150</v>
      </c>
      <c r="I194" s="18" t="s">
        <v>120</v>
      </c>
      <c r="J194" s="19">
        <f t="shared" si="49"/>
        <v>1445900</v>
      </c>
      <c r="K194" s="19">
        <f t="shared" si="49"/>
        <v>1518200</v>
      </c>
      <c r="L194" s="19">
        <f t="shared" si="49"/>
        <v>1606300</v>
      </c>
    </row>
    <row r="195" spans="1:14" s="1" customFormat="1" ht="29.25" customHeight="1" x14ac:dyDescent="0.25">
      <c r="A195" s="187"/>
      <c r="B195" s="187" t="s">
        <v>121</v>
      </c>
      <c r="C195" s="134" t="s">
        <v>79</v>
      </c>
      <c r="D195" s="25" t="s">
        <v>619</v>
      </c>
      <c r="E195" s="185">
        <v>852</v>
      </c>
      <c r="F195" s="18" t="s">
        <v>111</v>
      </c>
      <c r="G195" s="25" t="s">
        <v>79</v>
      </c>
      <c r="H195" s="25" t="s">
        <v>150</v>
      </c>
      <c r="I195" s="18" t="s">
        <v>122</v>
      </c>
      <c r="J195" s="19">
        <f>1445866+34</f>
        <v>1445900</v>
      </c>
      <c r="K195" s="19">
        <v>1518200</v>
      </c>
      <c r="L195" s="19">
        <v>1606300</v>
      </c>
    </row>
    <row r="196" spans="1:14" s="1" customFormat="1" x14ac:dyDescent="0.25">
      <c r="A196" s="350" t="s">
        <v>151</v>
      </c>
      <c r="B196" s="350"/>
      <c r="C196" s="25" t="s">
        <v>79</v>
      </c>
      <c r="D196" s="25" t="s">
        <v>619</v>
      </c>
      <c r="E196" s="185">
        <v>852</v>
      </c>
      <c r="F196" s="25" t="s">
        <v>111</v>
      </c>
      <c r="G196" s="25" t="s">
        <v>79</v>
      </c>
      <c r="H196" s="25" t="s">
        <v>152</v>
      </c>
      <c r="I196" s="18"/>
      <c r="J196" s="19">
        <f t="shared" ref="J196:L197" si="50">J197</f>
        <v>1604400</v>
      </c>
      <c r="K196" s="19">
        <f t="shared" si="50"/>
        <v>1684600</v>
      </c>
      <c r="L196" s="19">
        <f t="shared" si="50"/>
        <v>1782300</v>
      </c>
    </row>
    <row r="197" spans="1:14" s="1" customFormat="1" ht="28.5" customHeight="1" x14ac:dyDescent="0.25">
      <c r="A197" s="187"/>
      <c r="B197" s="187" t="s">
        <v>119</v>
      </c>
      <c r="C197" s="25" t="s">
        <v>79</v>
      </c>
      <c r="D197" s="25" t="s">
        <v>619</v>
      </c>
      <c r="E197" s="185">
        <v>852</v>
      </c>
      <c r="F197" s="18" t="s">
        <v>111</v>
      </c>
      <c r="G197" s="25" t="s">
        <v>79</v>
      </c>
      <c r="H197" s="25" t="s">
        <v>152</v>
      </c>
      <c r="I197" s="18" t="s">
        <v>120</v>
      </c>
      <c r="J197" s="19">
        <f t="shared" si="50"/>
        <v>1604400</v>
      </c>
      <c r="K197" s="19">
        <f t="shared" si="50"/>
        <v>1684600</v>
      </c>
      <c r="L197" s="19">
        <f t="shared" si="50"/>
        <v>1782300</v>
      </c>
    </row>
    <row r="198" spans="1:14" s="1" customFormat="1" ht="29.25" customHeight="1" x14ac:dyDescent="0.25">
      <c r="A198" s="187"/>
      <c r="B198" s="187" t="s">
        <v>121</v>
      </c>
      <c r="C198" s="25" t="s">
        <v>79</v>
      </c>
      <c r="D198" s="25" t="s">
        <v>619</v>
      </c>
      <c r="E198" s="185">
        <v>852</v>
      </c>
      <c r="F198" s="18" t="s">
        <v>111</v>
      </c>
      <c r="G198" s="25" t="s">
        <v>79</v>
      </c>
      <c r="H198" s="25" t="s">
        <v>152</v>
      </c>
      <c r="I198" s="18" t="s">
        <v>122</v>
      </c>
      <c r="J198" s="19">
        <f>1604423-23</f>
        <v>1604400</v>
      </c>
      <c r="K198" s="19">
        <v>1684600</v>
      </c>
      <c r="L198" s="19">
        <v>1782300</v>
      </c>
    </row>
    <row r="199" spans="1:14" s="1" customFormat="1" x14ac:dyDescent="0.25">
      <c r="A199" s="350" t="s">
        <v>153</v>
      </c>
      <c r="B199" s="350"/>
      <c r="C199" s="25" t="s">
        <v>79</v>
      </c>
      <c r="D199" s="25" t="s">
        <v>619</v>
      </c>
      <c r="E199" s="185">
        <v>852</v>
      </c>
      <c r="F199" s="25" t="s">
        <v>111</v>
      </c>
      <c r="G199" s="25" t="s">
        <v>79</v>
      </c>
      <c r="H199" s="25" t="s">
        <v>154</v>
      </c>
      <c r="I199" s="18"/>
      <c r="J199" s="19">
        <f t="shared" ref="J199:L200" si="51">J200</f>
        <v>1466000</v>
      </c>
      <c r="K199" s="19">
        <f t="shared" si="51"/>
        <v>1539400</v>
      </c>
      <c r="L199" s="19">
        <f t="shared" si="51"/>
        <v>1628700</v>
      </c>
    </row>
    <row r="200" spans="1:14" s="1" customFormat="1" ht="27.75" customHeight="1" x14ac:dyDescent="0.25">
      <c r="A200" s="187"/>
      <c r="B200" s="187" t="s">
        <v>119</v>
      </c>
      <c r="C200" s="25" t="s">
        <v>79</v>
      </c>
      <c r="D200" s="25" t="s">
        <v>619</v>
      </c>
      <c r="E200" s="185">
        <v>852</v>
      </c>
      <c r="F200" s="18" t="s">
        <v>111</v>
      </c>
      <c r="G200" s="25" t="s">
        <v>79</v>
      </c>
      <c r="H200" s="25" t="s">
        <v>154</v>
      </c>
      <c r="I200" s="18" t="s">
        <v>120</v>
      </c>
      <c r="J200" s="19">
        <f t="shared" si="51"/>
        <v>1466000</v>
      </c>
      <c r="K200" s="19">
        <f t="shared" si="51"/>
        <v>1539400</v>
      </c>
      <c r="L200" s="19">
        <f t="shared" si="51"/>
        <v>1628700</v>
      </c>
    </row>
    <row r="201" spans="1:14" s="1" customFormat="1" ht="27.75" customHeight="1" x14ac:dyDescent="0.25">
      <c r="A201" s="187"/>
      <c r="B201" s="187" t="s">
        <v>121</v>
      </c>
      <c r="C201" s="25" t="s">
        <v>79</v>
      </c>
      <c r="D201" s="25" t="s">
        <v>619</v>
      </c>
      <c r="E201" s="185">
        <v>852</v>
      </c>
      <c r="F201" s="18" t="s">
        <v>111</v>
      </c>
      <c r="G201" s="25" t="s">
        <v>79</v>
      </c>
      <c r="H201" s="25" t="s">
        <v>154</v>
      </c>
      <c r="I201" s="18" t="s">
        <v>122</v>
      </c>
      <c r="J201" s="19">
        <f>1466064-64</f>
        <v>1466000</v>
      </c>
      <c r="K201" s="19">
        <v>1539400</v>
      </c>
      <c r="L201" s="19">
        <v>1628700</v>
      </c>
    </row>
    <row r="202" spans="1:14" s="1" customFormat="1" x14ac:dyDescent="0.25">
      <c r="A202" s="350" t="s">
        <v>155</v>
      </c>
      <c r="B202" s="350"/>
      <c r="C202" s="134" t="s">
        <v>79</v>
      </c>
      <c r="D202" s="25" t="s">
        <v>619</v>
      </c>
      <c r="E202" s="185">
        <v>852</v>
      </c>
      <c r="F202" s="25" t="s">
        <v>111</v>
      </c>
      <c r="G202" s="25" t="s">
        <v>79</v>
      </c>
      <c r="H202" s="25" t="s">
        <v>156</v>
      </c>
      <c r="I202" s="18"/>
      <c r="J202" s="19">
        <f t="shared" ref="J202:L203" si="52">J203</f>
        <v>565700</v>
      </c>
      <c r="K202" s="19">
        <f t="shared" si="52"/>
        <v>594000</v>
      </c>
      <c r="L202" s="19">
        <f t="shared" si="52"/>
        <v>606200</v>
      </c>
    </row>
    <row r="203" spans="1:14" s="1" customFormat="1" ht="29.25" customHeight="1" x14ac:dyDescent="0.25">
      <c r="A203" s="187"/>
      <c r="B203" s="187" t="s">
        <v>119</v>
      </c>
      <c r="C203" s="25" t="s">
        <v>79</v>
      </c>
      <c r="D203" s="25" t="s">
        <v>619</v>
      </c>
      <c r="E203" s="185">
        <v>852</v>
      </c>
      <c r="F203" s="18" t="s">
        <v>111</v>
      </c>
      <c r="G203" s="25" t="s">
        <v>79</v>
      </c>
      <c r="H203" s="25" t="s">
        <v>156</v>
      </c>
      <c r="I203" s="18" t="s">
        <v>120</v>
      </c>
      <c r="J203" s="19">
        <f t="shared" si="52"/>
        <v>565700</v>
      </c>
      <c r="K203" s="19">
        <f t="shared" si="52"/>
        <v>594000</v>
      </c>
      <c r="L203" s="19">
        <f t="shared" si="52"/>
        <v>606200</v>
      </c>
    </row>
    <row r="204" spans="1:14" s="1" customFormat="1" ht="27.75" customHeight="1" x14ac:dyDescent="0.25">
      <c r="A204" s="187"/>
      <c r="B204" s="187" t="s">
        <v>121</v>
      </c>
      <c r="C204" s="25" t="s">
        <v>79</v>
      </c>
      <c r="D204" s="25" t="s">
        <v>619</v>
      </c>
      <c r="E204" s="185">
        <v>852</v>
      </c>
      <c r="F204" s="18" t="s">
        <v>111</v>
      </c>
      <c r="G204" s="25" t="s">
        <v>79</v>
      </c>
      <c r="H204" s="25" t="s">
        <v>156</v>
      </c>
      <c r="I204" s="18" t="s">
        <v>122</v>
      </c>
      <c r="J204" s="19">
        <f>545720+19980</f>
        <v>565700</v>
      </c>
      <c r="K204" s="19">
        <f>573000+21000</f>
        <v>594000</v>
      </c>
      <c r="L204" s="19">
        <v>606200</v>
      </c>
      <c r="N204" s="175"/>
    </row>
    <row r="205" spans="1:14" s="1" customFormat="1" x14ac:dyDescent="0.25">
      <c r="A205" s="350" t="s">
        <v>157</v>
      </c>
      <c r="B205" s="350"/>
      <c r="C205" s="25" t="s">
        <v>79</v>
      </c>
      <c r="D205" s="25" t="s">
        <v>619</v>
      </c>
      <c r="E205" s="185">
        <v>852</v>
      </c>
      <c r="F205" s="18" t="s">
        <v>111</v>
      </c>
      <c r="G205" s="18" t="s">
        <v>79</v>
      </c>
      <c r="H205" s="18" t="s">
        <v>158</v>
      </c>
      <c r="I205" s="18"/>
      <c r="J205" s="19">
        <f>J206</f>
        <v>6292500</v>
      </c>
      <c r="K205" s="19">
        <f>K206</f>
        <v>6531400</v>
      </c>
      <c r="L205" s="19">
        <f>L206</f>
        <v>6910300</v>
      </c>
      <c r="N205" s="175"/>
    </row>
    <row r="206" spans="1:14" s="1" customFormat="1" x14ac:dyDescent="0.25">
      <c r="A206" s="350" t="s">
        <v>115</v>
      </c>
      <c r="B206" s="350"/>
      <c r="C206" s="25" t="s">
        <v>79</v>
      </c>
      <c r="D206" s="25" t="s">
        <v>619</v>
      </c>
      <c r="E206" s="185">
        <v>852</v>
      </c>
      <c r="F206" s="18" t="s">
        <v>111</v>
      </c>
      <c r="G206" s="18" t="s">
        <v>79</v>
      </c>
      <c r="H206" s="18" t="s">
        <v>159</v>
      </c>
      <c r="I206" s="18"/>
      <c r="J206" s="19">
        <f>J207+J210+J213</f>
        <v>6292500</v>
      </c>
      <c r="K206" s="19">
        <f>K207+K210+K213</f>
        <v>6531400</v>
      </c>
      <c r="L206" s="19">
        <f>L207+L210+L213</f>
        <v>6910300</v>
      </c>
      <c r="N206" s="175"/>
    </row>
    <row r="207" spans="1:14" s="1" customFormat="1" ht="26.25" customHeight="1" x14ac:dyDescent="0.25">
      <c r="A207" s="350" t="s">
        <v>160</v>
      </c>
      <c r="B207" s="350"/>
      <c r="C207" s="25" t="s">
        <v>79</v>
      </c>
      <c r="D207" s="25" t="s">
        <v>619</v>
      </c>
      <c r="E207" s="185">
        <v>852</v>
      </c>
      <c r="F207" s="25" t="s">
        <v>111</v>
      </c>
      <c r="G207" s="25" t="s">
        <v>79</v>
      </c>
      <c r="H207" s="25" t="s">
        <v>161</v>
      </c>
      <c r="I207" s="18"/>
      <c r="J207" s="19">
        <f t="shared" ref="J207:L208" si="53">J208</f>
        <v>2839100</v>
      </c>
      <c r="K207" s="19">
        <f t="shared" si="53"/>
        <v>2952000</v>
      </c>
      <c r="L207" s="19">
        <f t="shared" si="53"/>
        <v>3153900</v>
      </c>
      <c r="N207" s="175"/>
    </row>
    <row r="208" spans="1:14" s="1" customFormat="1" ht="27.75" customHeight="1" x14ac:dyDescent="0.25">
      <c r="A208" s="187"/>
      <c r="B208" s="187" t="s">
        <v>119</v>
      </c>
      <c r="C208" s="25" t="s">
        <v>79</v>
      </c>
      <c r="D208" s="25" t="s">
        <v>619</v>
      </c>
      <c r="E208" s="185">
        <v>852</v>
      </c>
      <c r="F208" s="18" t="s">
        <v>111</v>
      </c>
      <c r="G208" s="25" t="s">
        <v>79</v>
      </c>
      <c r="H208" s="25" t="s">
        <v>161</v>
      </c>
      <c r="I208" s="18" t="s">
        <v>120</v>
      </c>
      <c r="J208" s="19">
        <f t="shared" si="53"/>
        <v>2839100</v>
      </c>
      <c r="K208" s="19">
        <f t="shared" si="53"/>
        <v>2952000</v>
      </c>
      <c r="L208" s="19">
        <f t="shared" si="53"/>
        <v>3153900</v>
      </c>
      <c r="N208" s="175"/>
    </row>
    <row r="209" spans="1:14" s="1" customFormat="1" ht="28.5" customHeight="1" x14ac:dyDescent="0.25">
      <c r="A209" s="187"/>
      <c r="B209" s="187" t="s">
        <v>121</v>
      </c>
      <c r="C209" s="25" t="s">
        <v>79</v>
      </c>
      <c r="D209" s="25" t="s">
        <v>619</v>
      </c>
      <c r="E209" s="185">
        <v>852</v>
      </c>
      <c r="F209" s="18" t="s">
        <v>111</v>
      </c>
      <c r="G209" s="25" t="s">
        <v>79</v>
      </c>
      <c r="H209" s="25" t="s">
        <v>161</v>
      </c>
      <c r="I209" s="18" t="s">
        <v>122</v>
      </c>
      <c r="J209" s="19">
        <f>2839079+21</f>
        <v>2839100</v>
      </c>
      <c r="K209" s="19">
        <f>2981000-29000</f>
        <v>2952000</v>
      </c>
      <c r="L209" s="19">
        <v>3153900</v>
      </c>
      <c r="N209" s="175"/>
    </row>
    <row r="210" spans="1:14" s="1" customFormat="1" ht="27" customHeight="1" x14ac:dyDescent="0.25">
      <c r="A210" s="350" t="s">
        <v>162</v>
      </c>
      <c r="B210" s="350"/>
      <c r="C210" s="25" t="s">
        <v>79</v>
      </c>
      <c r="D210" s="25" t="s">
        <v>619</v>
      </c>
      <c r="E210" s="185">
        <v>852</v>
      </c>
      <c r="F210" s="25" t="s">
        <v>111</v>
      </c>
      <c r="G210" s="25" t="s">
        <v>79</v>
      </c>
      <c r="H210" s="25" t="s">
        <v>163</v>
      </c>
      <c r="I210" s="18"/>
      <c r="J210" s="19">
        <f t="shared" ref="J210:L211" si="54">J211</f>
        <v>1562600</v>
      </c>
      <c r="K210" s="19">
        <f t="shared" si="54"/>
        <v>1625700</v>
      </c>
      <c r="L210" s="19">
        <f t="shared" si="54"/>
        <v>1735900</v>
      </c>
      <c r="N210" s="175"/>
    </row>
    <row r="211" spans="1:14" s="1" customFormat="1" ht="28.5" customHeight="1" x14ac:dyDescent="0.25">
      <c r="A211" s="187"/>
      <c r="B211" s="187" t="s">
        <v>119</v>
      </c>
      <c r="C211" s="134" t="s">
        <v>79</v>
      </c>
      <c r="D211" s="25" t="s">
        <v>619</v>
      </c>
      <c r="E211" s="185">
        <v>852</v>
      </c>
      <c r="F211" s="18" t="s">
        <v>111</v>
      </c>
      <c r="G211" s="25" t="s">
        <v>79</v>
      </c>
      <c r="H211" s="25" t="s">
        <v>163</v>
      </c>
      <c r="I211" s="18" t="s">
        <v>120</v>
      </c>
      <c r="J211" s="19">
        <f t="shared" si="54"/>
        <v>1562600</v>
      </c>
      <c r="K211" s="19">
        <f t="shared" si="54"/>
        <v>1625700</v>
      </c>
      <c r="L211" s="19">
        <f t="shared" si="54"/>
        <v>1735900</v>
      </c>
      <c r="N211" s="175"/>
    </row>
    <row r="212" spans="1:14" s="1" customFormat="1" ht="26.25" customHeight="1" x14ac:dyDescent="0.25">
      <c r="A212" s="187"/>
      <c r="B212" s="187" t="s">
        <v>121</v>
      </c>
      <c r="C212" s="25" t="s">
        <v>79</v>
      </c>
      <c r="D212" s="25" t="s">
        <v>619</v>
      </c>
      <c r="E212" s="185">
        <v>852</v>
      </c>
      <c r="F212" s="18" t="s">
        <v>111</v>
      </c>
      <c r="G212" s="25" t="s">
        <v>79</v>
      </c>
      <c r="H212" s="25" t="s">
        <v>163</v>
      </c>
      <c r="I212" s="18" t="s">
        <v>122</v>
      </c>
      <c r="J212" s="19">
        <f>1562634-34</f>
        <v>1562600</v>
      </c>
      <c r="K212" s="19">
        <f>1640700-15000</f>
        <v>1625700</v>
      </c>
      <c r="L212" s="19">
        <v>1735900</v>
      </c>
      <c r="N212" s="175"/>
    </row>
    <row r="213" spans="1:14" s="1" customFormat="1" ht="27" customHeight="1" x14ac:dyDescent="0.25">
      <c r="A213" s="361" t="s">
        <v>164</v>
      </c>
      <c r="B213" s="361"/>
      <c r="C213" s="25" t="s">
        <v>79</v>
      </c>
      <c r="D213" s="25" t="s">
        <v>619</v>
      </c>
      <c r="E213" s="185">
        <v>852</v>
      </c>
      <c r="F213" s="25" t="s">
        <v>111</v>
      </c>
      <c r="G213" s="25" t="s">
        <v>79</v>
      </c>
      <c r="H213" s="25" t="s">
        <v>165</v>
      </c>
      <c r="I213" s="18"/>
      <c r="J213" s="19">
        <f>J215</f>
        <v>1890800</v>
      </c>
      <c r="K213" s="19">
        <f>K215</f>
        <v>1953700</v>
      </c>
      <c r="L213" s="19">
        <f>L215</f>
        <v>2020500</v>
      </c>
      <c r="N213" s="175"/>
    </row>
    <row r="214" spans="1:14" s="1" customFormat="1" ht="27" customHeight="1" x14ac:dyDescent="0.25">
      <c r="A214" s="187"/>
      <c r="B214" s="187" t="s">
        <v>119</v>
      </c>
      <c r="C214" s="25" t="s">
        <v>79</v>
      </c>
      <c r="D214" s="25" t="s">
        <v>619</v>
      </c>
      <c r="E214" s="185">
        <v>852</v>
      </c>
      <c r="F214" s="18" t="s">
        <v>111</v>
      </c>
      <c r="G214" s="25" t="s">
        <v>79</v>
      </c>
      <c r="H214" s="25" t="s">
        <v>165</v>
      </c>
      <c r="I214" s="18" t="s">
        <v>120</v>
      </c>
      <c r="J214" s="19">
        <f>J215</f>
        <v>1890800</v>
      </c>
      <c r="K214" s="19">
        <f>K215</f>
        <v>1953700</v>
      </c>
      <c r="L214" s="19">
        <f>L215</f>
        <v>2020500</v>
      </c>
      <c r="N214" s="175"/>
    </row>
    <row r="215" spans="1:14" s="1" customFormat="1" ht="28.5" customHeight="1" x14ac:dyDescent="0.25">
      <c r="A215" s="187"/>
      <c r="B215" s="187" t="s">
        <v>121</v>
      </c>
      <c r="C215" s="25" t="s">
        <v>79</v>
      </c>
      <c r="D215" s="25" t="s">
        <v>619</v>
      </c>
      <c r="E215" s="185">
        <v>852</v>
      </c>
      <c r="F215" s="18" t="s">
        <v>111</v>
      </c>
      <c r="G215" s="25" t="s">
        <v>79</v>
      </c>
      <c r="H215" s="25" t="s">
        <v>165</v>
      </c>
      <c r="I215" s="18" t="s">
        <v>122</v>
      </c>
      <c r="J215" s="19">
        <f>1890782+18</f>
        <v>1890800</v>
      </c>
      <c r="K215" s="19">
        <f>1909700+29000+15000</f>
        <v>1953700</v>
      </c>
      <c r="L215" s="19">
        <v>2020500</v>
      </c>
      <c r="N215" s="175"/>
    </row>
    <row r="216" spans="1:14" s="1" customFormat="1" ht="15" customHeight="1" x14ac:dyDescent="0.25">
      <c r="A216" s="350" t="s">
        <v>166</v>
      </c>
      <c r="B216" s="350"/>
      <c r="C216" s="25" t="s">
        <v>79</v>
      </c>
      <c r="D216" s="25" t="s">
        <v>619</v>
      </c>
      <c r="E216" s="25">
        <v>852</v>
      </c>
      <c r="F216" s="18" t="s">
        <v>111</v>
      </c>
      <c r="G216" s="18" t="s">
        <v>79</v>
      </c>
      <c r="H216" s="18" t="s">
        <v>167</v>
      </c>
      <c r="I216" s="18"/>
      <c r="J216" s="19">
        <f>J217</f>
        <v>1172900</v>
      </c>
      <c r="K216" s="19">
        <f>K217</f>
        <v>1172900</v>
      </c>
      <c r="L216" s="19">
        <f>L217</f>
        <v>1172900</v>
      </c>
    </row>
    <row r="217" spans="1:14" s="1" customFormat="1" ht="15" customHeight="1" x14ac:dyDescent="0.25">
      <c r="A217" s="350" t="s">
        <v>168</v>
      </c>
      <c r="B217" s="350"/>
      <c r="C217" s="25" t="s">
        <v>79</v>
      </c>
      <c r="D217" s="25" t="s">
        <v>619</v>
      </c>
      <c r="E217" s="25">
        <v>852</v>
      </c>
      <c r="F217" s="18" t="s">
        <v>111</v>
      </c>
      <c r="G217" s="18" t="s">
        <v>79</v>
      </c>
      <c r="H217" s="18" t="s">
        <v>169</v>
      </c>
      <c r="I217" s="18"/>
      <c r="J217" s="19">
        <f t="shared" ref="J217:L218" si="55">J218</f>
        <v>1172900</v>
      </c>
      <c r="K217" s="19">
        <f t="shared" si="55"/>
        <v>1172900</v>
      </c>
      <c r="L217" s="19">
        <f t="shared" si="55"/>
        <v>1172900</v>
      </c>
    </row>
    <row r="218" spans="1:14" s="1" customFormat="1" ht="27" customHeight="1" x14ac:dyDescent="0.25">
      <c r="A218" s="193"/>
      <c r="B218" s="187" t="s">
        <v>119</v>
      </c>
      <c r="C218" s="134" t="s">
        <v>79</v>
      </c>
      <c r="D218" s="25" t="s">
        <v>619</v>
      </c>
      <c r="E218" s="25">
        <v>852</v>
      </c>
      <c r="F218" s="18" t="s">
        <v>111</v>
      </c>
      <c r="G218" s="18" t="s">
        <v>79</v>
      </c>
      <c r="H218" s="18" t="s">
        <v>169</v>
      </c>
      <c r="I218" s="18" t="s">
        <v>120</v>
      </c>
      <c r="J218" s="19">
        <f t="shared" si="55"/>
        <v>1172900</v>
      </c>
      <c r="K218" s="19">
        <f t="shared" si="55"/>
        <v>1172900</v>
      </c>
      <c r="L218" s="19">
        <f t="shared" si="55"/>
        <v>1172900</v>
      </c>
    </row>
    <row r="219" spans="1:14" s="1" customFormat="1" x14ac:dyDescent="0.25">
      <c r="A219" s="193"/>
      <c r="B219" s="193" t="s">
        <v>170</v>
      </c>
      <c r="C219" s="25" t="s">
        <v>79</v>
      </c>
      <c r="D219" s="25" t="s">
        <v>619</v>
      </c>
      <c r="E219" s="25">
        <v>852</v>
      </c>
      <c r="F219" s="18" t="s">
        <v>111</v>
      </c>
      <c r="G219" s="18" t="s">
        <v>79</v>
      </c>
      <c r="H219" s="18" t="s">
        <v>169</v>
      </c>
      <c r="I219" s="18" t="s">
        <v>171</v>
      </c>
      <c r="J219" s="19">
        <v>1172900</v>
      </c>
      <c r="K219" s="19">
        <v>1172900</v>
      </c>
      <c r="L219" s="19">
        <v>1172900</v>
      </c>
    </row>
    <row r="220" spans="1:14" s="1" customFormat="1" x14ac:dyDescent="0.25">
      <c r="A220" s="350" t="s">
        <v>64</v>
      </c>
      <c r="B220" s="350"/>
      <c r="C220" s="25" t="s">
        <v>79</v>
      </c>
      <c r="D220" s="25" t="s">
        <v>619</v>
      </c>
      <c r="E220" s="25">
        <v>852</v>
      </c>
      <c r="F220" s="25" t="s">
        <v>111</v>
      </c>
      <c r="G220" s="18" t="s">
        <v>79</v>
      </c>
      <c r="H220" s="25" t="s">
        <v>65</v>
      </c>
      <c r="I220" s="25"/>
      <c r="J220" s="27">
        <f>J221</f>
        <v>63415629.229999997</v>
      </c>
      <c r="K220" s="27">
        <f>K221</f>
        <v>64612502.100000001</v>
      </c>
      <c r="L220" s="27">
        <f>L221</f>
        <v>68203120.729999989</v>
      </c>
    </row>
    <row r="221" spans="1:14" s="1" customFormat="1" ht="51.75" customHeight="1" x14ac:dyDescent="0.25">
      <c r="A221" s="350" t="s">
        <v>66</v>
      </c>
      <c r="B221" s="350"/>
      <c r="C221" s="134" t="s">
        <v>79</v>
      </c>
      <c r="D221" s="25" t="s">
        <v>619</v>
      </c>
      <c r="E221" s="25">
        <v>852</v>
      </c>
      <c r="F221" s="18" t="s">
        <v>111</v>
      </c>
      <c r="G221" s="18" t="s">
        <v>79</v>
      </c>
      <c r="H221" s="18" t="s">
        <v>67</v>
      </c>
      <c r="I221" s="18"/>
      <c r="J221" s="19">
        <f>J222+J228+J225</f>
        <v>63415629.229999997</v>
      </c>
      <c r="K221" s="19">
        <f>K222+K228+K225</f>
        <v>64612502.100000001</v>
      </c>
      <c r="L221" s="19">
        <f>L222+L228+L225</f>
        <v>68203120.729999989</v>
      </c>
    </row>
    <row r="222" spans="1:14" s="1" customFormat="1" ht="29.25" customHeight="1" x14ac:dyDescent="0.25">
      <c r="A222" s="350" t="s">
        <v>172</v>
      </c>
      <c r="B222" s="350"/>
      <c r="C222" s="25" t="s">
        <v>79</v>
      </c>
      <c r="D222" s="25" t="s">
        <v>619</v>
      </c>
      <c r="E222" s="25">
        <v>852</v>
      </c>
      <c r="F222" s="18" t="s">
        <v>111</v>
      </c>
      <c r="G222" s="18" t="s">
        <v>79</v>
      </c>
      <c r="H222" s="18" t="s">
        <v>173</v>
      </c>
      <c r="I222" s="18"/>
      <c r="J222" s="19">
        <f t="shared" ref="J222:L223" si="56">J223</f>
        <v>59263749.229999997</v>
      </c>
      <c r="K222" s="19">
        <f t="shared" si="56"/>
        <v>60460622.100000001</v>
      </c>
      <c r="L222" s="19">
        <f t="shared" si="56"/>
        <v>64051240.729999997</v>
      </c>
    </row>
    <row r="223" spans="1:14" s="1" customFormat="1" ht="27" customHeight="1" x14ac:dyDescent="0.25">
      <c r="A223" s="193"/>
      <c r="B223" s="187" t="s">
        <v>119</v>
      </c>
      <c r="C223" s="25" t="s">
        <v>79</v>
      </c>
      <c r="D223" s="25" t="s">
        <v>619</v>
      </c>
      <c r="E223" s="25">
        <v>852</v>
      </c>
      <c r="F223" s="18" t="s">
        <v>111</v>
      </c>
      <c r="G223" s="18" t="s">
        <v>79</v>
      </c>
      <c r="H223" s="18" t="s">
        <v>173</v>
      </c>
      <c r="I223" s="18" t="s">
        <v>120</v>
      </c>
      <c r="J223" s="19">
        <f t="shared" si="56"/>
        <v>59263749.229999997</v>
      </c>
      <c r="K223" s="19">
        <f t="shared" si="56"/>
        <v>60460622.100000001</v>
      </c>
      <c r="L223" s="19">
        <f t="shared" si="56"/>
        <v>64051240.729999997</v>
      </c>
    </row>
    <row r="224" spans="1:14" s="1" customFormat="1" ht="27.75" customHeight="1" x14ac:dyDescent="0.25">
      <c r="A224" s="187"/>
      <c r="B224" s="187" t="s">
        <v>121</v>
      </c>
      <c r="C224" s="25" t="s">
        <v>79</v>
      </c>
      <c r="D224" s="25" t="s">
        <v>619</v>
      </c>
      <c r="E224" s="25">
        <v>852</v>
      </c>
      <c r="F224" s="18" t="s">
        <v>111</v>
      </c>
      <c r="G224" s="25" t="s">
        <v>79</v>
      </c>
      <c r="H224" s="25" t="s">
        <v>173</v>
      </c>
      <c r="I224" s="18" t="s">
        <v>122</v>
      </c>
      <c r="J224" s="19">
        <v>59263749.229999997</v>
      </c>
      <c r="K224" s="19">
        <v>60460622.100000001</v>
      </c>
      <c r="L224" s="19">
        <v>64051240.729999997</v>
      </c>
    </row>
    <row r="225" spans="1:12" s="1" customFormat="1" ht="65.25" customHeight="1" x14ac:dyDescent="0.25">
      <c r="A225" s="350" t="s">
        <v>295</v>
      </c>
      <c r="B225" s="350"/>
      <c r="C225" s="25" t="s">
        <v>79</v>
      </c>
      <c r="D225" s="25" t="s">
        <v>619</v>
      </c>
      <c r="E225" s="25">
        <v>852</v>
      </c>
      <c r="F225" s="18" t="s">
        <v>111</v>
      </c>
      <c r="G225" s="18" t="s">
        <v>79</v>
      </c>
      <c r="H225" s="18" t="s">
        <v>131</v>
      </c>
      <c r="I225" s="18"/>
      <c r="J225" s="19">
        <f t="shared" ref="J225:L226" si="57">J226</f>
        <v>4132800</v>
      </c>
      <c r="K225" s="19">
        <f t="shared" si="57"/>
        <v>4132800</v>
      </c>
      <c r="L225" s="19">
        <f t="shared" si="57"/>
        <v>4132800</v>
      </c>
    </row>
    <row r="226" spans="1:12" s="1" customFormat="1" x14ac:dyDescent="0.25">
      <c r="A226" s="20"/>
      <c r="B226" s="193" t="s">
        <v>127</v>
      </c>
      <c r="C226" s="25" t="s">
        <v>79</v>
      </c>
      <c r="D226" s="25" t="s">
        <v>619</v>
      </c>
      <c r="E226" s="25">
        <v>852</v>
      </c>
      <c r="F226" s="18" t="s">
        <v>111</v>
      </c>
      <c r="G226" s="18" t="s">
        <v>79</v>
      </c>
      <c r="H226" s="18" t="s">
        <v>131</v>
      </c>
      <c r="I226" s="18" t="s">
        <v>128</v>
      </c>
      <c r="J226" s="19">
        <f t="shared" si="57"/>
        <v>4132800</v>
      </c>
      <c r="K226" s="19">
        <f t="shared" si="57"/>
        <v>4132800</v>
      </c>
      <c r="L226" s="19">
        <f t="shared" si="57"/>
        <v>4132800</v>
      </c>
    </row>
    <row r="227" spans="1:12" s="1" customFormat="1" ht="25.5" x14ac:dyDescent="0.25">
      <c r="A227" s="20"/>
      <c r="B227" s="187" t="s">
        <v>659</v>
      </c>
      <c r="C227" s="25" t="s">
        <v>79</v>
      </c>
      <c r="D227" s="25" t="s">
        <v>619</v>
      </c>
      <c r="E227" s="25">
        <v>852</v>
      </c>
      <c r="F227" s="18" t="s">
        <v>111</v>
      </c>
      <c r="G227" s="18" t="s">
        <v>79</v>
      </c>
      <c r="H227" s="18" t="s">
        <v>131</v>
      </c>
      <c r="I227" s="18" t="s">
        <v>245</v>
      </c>
      <c r="J227" s="19">
        <v>4132800</v>
      </c>
      <c r="K227" s="19">
        <v>4132800</v>
      </c>
      <c r="L227" s="19">
        <v>4132800</v>
      </c>
    </row>
    <row r="228" spans="1:12" s="1" customFormat="1" ht="54" customHeight="1" x14ac:dyDescent="0.25">
      <c r="A228" s="350" t="s">
        <v>297</v>
      </c>
      <c r="B228" s="350"/>
      <c r="C228" s="134" t="s">
        <v>79</v>
      </c>
      <c r="D228" s="25" t="s">
        <v>619</v>
      </c>
      <c r="E228" s="25">
        <v>852</v>
      </c>
      <c r="F228" s="18" t="s">
        <v>111</v>
      </c>
      <c r="G228" s="18" t="s">
        <v>79</v>
      </c>
      <c r="H228" s="18" t="s">
        <v>298</v>
      </c>
      <c r="I228" s="18"/>
      <c r="J228" s="19">
        <f t="shared" ref="J228:L229" si="58">J229</f>
        <v>19080</v>
      </c>
      <c r="K228" s="19">
        <f t="shared" si="58"/>
        <v>19080</v>
      </c>
      <c r="L228" s="19">
        <f t="shared" si="58"/>
        <v>19080</v>
      </c>
    </row>
    <row r="229" spans="1:12" s="1" customFormat="1" x14ac:dyDescent="0.25">
      <c r="A229" s="20"/>
      <c r="B229" s="193" t="s">
        <v>127</v>
      </c>
      <c r="C229" s="25" t="s">
        <v>79</v>
      </c>
      <c r="D229" s="25" t="s">
        <v>619</v>
      </c>
      <c r="E229" s="25">
        <v>852</v>
      </c>
      <c r="F229" s="18" t="s">
        <v>111</v>
      </c>
      <c r="G229" s="18" t="s">
        <v>79</v>
      </c>
      <c r="H229" s="18" t="s">
        <v>298</v>
      </c>
      <c r="I229" s="18" t="s">
        <v>128</v>
      </c>
      <c r="J229" s="19">
        <f t="shared" si="58"/>
        <v>19080</v>
      </c>
      <c r="K229" s="19">
        <f t="shared" si="58"/>
        <v>19080</v>
      </c>
      <c r="L229" s="19">
        <f t="shared" si="58"/>
        <v>19080</v>
      </c>
    </row>
    <row r="230" spans="1:12" s="1" customFormat="1" ht="25.5" x14ac:dyDescent="0.25">
      <c r="A230" s="20"/>
      <c r="B230" s="187" t="s">
        <v>129</v>
      </c>
      <c r="C230" s="25" t="s">
        <v>79</v>
      </c>
      <c r="D230" s="25" t="s">
        <v>619</v>
      </c>
      <c r="E230" s="25">
        <v>852</v>
      </c>
      <c r="F230" s="18" t="s">
        <v>111</v>
      </c>
      <c r="G230" s="18" t="s">
        <v>79</v>
      </c>
      <c r="H230" s="18" t="s">
        <v>298</v>
      </c>
      <c r="I230" s="18" t="s">
        <v>130</v>
      </c>
      <c r="J230" s="19">
        <v>19080</v>
      </c>
      <c r="K230" s="19">
        <v>19080</v>
      </c>
      <c r="L230" s="19">
        <v>19080</v>
      </c>
    </row>
    <row r="231" spans="1:12" s="1" customFormat="1" x14ac:dyDescent="0.25">
      <c r="A231" s="326" t="s">
        <v>174</v>
      </c>
      <c r="B231" s="326"/>
      <c r="C231" s="25" t="s">
        <v>79</v>
      </c>
      <c r="D231" s="25" t="s">
        <v>619</v>
      </c>
      <c r="E231" s="25">
        <v>852</v>
      </c>
      <c r="F231" s="14" t="s">
        <v>111</v>
      </c>
      <c r="G231" s="14" t="s">
        <v>111</v>
      </c>
      <c r="H231" s="14"/>
      <c r="I231" s="14"/>
      <c r="J231" s="15">
        <f t="shared" ref="J231:L233" si="59">J232</f>
        <v>125300</v>
      </c>
      <c r="K231" s="15">
        <f t="shared" si="59"/>
        <v>80000</v>
      </c>
      <c r="L231" s="15">
        <f t="shared" si="59"/>
        <v>94601</v>
      </c>
    </row>
    <row r="232" spans="1:12" s="1" customFormat="1" ht="25.5" customHeight="1" x14ac:dyDescent="0.25">
      <c r="A232" s="350" t="s">
        <v>175</v>
      </c>
      <c r="B232" s="350"/>
      <c r="C232" s="25" t="s">
        <v>79</v>
      </c>
      <c r="D232" s="25" t="s">
        <v>619</v>
      </c>
      <c r="E232" s="25">
        <v>852</v>
      </c>
      <c r="F232" s="18" t="s">
        <v>111</v>
      </c>
      <c r="G232" s="18" t="s">
        <v>111</v>
      </c>
      <c r="H232" s="18" t="s">
        <v>292</v>
      </c>
      <c r="I232" s="18"/>
      <c r="J232" s="19">
        <f>J233</f>
        <v>125300</v>
      </c>
      <c r="K232" s="19">
        <f t="shared" si="59"/>
        <v>80000</v>
      </c>
      <c r="L232" s="19">
        <f t="shared" si="59"/>
        <v>94601</v>
      </c>
    </row>
    <row r="233" spans="1:12" s="1" customFormat="1" x14ac:dyDescent="0.25">
      <c r="A233" s="20"/>
      <c r="B233" s="193" t="s">
        <v>22</v>
      </c>
      <c r="C233" s="25" t="s">
        <v>79</v>
      </c>
      <c r="D233" s="25" t="s">
        <v>619</v>
      </c>
      <c r="E233" s="25">
        <v>852</v>
      </c>
      <c r="F233" s="18" t="s">
        <v>111</v>
      </c>
      <c r="G233" s="18" t="s">
        <v>111</v>
      </c>
      <c r="H233" s="18" t="s">
        <v>292</v>
      </c>
      <c r="I233" s="18" t="s">
        <v>23</v>
      </c>
      <c r="J233" s="19">
        <f t="shared" si="59"/>
        <v>125300</v>
      </c>
      <c r="K233" s="19">
        <f t="shared" si="59"/>
        <v>80000</v>
      </c>
      <c r="L233" s="19">
        <f t="shared" si="59"/>
        <v>94601</v>
      </c>
    </row>
    <row r="234" spans="1:12" s="1" customFormat="1" x14ac:dyDescent="0.25">
      <c r="A234" s="20"/>
      <c r="B234" s="187" t="s">
        <v>24</v>
      </c>
      <c r="C234" s="25" t="s">
        <v>79</v>
      </c>
      <c r="D234" s="25" t="s">
        <v>619</v>
      </c>
      <c r="E234" s="25">
        <v>852</v>
      </c>
      <c r="F234" s="18" t="s">
        <v>111</v>
      </c>
      <c r="G234" s="18" t="s">
        <v>111</v>
      </c>
      <c r="H234" s="18" t="s">
        <v>292</v>
      </c>
      <c r="I234" s="18" t="s">
        <v>25</v>
      </c>
      <c r="J234" s="19">
        <v>125300</v>
      </c>
      <c r="K234" s="19">
        <v>80000</v>
      </c>
      <c r="L234" s="19">
        <v>94601</v>
      </c>
    </row>
    <row r="235" spans="1:12" s="1" customFormat="1" x14ac:dyDescent="0.25">
      <c r="A235" s="326" t="s">
        <v>176</v>
      </c>
      <c r="B235" s="326"/>
      <c r="C235" s="25" t="s">
        <v>79</v>
      </c>
      <c r="D235" s="25" t="s">
        <v>619</v>
      </c>
      <c r="E235" s="25">
        <v>852</v>
      </c>
      <c r="F235" s="14" t="s">
        <v>111</v>
      </c>
      <c r="G235" s="14" t="s">
        <v>90</v>
      </c>
      <c r="H235" s="14"/>
      <c r="I235" s="14"/>
      <c r="J235" s="15">
        <f>J236+J241+J246+J259+J264+J267</f>
        <v>13304900</v>
      </c>
      <c r="K235" s="15">
        <f>K236+K241+K246+K259+K264+K267</f>
        <v>13618644</v>
      </c>
      <c r="L235" s="15">
        <f>L236+L241+L246+L259+L264+L267</f>
        <v>14186746</v>
      </c>
    </row>
    <row r="236" spans="1:12" s="1" customFormat="1" ht="43.5" customHeight="1" x14ac:dyDescent="0.25">
      <c r="A236" s="350" t="s">
        <v>13</v>
      </c>
      <c r="B236" s="350"/>
      <c r="C236" s="134" t="s">
        <v>79</v>
      </c>
      <c r="D236" s="25" t="s">
        <v>619</v>
      </c>
      <c r="E236" s="25">
        <v>852</v>
      </c>
      <c r="F236" s="18" t="s">
        <v>111</v>
      </c>
      <c r="G236" s="18" t="s">
        <v>90</v>
      </c>
      <c r="H236" s="18" t="s">
        <v>40</v>
      </c>
      <c r="I236" s="18"/>
      <c r="J236" s="19">
        <f t="shared" ref="J236:L239" si="60">J237</f>
        <v>963900</v>
      </c>
      <c r="K236" s="19">
        <f t="shared" si="60"/>
        <v>977176</v>
      </c>
      <c r="L236" s="19">
        <f t="shared" si="60"/>
        <v>1033800</v>
      </c>
    </row>
    <row r="237" spans="1:12" s="1" customFormat="1" x14ac:dyDescent="0.25">
      <c r="A237" s="350" t="s">
        <v>15</v>
      </c>
      <c r="B237" s="350"/>
      <c r="C237" s="25" t="s">
        <v>79</v>
      </c>
      <c r="D237" s="25" t="s">
        <v>619</v>
      </c>
      <c r="E237" s="25">
        <v>852</v>
      </c>
      <c r="F237" s="18" t="s">
        <v>111</v>
      </c>
      <c r="G237" s="18" t="s">
        <v>90</v>
      </c>
      <c r="H237" s="18" t="s">
        <v>16</v>
      </c>
      <c r="I237" s="18"/>
      <c r="J237" s="19">
        <f t="shared" si="60"/>
        <v>963900</v>
      </c>
      <c r="K237" s="19">
        <f t="shared" si="60"/>
        <v>977176</v>
      </c>
      <c r="L237" s="19">
        <f t="shared" si="60"/>
        <v>1033800</v>
      </c>
    </row>
    <row r="238" spans="1:12" s="1" customFormat="1" x14ac:dyDescent="0.25">
      <c r="A238" s="350" t="s">
        <v>177</v>
      </c>
      <c r="B238" s="350"/>
      <c r="C238" s="25" t="s">
        <v>79</v>
      </c>
      <c r="D238" s="25" t="s">
        <v>619</v>
      </c>
      <c r="E238" s="25">
        <v>852</v>
      </c>
      <c r="F238" s="18" t="s">
        <v>111</v>
      </c>
      <c r="G238" s="18" t="s">
        <v>90</v>
      </c>
      <c r="H238" s="18" t="s">
        <v>178</v>
      </c>
      <c r="I238" s="18"/>
      <c r="J238" s="19">
        <f t="shared" si="60"/>
        <v>963900</v>
      </c>
      <c r="K238" s="19">
        <f t="shared" si="60"/>
        <v>977176</v>
      </c>
      <c r="L238" s="19">
        <f t="shared" si="60"/>
        <v>1033800</v>
      </c>
    </row>
    <row r="239" spans="1:12" s="1" customFormat="1" ht="28.5" customHeight="1" x14ac:dyDescent="0.25">
      <c r="A239" s="187"/>
      <c r="B239" s="187" t="s">
        <v>17</v>
      </c>
      <c r="C239" s="25" t="s">
        <v>79</v>
      </c>
      <c r="D239" s="25" t="s">
        <v>619</v>
      </c>
      <c r="E239" s="25">
        <v>852</v>
      </c>
      <c r="F239" s="18" t="s">
        <v>111</v>
      </c>
      <c r="G239" s="18" t="s">
        <v>90</v>
      </c>
      <c r="H239" s="18" t="s">
        <v>178</v>
      </c>
      <c r="I239" s="18" t="s">
        <v>19</v>
      </c>
      <c r="J239" s="19">
        <f t="shared" si="60"/>
        <v>963900</v>
      </c>
      <c r="K239" s="19">
        <f t="shared" si="60"/>
        <v>977176</v>
      </c>
      <c r="L239" s="19">
        <f t="shared" si="60"/>
        <v>1033800</v>
      </c>
    </row>
    <row r="240" spans="1:12" s="1" customFormat="1" ht="17.25" customHeight="1" x14ac:dyDescent="0.25">
      <c r="A240" s="20"/>
      <c r="B240" s="193" t="s">
        <v>20</v>
      </c>
      <c r="C240" s="25" t="s">
        <v>79</v>
      </c>
      <c r="D240" s="25" t="s">
        <v>619</v>
      </c>
      <c r="E240" s="25">
        <v>852</v>
      </c>
      <c r="F240" s="18" t="s">
        <v>111</v>
      </c>
      <c r="G240" s="18" t="s">
        <v>90</v>
      </c>
      <c r="H240" s="18" t="s">
        <v>178</v>
      </c>
      <c r="I240" s="18" t="s">
        <v>21</v>
      </c>
      <c r="J240" s="19">
        <v>963900</v>
      </c>
      <c r="K240" s="19">
        <v>977176</v>
      </c>
      <c r="L240" s="19">
        <v>1033800</v>
      </c>
    </row>
    <row r="241" spans="1:12" s="1" customFormat="1" ht="16.5" customHeight="1" x14ac:dyDescent="0.25">
      <c r="A241" s="350" t="s">
        <v>179</v>
      </c>
      <c r="B241" s="350"/>
      <c r="C241" s="25" t="s">
        <v>79</v>
      </c>
      <c r="D241" s="25" t="s">
        <v>619</v>
      </c>
      <c r="E241" s="25">
        <v>852</v>
      </c>
      <c r="F241" s="18" t="s">
        <v>111</v>
      </c>
      <c r="G241" s="18" t="s">
        <v>90</v>
      </c>
      <c r="H241" s="18" t="s">
        <v>180</v>
      </c>
      <c r="I241" s="18"/>
      <c r="J241" s="19">
        <f t="shared" ref="J241:L244" si="61">J242</f>
        <v>584000</v>
      </c>
      <c r="K241" s="19">
        <f t="shared" si="61"/>
        <v>589900</v>
      </c>
      <c r="L241" s="19">
        <f t="shared" si="61"/>
        <v>624100</v>
      </c>
    </row>
    <row r="242" spans="1:12" s="1" customFormat="1" x14ac:dyDescent="0.25">
      <c r="A242" s="350" t="s">
        <v>115</v>
      </c>
      <c r="B242" s="350"/>
      <c r="C242" s="25" t="s">
        <v>79</v>
      </c>
      <c r="D242" s="25" t="s">
        <v>619</v>
      </c>
      <c r="E242" s="25">
        <v>852</v>
      </c>
      <c r="F242" s="18" t="s">
        <v>111</v>
      </c>
      <c r="G242" s="18" t="s">
        <v>90</v>
      </c>
      <c r="H242" s="18" t="s">
        <v>181</v>
      </c>
      <c r="I242" s="18"/>
      <c r="J242" s="19">
        <f t="shared" si="61"/>
        <v>584000</v>
      </c>
      <c r="K242" s="19">
        <f t="shared" si="61"/>
        <v>589900</v>
      </c>
      <c r="L242" s="19">
        <f t="shared" si="61"/>
        <v>624100</v>
      </c>
    </row>
    <row r="243" spans="1:12" s="1" customFormat="1" ht="27.75" customHeight="1" x14ac:dyDescent="0.25">
      <c r="A243" s="350" t="s">
        <v>182</v>
      </c>
      <c r="B243" s="350"/>
      <c r="C243" s="134" t="s">
        <v>79</v>
      </c>
      <c r="D243" s="25" t="s">
        <v>619</v>
      </c>
      <c r="E243" s="25">
        <v>852</v>
      </c>
      <c r="F243" s="18" t="s">
        <v>111</v>
      </c>
      <c r="G243" s="18" t="s">
        <v>90</v>
      </c>
      <c r="H243" s="18" t="s">
        <v>183</v>
      </c>
      <c r="I243" s="18"/>
      <c r="J243" s="19">
        <f t="shared" si="61"/>
        <v>584000</v>
      </c>
      <c r="K243" s="19">
        <f t="shared" si="61"/>
        <v>589900</v>
      </c>
      <c r="L243" s="19">
        <f t="shared" si="61"/>
        <v>624100</v>
      </c>
    </row>
    <row r="244" spans="1:12" s="1" customFormat="1" ht="27" customHeight="1" x14ac:dyDescent="0.25">
      <c r="A244" s="187"/>
      <c r="B244" s="187" t="s">
        <v>119</v>
      </c>
      <c r="C244" s="25" t="s">
        <v>79</v>
      </c>
      <c r="D244" s="25" t="s">
        <v>619</v>
      </c>
      <c r="E244" s="25">
        <v>852</v>
      </c>
      <c r="F244" s="18" t="s">
        <v>111</v>
      </c>
      <c r="G244" s="18" t="s">
        <v>90</v>
      </c>
      <c r="H244" s="18" t="s">
        <v>183</v>
      </c>
      <c r="I244" s="18" t="s">
        <v>120</v>
      </c>
      <c r="J244" s="19">
        <f t="shared" si="61"/>
        <v>584000</v>
      </c>
      <c r="K244" s="19">
        <f t="shared" si="61"/>
        <v>589900</v>
      </c>
      <c r="L244" s="19">
        <f t="shared" si="61"/>
        <v>624100</v>
      </c>
    </row>
    <row r="245" spans="1:12" s="1" customFormat="1" ht="26.25" customHeight="1" x14ac:dyDescent="0.25">
      <c r="A245" s="187"/>
      <c r="B245" s="187" t="s">
        <v>121</v>
      </c>
      <c r="C245" s="25" t="s">
        <v>79</v>
      </c>
      <c r="D245" s="25" t="s">
        <v>619</v>
      </c>
      <c r="E245" s="25">
        <v>852</v>
      </c>
      <c r="F245" s="18" t="s">
        <v>111</v>
      </c>
      <c r="G245" s="18" t="s">
        <v>90</v>
      </c>
      <c r="H245" s="18" t="s">
        <v>183</v>
      </c>
      <c r="I245" s="18" t="s">
        <v>122</v>
      </c>
      <c r="J245" s="19">
        <v>584000</v>
      </c>
      <c r="K245" s="19">
        <v>589900</v>
      </c>
      <c r="L245" s="19">
        <v>624100</v>
      </c>
    </row>
    <row r="246" spans="1:12" s="2" customFormat="1" ht="41.25" customHeight="1" x14ac:dyDescent="0.25">
      <c r="A246" s="350" t="s">
        <v>184</v>
      </c>
      <c r="B246" s="350"/>
      <c r="C246" s="134" t="s">
        <v>79</v>
      </c>
      <c r="D246" s="25" t="s">
        <v>619</v>
      </c>
      <c r="E246" s="25">
        <v>852</v>
      </c>
      <c r="F246" s="18" t="s">
        <v>111</v>
      </c>
      <c r="G246" s="18" t="s">
        <v>90</v>
      </c>
      <c r="H246" s="18" t="s">
        <v>185</v>
      </c>
      <c r="I246" s="18"/>
      <c r="J246" s="19">
        <f>J247</f>
        <v>9000000</v>
      </c>
      <c r="K246" s="19">
        <f>K247</f>
        <v>9091938</v>
      </c>
      <c r="L246" s="19">
        <f>L247</f>
        <v>9619200</v>
      </c>
    </row>
    <row r="247" spans="1:12" s="1" customFormat="1" ht="15" customHeight="1" x14ac:dyDescent="0.25">
      <c r="A247" s="350" t="s">
        <v>115</v>
      </c>
      <c r="B247" s="350"/>
      <c r="C247" s="25" t="s">
        <v>79</v>
      </c>
      <c r="D247" s="25" t="s">
        <v>619</v>
      </c>
      <c r="E247" s="25">
        <v>852</v>
      </c>
      <c r="F247" s="18" t="s">
        <v>111</v>
      </c>
      <c r="G247" s="18" t="s">
        <v>90</v>
      </c>
      <c r="H247" s="18" t="s">
        <v>186</v>
      </c>
      <c r="I247" s="18"/>
      <c r="J247" s="19">
        <f>J248+J251</f>
        <v>9000000</v>
      </c>
      <c r="K247" s="19">
        <f>K248+K251</f>
        <v>9091938</v>
      </c>
      <c r="L247" s="19">
        <f>L248+L251</f>
        <v>9619200</v>
      </c>
    </row>
    <row r="248" spans="1:12" s="1" customFormat="1" ht="26.25" customHeight="1" x14ac:dyDescent="0.25">
      <c r="A248" s="350" t="s">
        <v>187</v>
      </c>
      <c r="B248" s="350"/>
      <c r="C248" s="25" t="s">
        <v>79</v>
      </c>
      <c r="D248" s="25" t="s">
        <v>619</v>
      </c>
      <c r="E248" s="25">
        <v>852</v>
      </c>
      <c r="F248" s="25" t="s">
        <v>111</v>
      </c>
      <c r="G248" s="25" t="s">
        <v>90</v>
      </c>
      <c r="H248" s="18" t="s">
        <v>188</v>
      </c>
      <c r="I248" s="18"/>
      <c r="J248" s="19">
        <f t="shared" ref="J248:L249" si="62">J249</f>
        <v>6946200</v>
      </c>
      <c r="K248" s="19">
        <f t="shared" si="62"/>
        <v>7015700</v>
      </c>
      <c r="L248" s="19">
        <f t="shared" si="62"/>
        <v>7422600</v>
      </c>
    </row>
    <row r="249" spans="1:12" s="1" customFormat="1" ht="30.75" customHeight="1" x14ac:dyDescent="0.25">
      <c r="A249" s="187"/>
      <c r="B249" s="187" t="s">
        <v>119</v>
      </c>
      <c r="C249" s="25" t="s">
        <v>79</v>
      </c>
      <c r="D249" s="25" t="s">
        <v>619</v>
      </c>
      <c r="E249" s="25">
        <v>852</v>
      </c>
      <c r="F249" s="18" t="s">
        <v>111</v>
      </c>
      <c r="G249" s="18" t="s">
        <v>90</v>
      </c>
      <c r="H249" s="18" t="s">
        <v>188</v>
      </c>
      <c r="I249" s="18" t="s">
        <v>120</v>
      </c>
      <c r="J249" s="19">
        <f t="shared" si="62"/>
        <v>6946200</v>
      </c>
      <c r="K249" s="19">
        <f t="shared" si="62"/>
        <v>7015700</v>
      </c>
      <c r="L249" s="19">
        <f t="shared" si="62"/>
        <v>7422600</v>
      </c>
    </row>
    <row r="250" spans="1:12" s="1" customFormat="1" ht="27" customHeight="1" x14ac:dyDescent="0.25">
      <c r="A250" s="187"/>
      <c r="B250" s="187" t="s">
        <v>121</v>
      </c>
      <c r="C250" s="25" t="s">
        <v>79</v>
      </c>
      <c r="D250" s="25" t="s">
        <v>619</v>
      </c>
      <c r="E250" s="25">
        <v>852</v>
      </c>
      <c r="F250" s="18" t="s">
        <v>111</v>
      </c>
      <c r="G250" s="18" t="s">
        <v>90</v>
      </c>
      <c r="H250" s="18" t="s">
        <v>188</v>
      </c>
      <c r="I250" s="18" t="s">
        <v>122</v>
      </c>
      <c r="J250" s="19">
        <v>6946200</v>
      </c>
      <c r="K250" s="19">
        <v>7015700</v>
      </c>
      <c r="L250" s="19">
        <v>7422600</v>
      </c>
    </row>
    <row r="251" spans="1:12" s="1" customFormat="1" ht="15" customHeight="1" x14ac:dyDescent="0.25">
      <c r="A251" s="350" t="s">
        <v>189</v>
      </c>
      <c r="B251" s="350"/>
      <c r="C251" s="25" t="s">
        <v>79</v>
      </c>
      <c r="D251" s="25" t="s">
        <v>619</v>
      </c>
      <c r="E251" s="25">
        <v>852</v>
      </c>
      <c r="F251" s="25" t="s">
        <v>111</v>
      </c>
      <c r="G251" s="25" t="s">
        <v>90</v>
      </c>
      <c r="H251" s="18" t="s">
        <v>190</v>
      </c>
      <c r="I251" s="18"/>
      <c r="J251" s="19">
        <f>J252+J254+J256</f>
        <v>2053800</v>
      </c>
      <c r="K251" s="19">
        <f>K252+K254+K256</f>
        <v>2076238</v>
      </c>
      <c r="L251" s="19">
        <f>L252+L254+L256</f>
        <v>2196600</v>
      </c>
    </row>
    <row r="252" spans="1:12" s="1" customFormat="1" ht="27.75" customHeight="1" x14ac:dyDescent="0.25">
      <c r="A252" s="187"/>
      <c r="B252" s="187" t="s">
        <v>17</v>
      </c>
      <c r="C252" s="25" t="s">
        <v>79</v>
      </c>
      <c r="D252" s="25" t="s">
        <v>619</v>
      </c>
      <c r="E252" s="25">
        <v>852</v>
      </c>
      <c r="F252" s="18" t="s">
        <v>111</v>
      </c>
      <c r="G252" s="18" t="s">
        <v>90</v>
      </c>
      <c r="H252" s="18" t="s">
        <v>190</v>
      </c>
      <c r="I252" s="18" t="s">
        <v>19</v>
      </c>
      <c r="J252" s="19">
        <f>J253</f>
        <v>1634900</v>
      </c>
      <c r="K252" s="19">
        <f>K253</f>
        <v>1657345</v>
      </c>
      <c r="L252" s="19">
        <f>L253</f>
        <v>1753500</v>
      </c>
    </row>
    <row r="253" spans="1:12" s="1" customFormat="1" ht="15.75" customHeight="1" x14ac:dyDescent="0.25">
      <c r="A253" s="20"/>
      <c r="B253" s="193" t="s">
        <v>20</v>
      </c>
      <c r="C253" s="134" t="s">
        <v>79</v>
      </c>
      <c r="D253" s="25" t="s">
        <v>619</v>
      </c>
      <c r="E253" s="25">
        <v>852</v>
      </c>
      <c r="F253" s="18" t="s">
        <v>111</v>
      </c>
      <c r="G253" s="18" t="s">
        <v>90</v>
      </c>
      <c r="H253" s="18" t="s">
        <v>190</v>
      </c>
      <c r="I253" s="18" t="s">
        <v>21</v>
      </c>
      <c r="J253" s="19">
        <v>1634900</v>
      </c>
      <c r="K253" s="19">
        <v>1657345</v>
      </c>
      <c r="L253" s="19">
        <v>1753500</v>
      </c>
    </row>
    <row r="254" spans="1:12" s="1" customFormat="1" ht="15.75" customHeight="1" x14ac:dyDescent="0.25">
      <c r="A254" s="20"/>
      <c r="B254" s="193" t="s">
        <v>22</v>
      </c>
      <c r="C254" s="25" t="s">
        <v>79</v>
      </c>
      <c r="D254" s="25" t="s">
        <v>619</v>
      </c>
      <c r="E254" s="25">
        <v>852</v>
      </c>
      <c r="F254" s="18" t="s">
        <v>111</v>
      </c>
      <c r="G254" s="18" t="s">
        <v>90</v>
      </c>
      <c r="H254" s="18" t="s">
        <v>190</v>
      </c>
      <c r="I254" s="18" t="s">
        <v>23</v>
      </c>
      <c r="J254" s="19">
        <f>J255</f>
        <v>381900</v>
      </c>
      <c r="K254" s="19">
        <f>K255</f>
        <v>381893</v>
      </c>
      <c r="L254" s="19">
        <f>L255</f>
        <v>404000</v>
      </c>
    </row>
    <row r="255" spans="1:12" s="1" customFormat="1" ht="15.75" customHeight="1" x14ac:dyDescent="0.25">
      <c r="A255" s="20"/>
      <c r="B255" s="187" t="s">
        <v>24</v>
      </c>
      <c r="C255" s="25" t="s">
        <v>79</v>
      </c>
      <c r="D255" s="25" t="s">
        <v>619</v>
      </c>
      <c r="E255" s="25">
        <v>852</v>
      </c>
      <c r="F255" s="18" t="s">
        <v>111</v>
      </c>
      <c r="G255" s="18" t="s">
        <v>90</v>
      </c>
      <c r="H255" s="18" t="s">
        <v>190</v>
      </c>
      <c r="I255" s="18" t="s">
        <v>25</v>
      </c>
      <c r="J255" s="19">
        <v>381900</v>
      </c>
      <c r="K255" s="19">
        <v>381893</v>
      </c>
      <c r="L255" s="19">
        <v>404000</v>
      </c>
    </row>
    <row r="256" spans="1:12" s="1" customFormat="1" x14ac:dyDescent="0.25">
      <c r="A256" s="187"/>
      <c r="B256" s="187" t="s">
        <v>26</v>
      </c>
      <c r="C256" s="25" t="s">
        <v>79</v>
      </c>
      <c r="D256" s="25" t="s">
        <v>619</v>
      </c>
      <c r="E256" s="25">
        <v>852</v>
      </c>
      <c r="F256" s="18" t="s">
        <v>111</v>
      </c>
      <c r="G256" s="18" t="s">
        <v>90</v>
      </c>
      <c r="H256" s="18" t="s">
        <v>190</v>
      </c>
      <c r="I256" s="18" t="s">
        <v>27</v>
      </c>
      <c r="J256" s="19">
        <f>J257+J258</f>
        <v>37000</v>
      </c>
      <c r="K256" s="19">
        <f>K257+K258</f>
        <v>37000</v>
      </c>
      <c r="L256" s="19">
        <f>L257+L258</f>
        <v>39100</v>
      </c>
    </row>
    <row r="257" spans="1:12" s="1" customFormat="1" ht="16.5" customHeight="1" x14ac:dyDescent="0.25">
      <c r="A257" s="187"/>
      <c r="B257" s="187" t="s">
        <v>191</v>
      </c>
      <c r="C257" s="25" t="s">
        <v>79</v>
      </c>
      <c r="D257" s="25" t="s">
        <v>619</v>
      </c>
      <c r="E257" s="25">
        <v>852</v>
      </c>
      <c r="F257" s="18" t="s">
        <v>111</v>
      </c>
      <c r="G257" s="18" t="s">
        <v>90</v>
      </c>
      <c r="H257" s="18" t="s">
        <v>190</v>
      </c>
      <c r="I257" s="18" t="s">
        <v>29</v>
      </c>
      <c r="J257" s="19">
        <v>37000</v>
      </c>
      <c r="K257" s="19">
        <v>37000</v>
      </c>
      <c r="L257" s="19">
        <v>39100</v>
      </c>
    </row>
    <row r="258" spans="1:12" s="1" customFormat="1" x14ac:dyDescent="0.25">
      <c r="A258" s="187"/>
      <c r="B258" s="187" t="s">
        <v>30</v>
      </c>
      <c r="C258" s="25" t="s">
        <v>79</v>
      </c>
      <c r="D258" s="25" t="s">
        <v>619</v>
      </c>
      <c r="E258" s="25">
        <v>852</v>
      </c>
      <c r="F258" s="18" t="s">
        <v>111</v>
      </c>
      <c r="G258" s="18" t="s">
        <v>90</v>
      </c>
      <c r="H258" s="18" t="s">
        <v>190</v>
      </c>
      <c r="I258" s="18" t="s">
        <v>31</v>
      </c>
      <c r="J258" s="19"/>
      <c r="K258" s="19"/>
      <c r="L258" s="19"/>
    </row>
    <row r="259" spans="1:12" s="1" customFormat="1" x14ac:dyDescent="0.25">
      <c r="A259" s="350" t="s">
        <v>64</v>
      </c>
      <c r="B259" s="350"/>
      <c r="C259" s="25" t="s">
        <v>79</v>
      </c>
      <c r="D259" s="25" t="s">
        <v>619</v>
      </c>
      <c r="E259" s="25">
        <v>852</v>
      </c>
      <c r="F259" s="25" t="s">
        <v>111</v>
      </c>
      <c r="G259" s="25" t="s">
        <v>90</v>
      </c>
      <c r="H259" s="25" t="s">
        <v>65</v>
      </c>
      <c r="I259" s="25"/>
      <c r="J259" s="27">
        <f t="shared" ref="J259:L262" si="63">J260</f>
        <v>81000</v>
      </c>
      <c r="K259" s="27">
        <f t="shared" si="63"/>
        <v>81000</v>
      </c>
      <c r="L259" s="27">
        <f t="shared" si="63"/>
        <v>81000</v>
      </c>
    </row>
    <row r="260" spans="1:12" s="1" customFormat="1" ht="51.75" customHeight="1" x14ac:dyDescent="0.25">
      <c r="A260" s="350" t="s">
        <v>66</v>
      </c>
      <c r="B260" s="350"/>
      <c r="C260" s="134" t="s">
        <v>79</v>
      </c>
      <c r="D260" s="25" t="s">
        <v>619</v>
      </c>
      <c r="E260" s="25">
        <v>852</v>
      </c>
      <c r="F260" s="18" t="s">
        <v>111</v>
      </c>
      <c r="G260" s="25" t="s">
        <v>90</v>
      </c>
      <c r="H260" s="18" t="s">
        <v>67</v>
      </c>
      <c r="I260" s="18"/>
      <c r="J260" s="19">
        <f t="shared" si="63"/>
        <v>81000</v>
      </c>
      <c r="K260" s="19">
        <f t="shared" si="63"/>
        <v>81000</v>
      </c>
      <c r="L260" s="19">
        <f t="shared" si="63"/>
        <v>81000</v>
      </c>
    </row>
    <row r="261" spans="1:12" s="1" customFormat="1" ht="65.25" customHeight="1" x14ac:dyDescent="0.25">
      <c r="A261" s="350" t="s">
        <v>295</v>
      </c>
      <c r="B261" s="350"/>
      <c r="C261" s="25" t="s">
        <v>79</v>
      </c>
      <c r="D261" s="25" t="s">
        <v>619</v>
      </c>
      <c r="E261" s="25">
        <v>852</v>
      </c>
      <c r="F261" s="18" t="s">
        <v>111</v>
      </c>
      <c r="G261" s="25" t="s">
        <v>90</v>
      </c>
      <c r="H261" s="18" t="s">
        <v>131</v>
      </c>
      <c r="I261" s="18"/>
      <c r="J261" s="19">
        <f t="shared" si="63"/>
        <v>81000</v>
      </c>
      <c r="K261" s="19">
        <f t="shared" si="63"/>
        <v>81000</v>
      </c>
      <c r="L261" s="19">
        <f t="shared" si="63"/>
        <v>81000</v>
      </c>
    </row>
    <row r="262" spans="1:12" s="1" customFormat="1" ht="13.5" customHeight="1" x14ac:dyDescent="0.25">
      <c r="A262" s="20"/>
      <c r="B262" s="193" t="s">
        <v>127</v>
      </c>
      <c r="C262" s="25" t="s">
        <v>79</v>
      </c>
      <c r="D262" s="25" t="s">
        <v>619</v>
      </c>
      <c r="E262" s="25">
        <v>852</v>
      </c>
      <c r="F262" s="18" t="s">
        <v>111</v>
      </c>
      <c r="G262" s="18" t="s">
        <v>90</v>
      </c>
      <c r="H262" s="18" t="s">
        <v>131</v>
      </c>
      <c r="I262" s="18" t="s">
        <v>128</v>
      </c>
      <c r="J262" s="19">
        <f>J263</f>
        <v>81000</v>
      </c>
      <c r="K262" s="19">
        <f t="shared" si="63"/>
        <v>81000</v>
      </c>
      <c r="L262" s="19">
        <f t="shared" si="63"/>
        <v>81000</v>
      </c>
    </row>
    <row r="263" spans="1:12" s="1" customFormat="1" ht="25.5" x14ac:dyDescent="0.25">
      <c r="A263" s="20"/>
      <c r="B263" s="187" t="s">
        <v>659</v>
      </c>
      <c r="C263" s="134" t="s">
        <v>79</v>
      </c>
      <c r="D263" s="25" t="s">
        <v>619</v>
      </c>
      <c r="E263" s="25">
        <v>852</v>
      </c>
      <c r="F263" s="18" t="s">
        <v>111</v>
      </c>
      <c r="G263" s="18" t="s">
        <v>90</v>
      </c>
      <c r="H263" s="18" t="s">
        <v>131</v>
      </c>
      <c r="I263" s="18" t="s">
        <v>245</v>
      </c>
      <c r="J263" s="19">
        <v>81000</v>
      </c>
      <c r="K263" s="19">
        <v>81000</v>
      </c>
      <c r="L263" s="19">
        <v>81000</v>
      </c>
    </row>
    <row r="264" spans="1:12" s="1" customFormat="1" ht="16.5" customHeight="1" x14ac:dyDescent="0.25">
      <c r="A264" s="350" t="s">
        <v>132</v>
      </c>
      <c r="B264" s="350"/>
      <c r="C264" s="25" t="s">
        <v>79</v>
      </c>
      <c r="D264" s="25" t="s">
        <v>619</v>
      </c>
      <c r="E264" s="25">
        <v>852</v>
      </c>
      <c r="F264" s="25" t="s">
        <v>111</v>
      </c>
      <c r="G264" s="25" t="s">
        <v>90</v>
      </c>
      <c r="H264" s="25" t="s">
        <v>133</v>
      </c>
      <c r="I264" s="18"/>
      <c r="J264" s="19">
        <f t="shared" ref="J264:L265" si="64">J265</f>
        <v>1685000</v>
      </c>
      <c r="K264" s="19">
        <f t="shared" si="64"/>
        <v>1610000</v>
      </c>
      <c r="L264" s="19">
        <f t="shared" si="64"/>
        <v>1610000</v>
      </c>
    </row>
    <row r="265" spans="1:12" s="1" customFormat="1" ht="30" customHeight="1" x14ac:dyDescent="0.25">
      <c r="A265" s="187"/>
      <c r="B265" s="187" t="s">
        <v>119</v>
      </c>
      <c r="C265" s="25" t="s">
        <v>79</v>
      </c>
      <c r="D265" s="25" t="s">
        <v>619</v>
      </c>
      <c r="E265" s="25">
        <v>852</v>
      </c>
      <c r="F265" s="18" t="s">
        <v>111</v>
      </c>
      <c r="G265" s="18" t="s">
        <v>90</v>
      </c>
      <c r="H265" s="25" t="s">
        <v>133</v>
      </c>
      <c r="I265" s="18" t="s">
        <v>120</v>
      </c>
      <c r="J265" s="19">
        <f t="shared" si="64"/>
        <v>1685000</v>
      </c>
      <c r="K265" s="19">
        <f t="shared" si="64"/>
        <v>1610000</v>
      </c>
      <c r="L265" s="19">
        <f t="shared" si="64"/>
        <v>1610000</v>
      </c>
    </row>
    <row r="266" spans="1:12" s="1" customFormat="1" x14ac:dyDescent="0.25">
      <c r="A266" s="193"/>
      <c r="B266" s="193" t="s">
        <v>170</v>
      </c>
      <c r="C266" s="25" t="s">
        <v>79</v>
      </c>
      <c r="D266" s="25" t="s">
        <v>619</v>
      </c>
      <c r="E266" s="25">
        <v>852</v>
      </c>
      <c r="F266" s="18" t="s">
        <v>111</v>
      </c>
      <c r="G266" s="18" t="s">
        <v>90</v>
      </c>
      <c r="H266" s="25" t="s">
        <v>133</v>
      </c>
      <c r="I266" s="18" t="s">
        <v>171</v>
      </c>
      <c r="J266" s="19">
        <v>1685000</v>
      </c>
      <c r="K266" s="19">
        <v>1610000</v>
      </c>
      <c r="L266" s="19">
        <v>1610000</v>
      </c>
    </row>
    <row r="267" spans="1:12" s="1" customFormat="1" ht="27" customHeight="1" x14ac:dyDescent="0.25">
      <c r="A267" s="350" t="s">
        <v>192</v>
      </c>
      <c r="B267" s="350"/>
      <c r="C267" s="25" t="s">
        <v>79</v>
      </c>
      <c r="D267" s="25" t="s">
        <v>619</v>
      </c>
      <c r="E267" s="25">
        <v>852</v>
      </c>
      <c r="F267" s="25" t="s">
        <v>111</v>
      </c>
      <c r="G267" s="25" t="s">
        <v>90</v>
      </c>
      <c r="H267" s="25" t="s">
        <v>193</v>
      </c>
      <c r="I267" s="18"/>
      <c r="J267" s="19">
        <f t="shared" ref="J267:L268" si="65">J268</f>
        <v>991000</v>
      </c>
      <c r="K267" s="19">
        <f t="shared" si="65"/>
        <v>1268630</v>
      </c>
      <c r="L267" s="19">
        <f t="shared" si="65"/>
        <v>1218646</v>
      </c>
    </row>
    <row r="268" spans="1:12" s="1" customFormat="1" ht="27" customHeight="1" x14ac:dyDescent="0.25">
      <c r="A268" s="187"/>
      <c r="B268" s="187" t="s">
        <v>119</v>
      </c>
      <c r="C268" s="25" t="s">
        <v>79</v>
      </c>
      <c r="D268" s="25" t="s">
        <v>619</v>
      </c>
      <c r="E268" s="25">
        <v>852</v>
      </c>
      <c r="F268" s="18" t="s">
        <v>111</v>
      </c>
      <c r="G268" s="18" t="s">
        <v>90</v>
      </c>
      <c r="H268" s="25" t="s">
        <v>193</v>
      </c>
      <c r="I268" s="18" t="s">
        <v>120</v>
      </c>
      <c r="J268" s="19">
        <f t="shared" si="65"/>
        <v>991000</v>
      </c>
      <c r="K268" s="19">
        <f t="shared" si="65"/>
        <v>1268630</v>
      </c>
      <c r="L268" s="19">
        <f t="shared" si="65"/>
        <v>1218646</v>
      </c>
    </row>
    <row r="269" spans="1:12" s="1" customFormat="1" ht="15.75" customHeight="1" x14ac:dyDescent="0.25">
      <c r="A269" s="193"/>
      <c r="B269" s="193" t="s">
        <v>170</v>
      </c>
      <c r="C269" s="25" t="s">
        <v>79</v>
      </c>
      <c r="D269" s="25" t="s">
        <v>619</v>
      </c>
      <c r="E269" s="25">
        <v>852</v>
      </c>
      <c r="F269" s="18" t="s">
        <v>111</v>
      </c>
      <c r="G269" s="18" t="s">
        <v>90</v>
      </c>
      <c r="H269" s="25" t="s">
        <v>193</v>
      </c>
      <c r="I269" s="18" t="s">
        <v>171</v>
      </c>
      <c r="J269" s="19">
        <v>991000</v>
      </c>
      <c r="K269" s="19">
        <v>1268630</v>
      </c>
      <c r="L269" s="19">
        <v>1218646</v>
      </c>
    </row>
    <row r="270" spans="1:12" s="1" customFormat="1" x14ac:dyDescent="0.25">
      <c r="A270" s="355" t="s">
        <v>230</v>
      </c>
      <c r="B270" s="355"/>
      <c r="C270" s="134" t="s">
        <v>79</v>
      </c>
      <c r="D270" s="25" t="s">
        <v>619</v>
      </c>
      <c r="E270" s="25">
        <v>852</v>
      </c>
      <c r="F270" s="9" t="s">
        <v>231</v>
      </c>
      <c r="G270" s="9"/>
      <c r="H270" s="9"/>
      <c r="I270" s="9"/>
      <c r="J270" s="10">
        <f>J271+J279+J294</f>
        <v>8603400</v>
      </c>
      <c r="K270" s="10">
        <f t="shared" ref="K270:L270" si="66">K271+K279+K294</f>
        <v>9348700</v>
      </c>
      <c r="L270" s="10">
        <f t="shared" si="66"/>
        <v>9636300</v>
      </c>
    </row>
    <row r="271" spans="1:12" s="1" customFormat="1" ht="12.75" customHeight="1" x14ac:dyDescent="0.25">
      <c r="A271" s="357" t="s">
        <v>239</v>
      </c>
      <c r="B271" s="358"/>
      <c r="C271" s="25" t="s">
        <v>79</v>
      </c>
      <c r="D271" s="25" t="s">
        <v>619</v>
      </c>
      <c r="E271" s="25">
        <v>852</v>
      </c>
      <c r="F271" s="14" t="s">
        <v>231</v>
      </c>
      <c r="G271" s="14" t="s">
        <v>12</v>
      </c>
      <c r="H271" s="14"/>
      <c r="I271" s="14"/>
      <c r="J271" s="15">
        <f>J272+J276</f>
        <v>285000</v>
      </c>
      <c r="K271" s="15">
        <f t="shared" ref="K271:L271" si="67">K272+K276</f>
        <v>212000</v>
      </c>
      <c r="L271" s="15">
        <f t="shared" si="67"/>
        <v>212000</v>
      </c>
    </row>
    <row r="272" spans="1:12" s="1" customFormat="1" x14ac:dyDescent="0.25">
      <c r="A272" s="350" t="s">
        <v>240</v>
      </c>
      <c r="B272" s="350"/>
      <c r="C272" s="25" t="s">
        <v>79</v>
      </c>
      <c r="D272" s="25" t="s">
        <v>619</v>
      </c>
      <c r="E272" s="25">
        <v>852</v>
      </c>
      <c r="F272" s="18" t="s">
        <v>231</v>
      </c>
      <c r="G272" s="18" t="s">
        <v>12</v>
      </c>
      <c r="H272" s="18" t="s">
        <v>241</v>
      </c>
      <c r="I272" s="18"/>
      <c r="J272" s="19">
        <f t="shared" ref="J272:L274" si="68">J273</f>
        <v>132000</v>
      </c>
      <c r="K272" s="19">
        <f t="shared" si="68"/>
        <v>114000</v>
      </c>
      <c r="L272" s="19">
        <f t="shared" si="68"/>
        <v>114000</v>
      </c>
    </row>
    <row r="273" spans="1:12" s="1" customFormat="1" ht="29.25" customHeight="1" x14ac:dyDescent="0.25">
      <c r="A273" s="350" t="s">
        <v>242</v>
      </c>
      <c r="B273" s="350"/>
      <c r="C273" s="25" t="s">
        <v>79</v>
      </c>
      <c r="D273" s="25" t="s">
        <v>619</v>
      </c>
      <c r="E273" s="25">
        <v>852</v>
      </c>
      <c r="F273" s="18" t="s">
        <v>231</v>
      </c>
      <c r="G273" s="18" t="s">
        <v>12</v>
      </c>
      <c r="H273" s="18" t="s">
        <v>243</v>
      </c>
      <c r="I273" s="18"/>
      <c r="J273" s="19">
        <f t="shared" si="68"/>
        <v>132000</v>
      </c>
      <c r="K273" s="19">
        <f t="shared" si="68"/>
        <v>114000</v>
      </c>
      <c r="L273" s="19">
        <f t="shared" si="68"/>
        <v>114000</v>
      </c>
    </row>
    <row r="274" spans="1:12" s="1" customFormat="1" x14ac:dyDescent="0.25">
      <c r="A274" s="20"/>
      <c r="B274" s="193" t="s">
        <v>127</v>
      </c>
      <c r="C274" s="25" t="s">
        <v>79</v>
      </c>
      <c r="D274" s="25" t="s">
        <v>619</v>
      </c>
      <c r="E274" s="25">
        <v>852</v>
      </c>
      <c r="F274" s="18" t="s">
        <v>231</v>
      </c>
      <c r="G274" s="18" t="s">
        <v>12</v>
      </c>
      <c r="H274" s="18" t="s">
        <v>243</v>
      </c>
      <c r="I274" s="18" t="s">
        <v>128</v>
      </c>
      <c r="J274" s="19">
        <f>J275</f>
        <v>132000</v>
      </c>
      <c r="K274" s="19">
        <f t="shared" si="68"/>
        <v>114000</v>
      </c>
      <c r="L274" s="19">
        <f t="shared" si="68"/>
        <v>114000</v>
      </c>
    </row>
    <row r="275" spans="1:12" s="1" customFormat="1" ht="27" customHeight="1" x14ac:dyDescent="0.25">
      <c r="A275" s="187"/>
      <c r="B275" s="193" t="s">
        <v>244</v>
      </c>
      <c r="C275" s="25" t="s">
        <v>79</v>
      </c>
      <c r="D275" s="25" t="s">
        <v>619</v>
      </c>
      <c r="E275" s="25">
        <v>852</v>
      </c>
      <c r="F275" s="18" t="s">
        <v>231</v>
      </c>
      <c r="G275" s="18" t="s">
        <v>12</v>
      </c>
      <c r="H275" s="18" t="s">
        <v>243</v>
      </c>
      <c r="I275" s="18" t="s">
        <v>245</v>
      </c>
      <c r="J275" s="19">
        <v>132000</v>
      </c>
      <c r="K275" s="19">
        <v>114000</v>
      </c>
      <c r="L275" s="19">
        <v>114000</v>
      </c>
    </row>
    <row r="276" spans="1:12" s="1" customFormat="1" ht="29.25" customHeight="1" x14ac:dyDescent="0.25">
      <c r="A276" s="356" t="s">
        <v>246</v>
      </c>
      <c r="B276" s="356"/>
      <c r="C276" s="25" t="s">
        <v>79</v>
      </c>
      <c r="D276" s="25" t="s">
        <v>619</v>
      </c>
      <c r="E276" s="25">
        <v>852</v>
      </c>
      <c r="F276" s="18" t="s">
        <v>231</v>
      </c>
      <c r="G276" s="18" t="s">
        <v>12</v>
      </c>
      <c r="H276" s="18" t="s">
        <v>247</v>
      </c>
      <c r="I276" s="18"/>
      <c r="J276" s="19">
        <f t="shared" ref="J276:L277" si="69">J277</f>
        <v>153000</v>
      </c>
      <c r="K276" s="19">
        <f t="shared" si="69"/>
        <v>98000</v>
      </c>
      <c r="L276" s="19">
        <f t="shared" si="69"/>
        <v>98000</v>
      </c>
    </row>
    <row r="277" spans="1:12" s="1" customFormat="1" x14ac:dyDescent="0.25">
      <c r="A277" s="192"/>
      <c r="B277" s="193" t="s">
        <v>127</v>
      </c>
      <c r="C277" s="134" t="s">
        <v>79</v>
      </c>
      <c r="D277" s="25" t="s">
        <v>619</v>
      </c>
      <c r="E277" s="25">
        <v>852</v>
      </c>
      <c r="F277" s="18" t="s">
        <v>231</v>
      </c>
      <c r="G277" s="18" t="s">
        <v>12</v>
      </c>
      <c r="H277" s="18" t="s">
        <v>247</v>
      </c>
      <c r="I277" s="18" t="s">
        <v>128</v>
      </c>
      <c r="J277" s="19">
        <f t="shared" si="69"/>
        <v>153000</v>
      </c>
      <c r="K277" s="19">
        <f t="shared" si="69"/>
        <v>98000</v>
      </c>
      <c r="L277" s="19">
        <f t="shared" si="69"/>
        <v>98000</v>
      </c>
    </row>
    <row r="278" spans="1:12" s="1" customFormat="1" x14ac:dyDescent="0.25">
      <c r="A278" s="192"/>
      <c r="B278" s="193" t="s">
        <v>248</v>
      </c>
      <c r="C278" s="25" t="s">
        <v>79</v>
      </c>
      <c r="D278" s="25" t="s">
        <v>619</v>
      </c>
      <c r="E278" s="25">
        <v>852</v>
      </c>
      <c r="F278" s="18" t="s">
        <v>231</v>
      </c>
      <c r="G278" s="18" t="s">
        <v>12</v>
      </c>
      <c r="H278" s="18" t="s">
        <v>247</v>
      </c>
      <c r="I278" s="18" t="s">
        <v>249</v>
      </c>
      <c r="J278" s="19">
        <v>153000</v>
      </c>
      <c r="K278" s="19">
        <v>98000</v>
      </c>
      <c r="L278" s="19">
        <v>98000</v>
      </c>
    </row>
    <row r="279" spans="1:12" s="1" customFormat="1" x14ac:dyDescent="0.25">
      <c r="A279" s="326" t="s">
        <v>250</v>
      </c>
      <c r="B279" s="326"/>
      <c r="C279" s="25" t="s">
        <v>79</v>
      </c>
      <c r="D279" s="25" t="s">
        <v>619</v>
      </c>
      <c r="E279" s="25">
        <v>852</v>
      </c>
      <c r="F279" s="14" t="s">
        <v>231</v>
      </c>
      <c r="G279" s="14" t="s">
        <v>39</v>
      </c>
      <c r="H279" s="14"/>
      <c r="I279" s="14"/>
      <c r="J279" s="15">
        <f>J280+J285</f>
        <v>7313900</v>
      </c>
      <c r="K279" s="15">
        <f>K280+K285</f>
        <v>8132200</v>
      </c>
      <c r="L279" s="15">
        <f>L280+L285</f>
        <v>8419800</v>
      </c>
    </row>
    <row r="280" spans="1:12" s="1" customFormat="1" x14ac:dyDescent="0.25">
      <c r="A280" s="368" t="s">
        <v>240</v>
      </c>
      <c r="B280" s="368"/>
      <c r="C280" s="134" t="s">
        <v>79</v>
      </c>
      <c r="D280" s="25" t="s">
        <v>619</v>
      </c>
      <c r="E280" s="25">
        <v>852</v>
      </c>
      <c r="F280" s="18" t="s">
        <v>231</v>
      </c>
      <c r="G280" s="18" t="s">
        <v>39</v>
      </c>
      <c r="H280" s="18" t="s">
        <v>241</v>
      </c>
      <c r="I280" s="18"/>
      <c r="J280" s="19">
        <f>J281</f>
        <v>132400</v>
      </c>
      <c r="K280" s="19">
        <f t="shared" ref="K280:L280" si="70">K281</f>
        <v>139000</v>
      </c>
      <c r="L280" s="19">
        <f t="shared" si="70"/>
        <v>146000</v>
      </c>
    </row>
    <row r="281" spans="1:12" s="1" customFormat="1" ht="28.5" customHeight="1" x14ac:dyDescent="0.25">
      <c r="A281" s="356" t="s">
        <v>251</v>
      </c>
      <c r="B281" s="356"/>
      <c r="C281" s="25" t="s">
        <v>79</v>
      </c>
      <c r="D281" s="25" t="s">
        <v>619</v>
      </c>
      <c r="E281" s="25">
        <v>852</v>
      </c>
      <c r="F281" s="18" t="s">
        <v>231</v>
      </c>
      <c r="G281" s="18" t="s">
        <v>39</v>
      </c>
      <c r="H281" s="18" t="s">
        <v>252</v>
      </c>
      <c r="I281" s="18"/>
      <c r="J281" s="19">
        <f t="shared" ref="J281:L283" si="71">J282</f>
        <v>132400</v>
      </c>
      <c r="K281" s="19">
        <f t="shared" si="71"/>
        <v>139000</v>
      </c>
      <c r="L281" s="19">
        <f t="shared" si="71"/>
        <v>146000</v>
      </c>
    </row>
    <row r="282" spans="1:12" s="12" customFormat="1" ht="27" customHeight="1" x14ac:dyDescent="0.25">
      <c r="A282" s="350" t="s">
        <v>300</v>
      </c>
      <c r="B282" s="350"/>
      <c r="C282" s="25" t="s">
        <v>79</v>
      </c>
      <c r="D282" s="25" t="s">
        <v>619</v>
      </c>
      <c r="E282" s="25">
        <v>852</v>
      </c>
      <c r="F282" s="18" t="s">
        <v>231</v>
      </c>
      <c r="G282" s="18" t="s">
        <v>39</v>
      </c>
      <c r="H282" s="18" t="s">
        <v>253</v>
      </c>
      <c r="I282" s="18"/>
      <c r="J282" s="19">
        <f t="shared" si="71"/>
        <v>132400</v>
      </c>
      <c r="K282" s="19">
        <f t="shared" si="71"/>
        <v>139000</v>
      </c>
      <c r="L282" s="19">
        <f t="shared" si="71"/>
        <v>146000</v>
      </c>
    </row>
    <row r="283" spans="1:12" s="1" customFormat="1" x14ac:dyDescent="0.25">
      <c r="A283" s="192"/>
      <c r="B283" s="193" t="s">
        <v>127</v>
      </c>
      <c r="C283" s="25" t="s">
        <v>79</v>
      </c>
      <c r="D283" s="25" t="s">
        <v>619</v>
      </c>
      <c r="E283" s="25">
        <v>852</v>
      </c>
      <c r="F283" s="18" t="s">
        <v>231</v>
      </c>
      <c r="G283" s="18" t="s">
        <v>39</v>
      </c>
      <c r="H283" s="18" t="s">
        <v>253</v>
      </c>
      <c r="I283" s="18" t="s">
        <v>128</v>
      </c>
      <c r="J283" s="19">
        <f t="shared" si="71"/>
        <v>132400</v>
      </c>
      <c r="K283" s="19">
        <f t="shared" si="71"/>
        <v>139000</v>
      </c>
      <c r="L283" s="19">
        <f t="shared" si="71"/>
        <v>146000</v>
      </c>
    </row>
    <row r="284" spans="1:12" s="1" customFormat="1" ht="16.5" customHeight="1" x14ac:dyDescent="0.25">
      <c r="A284" s="192"/>
      <c r="B284" s="193" t="s">
        <v>254</v>
      </c>
      <c r="C284" s="25" t="s">
        <v>79</v>
      </c>
      <c r="D284" s="25" t="s">
        <v>619</v>
      </c>
      <c r="E284" s="25">
        <v>852</v>
      </c>
      <c r="F284" s="18" t="s">
        <v>231</v>
      </c>
      <c r="G284" s="18" t="s">
        <v>39</v>
      </c>
      <c r="H284" s="18" t="s">
        <v>253</v>
      </c>
      <c r="I284" s="18" t="s">
        <v>255</v>
      </c>
      <c r="J284" s="19">
        <v>132400</v>
      </c>
      <c r="K284" s="19">
        <v>139000</v>
      </c>
      <c r="L284" s="19">
        <v>146000</v>
      </c>
    </row>
    <row r="285" spans="1:12" s="1" customFormat="1" x14ac:dyDescent="0.25">
      <c r="A285" s="368" t="s">
        <v>166</v>
      </c>
      <c r="B285" s="368"/>
      <c r="C285" s="25" t="s">
        <v>79</v>
      </c>
      <c r="D285" s="25" t="s">
        <v>619</v>
      </c>
      <c r="E285" s="25">
        <v>852</v>
      </c>
      <c r="F285" s="18" t="s">
        <v>231</v>
      </c>
      <c r="G285" s="18" t="s">
        <v>39</v>
      </c>
      <c r="H285" s="18" t="s">
        <v>167</v>
      </c>
      <c r="I285" s="18"/>
      <c r="J285" s="19">
        <f>J286+J289</f>
        <v>7181500</v>
      </c>
      <c r="K285" s="19">
        <f>K286+K289</f>
        <v>7993200</v>
      </c>
      <c r="L285" s="19">
        <f>L286+L289</f>
        <v>8273800</v>
      </c>
    </row>
    <row r="286" spans="1:12" s="1" customFormat="1" ht="26.25" customHeight="1" x14ac:dyDescent="0.25">
      <c r="A286" s="356" t="s">
        <v>260</v>
      </c>
      <c r="B286" s="356"/>
      <c r="C286" s="25" t="s">
        <v>79</v>
      </c>
      <c r="D286" s="25" t="s">
        <v>619</v>
      </c>
      <c r="E286" s="25">
        <v>852</v>
      </c>
      <c r="F286" s="18" t="s">
        <v>231</v>
      </c>
      <c r="G286" s="18" t="s">
        <v>39</v>
      </c>
      <c r="H286" s="18" t="s">
        <v>261</v>
      </c>
      <c r="I286" s="18"/>
      <c r="J286" s="19">
        <f t="shared" ref="J286:L287" si="72">J287</f>
        <v>652000</v>
      </c>
      <c r="K286" s="19">
        <f t="shared" si="72"/>
        <v>652000</v>
      </c>
      <c r="L286" s="19">
        <f t="shared" si="72"/>
        <v>652000</v>
      </c>
    </row>
    <row r="287" spans="1:12" s="1" customFormat="1" ht="15.75" customHeight="1" x14ac:dyDescent="0.25">
      <c r="A287" s="192"/>
      <c r="B287" s="193" t="s">
        <v>127</v>
      </c>
      <c r="C287" s="134" t="s">
        <v>79</v>
      </c>
      <c r="D287" s="25" t="s">
        <v>619</v>
      </c>
      <c r="E287" s="25">
        <v>852</v>
      </c>
      <c r="F287" s="18" t="s">
        <v>231</v>
      </c>
      <c r="G287" s="18" t="s">
        <v>39</v>
      </c>
      <c r="H287" s="18" t="s">
        <v>261</v>
      </c>
      <c r="I287" s="18" t="s">
        <v>128</v>
      </c>
      <c r="J287" s="19">
        <f t="shared" si="72"/>
        <v>652000</v>
      </c>
      <c r="K287" s="19">
        <f t="shared" si="72"/>
        <v>652000</v>
      </c>
      <c r="L287" s="19">
        <f t="shared" si="72"/>
        <v>652000</v>
      </c>
    </row>
    <row r="288" spans="1:12" s="1" customFormat="1" ht="15.75" customHeight="1" x14ac:dyDescent="0.25">
      <c r="A288" s="192"/>
      <c r="B288" s="193" t="s">
        <v>254</v>
      </c>
      <c r="C288" s="25" t="s">
        <v>79</v>
      </c>
      <c r="D288" s="25" t="s">
        <v>619</v>
      </c>
      <c r="E288" s="25">
        <v>852</v>
      </c>
      <c r="F288" s="18" t="s">
        <v>231</v>
      </c>
      <c r="G288" s="18" t="s">
        <v>39</v>
      </c>
      <c r="H288" s="18" t="s">
        <v>261</v>
      </c>
      <c r="I288" s="18" t="s">
        <v>255</v>
      </c>
      <c r="J288" s="19">
        <v>652000</v>
      </c>
      <c r="K288" s="19">
        <v>652000</v>
      </c>
      <c r="L288" s="19">
        <v>652000</v>
      </c>
    </row>
    <row r="289" spans="1:12" s="1" customFormat="1" ht="39.75" customHeight="1" x14ac:dyDescent="0.25">
      <c r="A289" s="356" t="s">
        <v>262</v>
      </c>
      <c r="B289" s="356"/>
      <c r="C289" s="25" t="s">
        <v>79</v>
      </c>
      <c r="D289" s="25" t="s">
        <v>619</v>
      </c>
      <c r="E289" s="25">
        <v>852</v>
      </c>
      <c r="F289" s="18" t="s">
        <v>231</v>
      </c>
      <c r="G289" s="18" t="s">
        <v>39</v>
      </c>
      <c r="H289" s="18" t="s">
        <v>263</v>
      </c>
      <c r="I289" s="18"/>
      <c r="J289" s="19">
        <f>J290+J292</f>
        <v>6529500</v>
      </c>
      <c r="K289" s="19">
        <f>K290+K292</f>
        <v>7341200</v>
      </c>
      <c r="L289" s="19">
        <f>L290+L292</f>
        <v>7621800</v>
      </c>
    </row>
    <row r="290" spans="1:12" s="1" customFormat="1" ht="13.5" customHeight="1" x14ac:dyDescent="0.25">
      <c r="A290" s="20"/>
      <c r="B290" s="193" t="s">
        <v>22</v>
      </c>
      <c r="C290" s="25" t="s">
        <v>79</v>
      </c>
      <c r="D290" s="25" t="s">
        <v>619</v>
      </c>
      <c r="E290" s="25">
        <v>852</v>
      </c>
      <c r="F290" s="18" t="s">
        <v>264</v>
      </c>
      <c r="G290" s="18" t="s">
        <v>39</v>
      </c>
      <c r="H290" s="18" t="s">
        <v>263</v>
      </c>
      <c r="I290" s="18" t="s">
        <v>23</v>
      </c>
      <c r="J290" s="19">
        <f>J291</f>
        <v>1559600</v>
      </c>
      <c r="K290" s="19">
        <f>K291</f>
        <v>1774912</v>
      </c>
      <c r="L290" s="19">
        <f>L291</f>
        <v>1844000</v>
      </c>
    </row>
    <row r="291" spans="1:12" s="1" customFormat="1" ht="13.5" customHeight="1" x14ac:dyDescent="0.25">
      <c r="A291" s="20"/>
      <c r="B291" s="187" t="s">
        <v>24</v>
      </c>
      <c r="C291" s="25" t="s">
        <v>79</v>
      </c>
      <c r="D291" s="25" t="s">
        <v>619</v>
      </c>
      <c r="E291" s="25">
        <v>852</v>
      </c>
      <c r="F291" s="18" t="s">
        <v>264</v>
      </c>
      <c r="G291" s="18" t="s">
        <v>39</v>
      </c>
      <c r="H291" s="18" t="s">
        <v>263</v>
      </c>
      <c r="I291" s="18" t="s">
        <v>25</v>
      </c>
      <c r="J291" s="19">
        <v>1559600</v>
      </c>
      <c r="K291" s="19">
        <v>1774912</v>
      </c>
      <c r="L291" s="19">
        <v>1844000</v>
      </c>
    </row>
    <row r="292" spans="1:12" s="1" customFormat="1" ht="13.5" customHeight="1" x14ac:dyDescent="0.25">
      <c r="A292" s="192"/>
      <c r="B292" s="193" t="s">
        <v>127</v>
      </c>
      <c r="C292" s="25" t="s">
        <v>79</v>
      </c>
      <c r="D292" s="25" t="s">
        <v>619</v>
      </c>
      <c r="E292" s="25">
        <v>852</v>
      </c>
      <c r="F292" s="18" t="s">
        <v>231</v>
      </c>
      <c r="G292" s="18" t="s">
        <v>39</v>
      </c>
      <c r="H292" s="18" t="s">
        <v>263</v>
      </c>
      <c r="I292" s="18" t="s">
        <v>128</v>
      </c>
      <c r="J292" s="19">
        <f>J293</f>
        <v>4969900</v>
      </c>
      <c r="K292" s="19">
        <f>K293</f>
        <v>5566288</v>
      </c>
      <c r="L292" s="19">
        <f>L293</f>
        <v>5777800</v>
      </c>
    </row>
    <row r="293" spans="1:12" s="1" customFormat="1" ht="17.25" customHeight="1" x14ac:dyDescent="0.25">
      <c r="A293" s="192"/>
      <c r="B293" s="193" t="s">
        <v>254</v>
      </c>
      <c r="C293" s="25" t="s">
        <v>79</v>
      </c>
      <c r="D293" s="25" t="s">
        <v>619</v>
      </c>
      <c r="E293" s="25">
        <v>852</v>
      </c>
      <c r="F293" s="18" t="s">
        <v>231</v>
      </c>
      <c r="G293" s="18" t="s">
        <v>39</v>
      </c>
      <c r="H293" s="18" t="s">
        <v>263</v>
      </c>
      <c r="I293" s="18" t="s">
        <v>255</v>
      </c>
      <c r="J293" s="19">
        <v>4969900</v>
      </c>
      <c r="K293" s="19">
        <v>5566288</v>
      </c>
      <c r="L293" s="19">
        <v>5777800</v>
      </c>
    </row>
    <row r="294" spans="1:12" s="1" customFormat="1" x14ac:dyDescent="0.25">
      <c r="A294" s="326" t="s">
        <v>265</v>
      </c>
      <c r="B294" s="326"/>
      <c r="C294" s="134" t="s">
        <v>79</v>
      </c>
      <c r="D294" s="25" t="s">
        <v>619</v>
      </c>
      <c r="E294" s="25">
        <v>852</v>
      </c>
      <c r="F294" s="14" t="s">
        <v>231</v>
      </c>
      <c r="G294" s="14" t="s">
        <v>47</v>
      </c>
      <c r="H294" s="14"/>
      <c r="I294" s="14"/>
      <c r="J294" s="15">
        <f>J295</f>
        <v>1004500</v>
      </c>
      <c r="K294" s="15">
        <f t="shared" ref="K294:L294" si="73">K295</f>
        <v>1004500</v>
      </c>
      <c r="L294" s="15">
        <f t="shared" si="73"/>
        <v>1004500</v>
      </c>
    </row>
    <row r="295" spans="1:12" s="16" customFormat="1" x14ac:dyDescent="0.25">
      <c r="A295" s="350" t="s">
        <v>64</v>
      </c>
      <c r="B295" s="350"/>
      <c r="C295" s="25" t="s">
        <v>79</v>
      </c>
      <c r="D295" s="25" t="s">
        <v>619</v>
      </c>
      <c r="E295" s="25">
        <v>852</v>
      </c>
      <c r="F295" s="18" t="s">
        <v>231</v>
      </c>
      <c r="G295" s="18" t="s">
        <v>47</v>
      </c>
      <c r="H295" s="18" t="s">
        <v>65</v>
      </c>
      <c r="I295" s="18"/>
      <c r="J295" s="19">
        <f>J296</f>
        <v>1004500</v>
      </c>
      <c r="K295" s="19">
        <f>K296</f>
        <v>1004500</v>
      </c>
      <c r="L295" s="19">
        <f>L296</f>
        <v>1004500</v>
      </c>
    </row>
    <row r="296" spans="1:12" s="1" customFormat="1" ht="54" customHeight="1" x14ac:dyDescent="0.25">
      <c r="A296" s="350" t="s">
        <v>66</v>
      </c>
      <c r="B296" s="350"/>
      <c r="C296" s="25" t="s">
        <v>79</v>
      </c>
      <c r="D296" s="25" t="s">
        <v>619</v>
      </c>
      <c r="E296" s="25">
        <v>852</v>
      </c>
      <c r="F296" s="25" t="s">
        <v>231</v>
      </c>
      <c r="G296" s="25" t="s">
        <v>47</v>
      </c>
      <c r="H296" s="25" t="s">
        <v>67</v>
      </c>
      <c r="I296" s="25"/>
      <c r="J296" s="19">
        <f>J297+J302</f>
        <v>1004500</v>
      </c>
      <c r="K296" s="19">
        <f>K297+K302</f>
        <v>1004500</v>
      </c>
      <c r="L296" s="19">
        <f>L297+L302</f>
        <v>1004500</v>
      </c>
    </row>
    <row r="297" spans="1:12" s="1" customFormat="1" ht="26.25" customHeight="1" x14ac:dyDescent="0.25">
      <c r="A297" s="350" t="s">
        <v>266</v>
      </c>
      <c r="B297" s="350"/>
      <c r="C297" s="134" t="s">
        <v>79</v>
      </c>
      <c r="D297" s="25" t="s">
        <v>619</v>
      </c>
      <c r="E297" s="25">
        <v>852</v>
      </c>
      <c r="F297" s="25" t="s">
        <v>231</v>
      </c>
      <c r="G297" s="25" t="s">
        <v>47</v>
      </c>
      <c r="H297" s="25" t="s">
        <v>267</v>
      </c>
      <c r="I297" s="25"/>
      <c r="J297" s="19">
        <f>J298+J300</f>
        <v>430500</v>
      </c>
      <c r="K297" s="19">
        <f>K298+K300</f>
        <v>430500</v>
      </c>
      <c r="L297" s="19">
        <f>L298+L300</f>
        <v>430500</v>
      </c>
    </row>
    <row r="298" spans="1:12" s="1" customFormat="1" ht="30" customHeight="1" x14ac:dyDescent="0.25">
      <c r="A298" s="187"/>
      <c r="B298" s="187" t="s">
        <v>17</v>
      </c>
      <c r="C298" s="25" t="s">
        <v>79</v>
      </c>
      <c r="D298" s="25" t="s">
        <v>619</v>
      </c>
      <c r="E298" s="25">
        <v>852</v>
      </c>
      <c r="F298" s="25" t="s">
        <v>231</v>
      </c>
      <c r="G298" s="25" t="s">
        <v>47</v>
      </c>
      <c r="H298" s="25" t="s">
        <v>267</v>
      </c>
      <c r="I298" s="18" t="s">
        <v>19</v>
      </c>
      <c r="J298" s="19">
        <f>J299</f>
        <v>347000</v>
      </c>
      <c r="K298" s="19">
        <f>K299</f>
        <v>347033</v>
      </c>
      <c r="L298" s="19">
        <f>L299</f>
        <v>347033</v>
      </c>
    </row>
    <row r="299" spans="1:12" s="1" customFormat="1" ht="15.75" customHeight="1" x14ac:dyDescent="0.25">
      <c r="A299" s="20"/>
      <c r="B299" s="193" t="s">
        <v>20</v>
      </c>
      <c r="C299" s="25" t="s">
        <v>79</v>
      </c>
      <c r="D299" s="25" t="s">
        <v>619</v>
      </c>
      <c r="E299" s="25">
        <v>852</v>
      </c>
      <c r="F299" s="25" t="s">
        <v>231</v>
      </c>
      <c r="G299" s="25" t="s">
        <v>47</v>
      </c>
      <c r="H299" s="25" t="s">
        <v>267</v>
      </c>
      <c r="I299" s="18" t="s">
        <v>21</v>
      </c>
      <c r="J299" s="19">
        <v>347000</v>
      </c>
      <c r="K299" s="19">
        <v>347033</v>
      </c>
      <c r="L299" s="19">
        <v>347033</v>
      </c>
    </row>
    <row r="300" spans="1:12" s="1" customFormat="1" ht="15.75" customHeight="1" x14ac:dyDescent="0.25">
      <c r="A300" s="20"/>
      <c r="B300" s="193" t="s">
        <v>22</v>
      </c>
      <c r="C300" s="25" t="s">
        <v>79</v>
      </c>
      <c r="D300" s="25" t="s">
        <v>619</v>
      </c>
      <c r="E300" s="25">
        <v>852</v>
      </c>
      <c r="F300" s="25" t="s">
        <v>231</v>
      </c>
      <c r="G300" s="25" t="s">
        <v>47</v>
      </c>
      <c r="H300" s="25" t="s">
        <v>267</v>
      </c>
      <c r="I300" s="18" t="s">
        <v>23</v>
      </c>
      <c r="J300" s="19">
        <f>J301</f>
        <v>83500</v>
      </c>
      <c r="K300" s="19">
        <f>K301</f>
        <v>83467</v>
      </c>
      <c r="L300" s="19">
        <f>L301</f>
        <v>83467</v>
      </c>
    </row>
    <row r="301" spans="1:12" s="1" customFormat="1" ht="15.75" customHeight="1" x14ac:dyDescent="0.25">
      <c r="A301" s="20"/>
      <c r="B301" s="187" t="s">
        <v>24</v>
      </c>
      <c r="C301" s="25" t="s">
        <v>79</v>
      </c>
      <c r="D301" s="25" t="s">
        <v>619</v>
      </c>
      <c r="E301" s="25">
        <v>852</v>
      </c>
      <c r="F301" s="25" t="s">
        <v>231</v>
      </c>
      <c r="G301" s="25" t="s">
        <v>47</v>
      </c>
      <c r="H301" s="25" t="s">
        <v>267</v>
      </c>
      <c r="I301" s="18" t="s">
        <v>25</v>
      </c>
      <c r="J301" s="19">
        <v>83500</v>
      </c>
      <c r="K301" s="19">
        <v>83467</v>
      </c>
      <c r="L301" s="19">
        <v>83467</v>
      </c>
    </row>
    <row r="302" spans="1:12" s="1" customFormat="1" ht="15" customHeight="1" x14ac:dyDescent="0.25">
      <c r="A302" s="350" t="s">
        <v>268</v>
      </c>
      <c r="B302" s="350"/>
      <c r="C302" s="25" t="s">
        <v>79</v>
      </c>
      <c r="D302" s="25" t="s">
        <v>619</v>
      </c>
      <c r="E302" s="25">
        <v>852</v>
      </c>
      <c r="F302" s="18" t="s">
        <v>231</v>
      </c>
      <c r="G302" s="18" t="s">
        <v>47</v>
      </c>
      <c r="H302" s="18" t="s">
        <v>269</v>
      </c>
      <c r="I302" s="18"/>
      <c r="J302" s="19">
        <f>J303+J305</f>
        <v>574000</v>
      </c>
      <c r="K302" s="19">
        <f>K303+K305</f>
        <v>574000</v>
      </c>
      <c r="L302" s="19">
        <f>L303+L305</f>
        <v>574000</v>
      </c>
    </row>
    <row r="303" spans="1:12" s="1" customFormat="1" ht="27" customHeight="1" x14ac:dyDescent="0.25">
      <c r="A303" s="187"/>
      <c r="B303" s="187" t="s">
        <v>17</v>
      </c>
      <c r="C303" s="25" t="s">
        <v>79</v>
      </c>
      <c r="D303" s="25" t="s">
        <v>619</v>
      </c>
      <c r="E303" s="25">
        <v>852</v>
      </c>
      <c r="F303" s="25" t="s">
        <v>231</v>
      </c>
      <c r="G303" s="25" t="s">
        <v>47</v>
      </c>
      <c r="H303" s="18" t="s">
        <v>269</v>
      </c>
      <c r="I303" s="18" t="s">
        <v>19</v>
      </c>
      <c r="J303" s="19">
        <f>J304</f>
        <v>340600</v>
      </c>
      <c r="K303" s="19">
        <f>K304</f>
        <v>340646</v>
      </c>
      <c r="L303" s="19">
        <f>L304</f>
        <v>340646</v>
      </c>
    </row>
    <row r="304" spans="1:12" s="1" customFormat="1" ht="16.5" customHeight="1" x14ac:dyDescent="0.25">
      <c r="A304" s="20"/>
      <c r="B304" s="193" t="s">
        <v>20</v>
      </c>
      <c r="C304" s="134" t="s">
        <v>79</v>
      </c>
      <c r="D304" s="25" t="s">
        <v>619</v>
      </c>
      <c r="E304" s="25">
        <v>852</v>
      </c>
      <c r="F304" s="25" t="s">
        <v>231</v>
      </c>
      <c r="G304" s="25" t="s">
        <v>47</v>
      </c>
      <c r="H304" s="18" t="s">
        <v>269</v>
      </c>
      <c r="I304" s="18" t="s">
        <v>21</v>
      </c>
      <c r="J304" s="19">
        <v>340600</v>
      </c>
      <c r="K304" s="19">
        <v>340646</v>
      </c>
      <c r="L304" s="19">
        <v>340646</v>
      </c>
    </row>
    <row r="305" spans="1:15" s="1" customFormat="1" ht="16.5" customHeight="1" x14ac:dyDescent="0.25">
      <c r="A305" s="20"/>
      <c r="B305" s="193" t="s">
        <v>22</v>
      </c>
      <c r="C305" s="25" t="s">
        <v>79</v>
      </c>
      <c r="D305" s="25" t="s">
        <v>619</v>
      </c>
      <c r="E305" s="25">
        <v>852</v>
      </c>
      <c r="F305" s="25" t="s">
        <v>231</v>
      </c>
      <c r="G305" s="25" t="s">
        <v>47</v>
      </c>
      <c r="H305" s="18" t="s">
        <v>269</v>
      </c>
      <c r="I305" s="18" t="s">
        <v>23</v>
      </c>
      <c r="J305" s="19">
        <f>J306</f>
        <v>233400</v>
      </c>
      <c r="K305" s="19">
        <f>K306</f>
        <v>233354</v>
      </c>
      <c r="L305" s="19">
        <f>L306</f>
        <v>233354</v>
      </c>
    </row>
    <row r="306" spans="1:15" s="1" customFormat="1" ht="16.5" customHeight="1" x14ac:dyDescent="0.25">
      <c r="A306" s="20"/>
      <c r="B306" s="187" t="s">
        <v>24</v>
      </c>
      <c r="C306" s="25" t="s">
        <v>79</v>
      </c>
      <c r="D306" s="25" t="s">
        <v>619</v>
      </c>
      <c r="E306" s="25">
        <v>852</v>
      </c>
      <c r="F306" s="25" t="s">
        <v>231</v>
      </c>
      <c r="G306" s="25" t="s">
        <v>47</v>
      </c>
      <c r="H306" s="18" t="s">
        <v>269</v>
      </c>
      <c r="I306" s="18" t="s">
        <v>25</v>
      </c>
      <c r="J306" s="19">
        <v>233400</v>
      </c>
      <c r="K306" s="19">
        <v>233354</v>
      </c>
      <c r="L306" s="19">
        <v>233354</v>
      </c>
    </row>
    <row r="307" spans="1:15" s="16" customFormat="1" ht="39.75" customHeight="1" x14ac:dyDescent="0.25">
      <c r="A307" s="357" t="s">
        <v>677</v>
      </c>
      <c r="B307" s="358"/>
      <c r="C307" s="43" t="s">
        <v>12</v>
      </c>
      <c r="D307" s="43"/>
      <c r="E307" s="43"/>
      <c r="F307" s="43"/>
      <c r="G307" s="43"/>
      <c r="H307" s="14"/>
      <c r="I307" s="14"/>
      <c r="J307" s="15">
        <f>J308</f>
        <v>31220400</v>
      </c>
      <c r="K307" s="325">
        <f t="shared" ref="K307:L307" si="74">K308</f>
        <v>33844744</v>
      </c>
      <c r="L307" s="325">
        <f t="shared" si="74"/>
        <v>36757173</v>
      </c>
    </row>
    <row r="308" spans="1:15" s="1" customFormat="1" ht="16.5" customHeight="1" x14ac:dyDescent="0.25">
      <c r="A308" s="357" t="s">
        <v>304</v>
      </c>
      <c r="B308" s="358"/>
      <c r="C308" s="43" t="s">
        <v>12</v>
      </c>
      <c r="D308" s="43" t="s">
        <v>619</v>
      </c>
      <c r="E308" s="43"/>
      <c r="F308" s="14"/>
      <c r="G308" s="14"/>
      <c r="H308" s="18"/>
      <c r="I308" s="18"/>
      <c r="J308" s="15">
        <f>J309+J326+J333+J340+J354</f>
        <v>31220400</v>
      </c>
      <c r="K308" s="15">
        <f>K309+K326+K333+K340+K354</f>
        <v>33844744</v>
      </c>
      <c r="L308" s="15">
        <f>L309+L326+L333+L340+L354</f>
        <v>36757173</v>
      </c>
      <c r="N308" s="7"/>
      <c r="O308" s="60"/>
    </row>
    <row r="309" spans="1:15" s="16" customFormat="1" ht="15.75" customHeight="1" x14ac:dyDescent="0.25">
      <c r="A309" s="326" t="s">
        <v>9</v>
      </c>
      <c r="B309" s="326"/>
      <c r="C309" s="43" t="s">
        <v>12</v>
      </c>
      <c r="D309" s="43" t="s">
        <v>619</v>
      </c>
      <c r="E309" s="135">
        <v>853</v>
      </c>
      <c r="F309" s="14" t="s">
        <v>10</v>
      </c>
      <c r="G309" s="14"/>
      <c r="H309" s="14"/>
      <c r="I309" s="14"/>
      <c r="J309" s="15">
        <f>J310+J320</f>
        <v>3346500</v>
      </c>
      <c r="K309" s="15">
        <f t="shared" ref="K309:L309" si="75">K310+K320</f>
        <v>3406271</v>
      </c>
      <c r="L309" s="15">
        <f t="shared" si="75"/>
        <v>3602800</v>
      </c>
    </row>
    <row r="310" spans="1:15" s="16" customFormat="1" ht="27.75" customHeight="1" x14ac:dyDescent="0.25">
      <c r="A310" s="326" t="s">
        <v>46</v>
      </c>
      <c r="B310" s="326"/>
      <c r="C310" s="43" t="s">
        <v>12</v>
      </c>
      <c r="D310" s="43" t="s">
        <v>619</v>
      </c>
      <c r="E310" s="135">
        <v>853</v>
      </c>
      <c r="F310" s="14" t="s">
        <v>10</v>
      </c>
      <c r="G310" s="14" t="s">
        <v>47</v>
      </c>
      <c r="H310" s="14"/>
      <c r="I310" s="14"/>
      <c r="J310" s="15">
        <f>J311</f>
        <v>3346300</v>
      </c>
      <c r="K310" s="15">
        <f>K311</f>
        <v>3406071</v>
      </c>
      <c r="L310" s="15">
        <f>L311</f>
        <v>3602600</v>
      </c>
    </row>
    <row r="311" spans="1:15" s="1" customFormat="1" ht="39.75" customHeight="1" x14ac:dyDescent="0.25">
      <c r="A311" s="350" t="s">
        <v>13</v>
      </c>
      <c r="B311" s="350"/>
      <c r="C311" s="25" t="s">
        <v>12</v>
      </c>
      <c r="D311" s="25" t="s">
        <v>619</v>
      </c>
      <c r="E311" s="132">
        <v>853</v>
      </c>
      <c r="F311" s="18" t="s">
        <v>10</v>
      </c>
      <c r="G311" s="18" t="s">
        <v>47</v>
      </c>
      <c r="H311" s="18" t="s">
        <v>40</v>
      </c>
      <c r="I311" s="18"/>
      <c r="J311" s="19">
        <f>J312</f>
        <v>3346300</v>
      </c>
      <c r="K311" s="19">
        <f t="shared" ref="K311:L311" si="76">K312</f>
        <v>3406071</v>
      </c>
      <c r="L311" s="19">
        <f t="shared" si="76"/>
        <v>3602600</v>
      </c>
    </row>
    <row r="312" spans="1:15" s="1" customFormat="1" x14ac:dyDescent="0.25">
      <c r="A312" s="350" t="s">
        <v>15</v>
      </c>
      <c r="B312" s="350"/>
      <c r="C312" s="25" t="s">
        <v>12</v>
      </c>
      <c r="D312" s="25" t="s">
        <v>619</v>
      </c>
      <c r="E312" s="132">
        <v>853</v>
      </c>
      <c r="F312" s="18" t="s">
        <v>10</v>
      </c>
      <c r="G312" s="18" t="s">
        <v>47</v>
      </c>
      <c r="H312" s="18" t="s">
        <v>16</v>
      </c>
      <c r="I312" s="18"/>
      <c r="J312" s="19">
        <f>J313+J315+J317</f>
        <v>3346300</v>
      </c>
      <c r="K312" s="19">
        <f>K313+K315+K317</f>
        <v>3406071</v>
      </c>
      <c r="L312" s="19">
        <f>L313+L315+L317</f>
        <v>3602600</v>
      </c>
    </row>
    <row r="313" spans="1:15" s="1" customFormat="1" ht="27.75" customHeight="1" x14ac:dyDescent="0.25">
      <c r="A313" s="187"/>
      <c r="B313" s="187" t="s">
        <v>17</v>
      </c>
      <c r="C313" s="25" t="s">
        <v>12</v>
      </c>
      <c r="D313" s="25" t="s">
        <v>619</v>
      </c>
      <c r="E313" s="132">
        <v>853</v>
      </c>
      <c r="F313" s="18" t="s">
        <v>18</v>
      </c>
      <c r="G313" s="18" t="s">
        <v>47</v>
      </c>
      <c r="H313" s="18" t="s">
        <v>16</v>
      </c>
      <c r="I313" s="18" t="s">
        <v>19</v>
      </c>
      <c r="J313" s="19">
        <f>J314</f>
        <v>2954700</v>
      </c>
      <c r="K313" s="19">
        <f>K314</f>
        <v>2995271</v>
      </c>
      <c r="L313" s="19">
        <f>L314</f>
        <v>3169000</v>
      </c>
    </row>
    <row r="314" spans="1:15" s="1" customFormat="1" ht="15.75" customHeight="1" x14ac:dyDescent="0.25">
      <c r="A314" s="20"/>
      <c r="B314" s="193" t="s">
        <v>20</v>
      </c>
      <c r="C314" s="25" t="s">
        <v>12</v>
      </c>
      <c r="D314" s="25" t="s">
        <v>619</v>
      </c>
      <c r="E314" s="132">
        <v>853</v>
      </c>
      <c r="F314" s="18" t="s">
        <v>10</v>
      </c>
      <c r="G314" s="18" t="s">
        <v>47</v>
      </c>
      <c r="H314" s="18" t="s">
        <v>16</v>
      </c>
      <c r="I314" s="18" t="s">
        <v>21</v>
      </c>
      <c r="J314" s="19">
        <v>2954700</v>
      </c>
      <c r="K314" s="19">
        <v>2995271</v>
      </c>
      <c r="L314" s="19">
        <v>3169000</v>
      </c>
    </row>
    <row r="315" spans="1:15" s="1" customFormat="1" ht="15.75" customHeight="1" x14ac:dyDescent="0.25">
      <c r="A315" s="20"/>
      <c r="B315" s="193" t="s">
        <v>22</v>
      </c>
      <c r="C315" s="25" t="s">
        <v>12</v>
      </c>
      <c r="D315" s="25" t="s">
        <v>619</v>
      </c>
      <c r="E315" s="132">
        <v>853</v>
      </c>
      <c r="F315" s="18" t="s">
        <v>10</v>
      </c>
      <c r="G315" s="18" t="s">
        <v>47</v>
      </c>
      <c r="H315" s="18" t="s">
        <v>16</v>
      </c>
      <c r="I315" s="18" t="s">
        <v>23</v>
      </c>
      <c r="J315" s="19">
        <f>J316</f>
        <v>384000</v>
      </c>
      <c r="K315" s="19">
        <f>K316</f>
        <v>403200</v>
      </c>
      <c r="L315" s="19">
        <f>L316</f>
        <v>426600</v>
      </c>
    </row>
    <row r="316" spans="1:15" s="1" customFormat="1" ht="15.75" customHeight="1" x14ac:dyDescent="0.25">
      <c r="A316" s="20"/>
      <c r="B316" s="187" t="s">
        <v>24</v>
      </c>
      <c r="C316" s="25" t="s">
        <v>12</v>
      </c>
      <c r="D316" s="25" t="s">
        <v>619</v>
      </c>
      <c r="E316" s="132">
        <v>853</v>
      </c>
      <c r="F316" s="18" t="s">
        <v>10</v>
      </c>
      <c r="G316" s="18" t="s">
        <v>47</v>
      </c>
      <c r="H316" s="18" t="s">
        <v>16</v>
      </c>
      <c r="I316" s="18" t="s">
        <v>25</v>
      </c>
      <c r="J316" s="19">
        <v>384000</v>
      </c>
      <c r="K316" s="19">
        <v>403200</v>
      </c>
      <c r="L316" s="19">
        <v>426600</v>
      </c>
    </row>
    <row r="317" spans="1:15" s="1" customFormat="1" x14ac:dyDescent="0.25">
      <c r="A317" s="20"/>
      <c r="B317" s="187" t="s">
        <v>26</v>
      </c>
      <c r="C317" s="25" t="s">
        <v>12</v>
      </c>
      <c r="D317" s="25" t="s">
        <v>619</v>
      </c>
      <c r="E317" s="132">
        <v>853</v>
      </c>
      <c r="F317" s="18" t="s">
        <v>10</v>
      </c>
      <c r="G317" s="18" t="s">
        <v>47</v>
      </c>
      <c r="H317" s="18" t="s">
        <v>16</v>
      </c>
      <c r="I317" s="18" t="s">
        <v>27</v>
      </c>
      <c r="J317" s="19">
        <f>J318+J319</f>
        <v>7600</v>
      </c>
      <c r="K317" s="19">
        <f>K318+K319</f>
        <v>7600</v>
      </c>
      <c r="L317" s="19">
        <f>L318+L319</f>
        <v>7000</v>
      </c>
    </row>
    <row r="318" spans="1:15" s="1" customFormat="1" ht="18" customHeight="1" x14ac:dyDescent="0.25">
      <c r="A318" s="20"/>
      <c r="B318" s="187" t="s">
        <v>28</v>
      </c>
      <c r="C318" s="25" t="s">
        <v>12</v>
      </c>
      <c r="D318" s="25" t="s">
        <v>619</v>
      </c>
      <c r="E318" s="132">
        <v>853</v>
      </c>
      <c r="F318" s="18" t="s">
        <v>10</v>
      </c>
      <c r="G318" s="18" t="s">
        <v>47</v>
      </c>
      <c r="H318" s="18" t="s">
        <v>16</v>
      </c>
      <c r="I318" s="18" t="s">
        <v>29</v>
      </c>
      <c r="J318" s="19">
        <v>6000</v>
      </c>
      <c r="K318" s="19">
        <v>6000</v>
      </c>
      <c r="L318" s="19">
        <v>6000</v>
      </c>
    </row>
    <row r="319" spans="1:15" s="1" customFormat="1" x14ac:dyDescent="0.25">
      <c r="A319" s="20"/>
      <c r="B319" s="187" t="s">
        <v>30</v>
      </c>
      <c r="C319" s="25" t="s">
        <v>12</v>
      </c>
      <c r="D319" s="25" t="s">
        <v>619</v>
      </c>
      <c r="E319" s="132">
        <v>853</v>
      </c>
      <c r="F319" s="18" t="s">
        <v>10</v>
      </c>
      <c r="G319" s="18" t="s">
        <v>47</v>
      </c>
      <c r="H319" s="18" t="s">
        <v>16</v>
      </c>
      <c r="I319" s="18" t="s">
        <v>31</v>
      </c>
      <c r="J319" s="19">
        <v>1600</v>
      </c>
      <c r="K319" s="19">
        <v>1600</v>
      </c>
      <c r="L319" s="19">
        <v>1000</v>
      </c>
    </row>
    <row r="320" spans="1:15" s="16" customFormat="1" x14ac:dyDescent="0.25">
      <c r="A320" s="326" t="s">
        <v>57</v>
      </c>
      <c r="B320" s="326"/>
      <c r="C320" s="25" t="s">
        <v>12</v>
      </c>
      <c r="D320" s="25" t="s">
        <v>619</v>
      </c>
      <c r="E320" s="132">
        <v>853</v>
      </c>
      <c r="F320" s="14" t="s">
        <v>10</v>
      </c>
      <c r="G320" s="14" t="s">
        <v>58</v>
      </c>
      <c r="H320" s="14"/>
      <c r="I320" s="14"/>
      <c r="J320" s="15">
        <f>J321</f>
        <v>200</v>
      </c>
      <c r="K320" s="15">
        <f t="shared" ref="K320:L320" si="77">K321</f>
        <v>200</v>
      </c>
      <c r="L320" s="15">
        <f t="shared" si="77"/>
        <v>200</v>
      </c>
    </row>
    <row r="321" spans="1:12" s="24" customFormat="1" x14ac:dyDescent="0.25">
      <c r="A321" s="350" t="s">
        <v>64</v>
      </c>
      <c r="B321" s="350"/>
      <c r="C321" s="25" t="s">
        <v>12</v>
      </c>
      <c r="D321" s="25" t="s">
        <v>619</v>
      </c>
      <c r="E321" s="132">
        <v>853</v>
      </c>
      <c r="F321" s="18" t="s">
        <v>10</v>
      </c>
      <c r="G321" s="18" t="s">
        <v>58</v>
      </c>
      <c r="H321" s="18" t="s">
        <v>65</v>
      </c>
      <c r="I321" s="6"/>
      <c r="J321" s="19">
        <f>J322</f>
        <v>200</v>
      </c>
      <c r="K321" s="19">
        <f>K322</f>
        <v>200</v>
      </c>
      <c r="L321" s="19">
        <f>L322</f>
        <v>200</v>
      </c>
    </row>
    <row r="322" spans="1:12" s="1" customFormat="1" ht="51.75" customHeight="1" x14ac:dyDescent="0.25">
      <c r="A322" s="350" t="s">
        <v>66</v>
      </c>
      <c r="B322" s="350"/>
      <c r="C322" s="25" t="s">
        <v>12</v>
      </c>
      <c r="D322" s="25" t="s">
        <v>619</v>
      </c>
      <c r="E322" s="132">
        <v>853</v>
      </c>
      <c r="F322" s="25" t="s">
        <v>10</v>
      </c>
      <c r="G322" s="25" t="s">
        <v>58</v>
      </c>
      <c r="H322" s="25" t="s">
        <v>67</v>
      </c>
      <c r="I322" s="26"/>
      <c r="J322" s="19">
        <f>J323</f>
        <v>200</v>
      </c>
      <c r="K322" s="19">
        <f t="shared" ref="K322:L322" si="78">K323</f>
        <v>200</v>
      </c>
      <c r="L322" s="19">
        <f t="shared" si="78"/>
        <v>200</v>
      </c>
    </row>
    <row r="323" spans="1:12" s="2" customFormat="1" ht="69.75" customHeight="1" x14ac:dyDescent="0.25">
      <c r="A323" s="350" t="s">
        <v>69</v>
      </c>
      <c r="B323" s="350"/>
      <c r="C323" s="25" t="s">
        <v>12</v>
      </c>
      <c r="D323" s="25" t="s">
        <v>619</v>
      </c>
      <c r="E323" s="132">
        <v>853</v>
      </c>
      <c r="F323" s="25" t="s">
        <v>10</v>
      </c>
      <c r="G323" s="25" t="s">
        <v>58</v>
      </c>
      <c r="H323" s="25" t="s">
        <v>70</v>
      </c>
      <c r="I323" s="25"/>
      <c r="J323" s="27">
        <f t="shared" ref="J323:L324" si="79">J324</f>
        <v>200</v>
      </c>
      <c r="K323" s="27">
        <f t="shared" si="79"/>
        <v>200</v>
      </c>
      <c r="L323" s="27">
        <f t="shared" si="79"/>
        <v>200</v>
      </c>
    </row>
    <row r="324" spans="1:12" s="1" customFormat="1" x14ac:dyDescent="0.25">
      <c r="A324" s="20"/>
      <c r="B324" s="193" t="s">
        <v>64</v>
      </c>
      <c r="C324" s="25" t="s">
        <v>12</v>
      </c>
      <c r="D324" s="25" t="s">
        <v>619</v>
      </c>
      <c r="E324" s="132">
        <v>853</v>
      </c>
      <c r="F324" s="18" t="s">
        <v>10</v>
      </c>
      <c r="G324" s="25" t="s">
        <v>58</v>
      </c>
      <c r="H324" s="25" t="s">
        <v>70</v>
      </c>
      <c r="I324" s="18" t="s">
        <v>71</v>
      </c>
      <c r="J324" s="19">
        <f t="shared" si="79"/>
        <v>200</v>
      </c>
      <c r="K324" s="19">
        <f t="shared" si="79"/>
        <v>200</v>
      </c>
      <c r="L324" s="19">
        <f t="shared" si="79"/>
        <v>200</v>
      </c>
    </row>
    <row r="325" spans="1:12" s="1" customFormat="1" x14ac:dyDescent="0.25">
      <c r="A325" s="20"/>
      <c r="B325" s="193" t="s">
        <v>72</v>
      </c>
      <c r="C325" s="25" t="s">
        <v>12</v>
      </c>
      <c r="D325" s="25" t="s">
        <v>619</v>
      </c>
      <c r="E325" s="132">
        <v>853</v>
      </c>
      <c r="F325" s="18" t="s">
        <v>10</v>
      </c>
      <c r="G325" s="25" t="s">
        <v>58</v>
      </c>
      <c r="H325" s="25" t="s">
        <v>70</v>
      </c>
      <c r="I325" s="18" t="s">
        <v>73</v>
      </c>
      <c r="J325" s="19">
        <v>200</v>
      </c>
      <c r="K325" s="19">
        <v>200</v>
      </c>
      <c r="L325" s="19">
        <v>200</v>
      </c>
    </row>
    <row r="326" spans="1:12" s="12" customFormat="1" x14ac:dyDescent="0.25">
      <c r="A326" s="355" t="s">
        <v>78</v>
      </c>
      <c r="B326" s="355"/>
      <c r="C326" s="25" t="s">
        <v>12</v>
      </c>
      <c r="D326" s="25" t="s">
        <v>619</v>
      </c>
      <c r="E326" s="132">
        <v>853</v>
      </c>
      <c r="F326" s="9" t="s">
        <v>79</v>
      </c>
      <c r="G326" s="9"/>
      <c r="H326" s="9"/>
      <c r="I326" s="9"/>
      <c r="J326" s="10">
        <f t="shared" ref="J326:L331" si="80">J327</f>
        <v>708500</v>
      </c>
      <c r="K326" s="10">
        <f t="shared" si="80"/>
        <v>728300</v>
      </c>
      <c r="L326" s="10">
        <f t="shared" si="80"/>
        <v>729700</v>
      </c>
    </row>
    <row r="327" spans="1:12" s="30" customFormat="1" x14ac:dyDescent="0.25">
      <c r="A327" s="327" t="s">
        <v>80</v>
      </c>
      <c r="B327" s="327"/>
      <c r="C327" s="25" t="s">
        <v>12</v>
      </c>
      <c r="D327" s="25" t="s">
        <v>619</v>
      </c>
      <c r="E327" s="132">
        <v>853</v>
      </c>
      <c r="F327" s="14" t="s">
        <v>79</v>
      </c>
      <c r="G327" s="14" t="s">
        <v>12</v>
      </c>
      <c r="H327" s="14"/>
      <c r="I327" s="14"/>
      <c r="J327" s="15">
        <f t="shared" si="80"/>
        <v>708500</v>
      </c>
      <c r="K327" s="15">
        <f t="shared" si="80"/>
        <v>728300</v>
      </c>
      <c r="L327" s="15">
        <f t="shared" si="80"/>
        <v>729700</v>
      </c>
    </row>
    <row r="328" spans="1:12" s="31" customFormat="1" x14ac:dyDescent="0.25">
      <c r="A328" s="350" t="s">
        <v>81</v>
      </c>
      <c r="B328" s="350"/>
      <c r="C328" s="25" t="s">
        <v>12</v>
      </c>
      <c r="D328" s="25" t="s">
        <v>619</v>
      </c>
      <c r="E328" s="132">
        <v>853</v>
      </c>
      <c r="F328" s="18" t="s">
        <v>79</v>
      </c>
      <c r="G328" s="18" t="s">
        <v>12</v>
      </c>
      <c r="H328" s="18" t="s">
        <v>82</v>
      </c>
      <c r="I328" s="18"/>
      <c r="J328" s="19">
        <f t="shared" si="80"/>
        <v>708500</v>
      </c>
      <c r="K328" s="19">
        <f t="shared" si="80"/>
        <v>728300</v>
      </c>
      <c r="L328" s="19">
        <f t="shared" si="80"/>
        <v>729700</v>
      </c>
    </row>
    <row r="329" spans="1:12" s="1" customFormat="1" ht="28.5" customHeight="1" x14ac:dyDescent="0.25">
      <c r="A329" s="350" t="s">
        <v>83</v>
      </c>
      <c r="B329" s="350"/>
      <c r="C329" s="25" t="s">
        <v>12</v>
      </c>
      <c r="D329" s="25" t="s">
        <v>619</v>
      </c>
      <c r="E329" s="132">
        <v>853</v>
      </c>
      <c r="F329" s="18" t="s">
        <v>79</v>
      </c>
      <c r="G329" s="18" t="s">
        <v>12</v>
      </c>
      <c r="H329" s="18" t="s">
        <v>84</v>
      </c>
      <c r="I329" s="18"/>
      <c r="J329" s="32">
        <f t="shared" si="80"/>
        <v>708500</v>
      </c>
      <c r="K329" s="32">
        <f t="shared" si="80"/>
        <v>728300</v>
      </c>
      <c r="L329" s="32">
        <f t="shared" si="80"/>
        <v>729700</v>
      </c>
    </row>
    <row r="330" spans="1:12" s="1" customFormat="1" ht="55.5" customHeight="1" x14ac:dyDescent="0.25">
      <c r="A330" s="356" t="s">
        <v>85</v>
      </c>
      <c r="B330" s="356"/>
      <c r="C330" s="25" t="s">
        <v>12</v>
      </c>
      <c r="D330" s="25" t="s">
        <v>619</v>
      </c>
      <c r="E330" s="132">
        <v>853</v>
      </c>
      <c r="F330" s="18" t="s">
        <v>79</v>
      </c>
      <c r="G330" s="18" t="s">
        <v>12</v>
      </c>
      <c r="H330" s="18" t="s">
        <v>86</v>
      </c>
      <c r="I330" s="18"/>
      <c r="J330" s="32">
        <f t="shared" si="80"/>
        <v>708500</v>
      </c>
      <c r="K330" s="32">
        <f t="shared" si="80"/>
        <v>728300</v>
      </c>
      <c r="L330" s="32">
        <f t="shared" si="80"/>
        <v>729700</v>
      </c>
    </row>
    <row r="331" spans="1:12" s="1" customFormat="1" x14ac:dyDescent="0.25">
      <c r="A331" s="193"/>
      <c r="B331" s="187" t="s">
        <v>64</v>
      </c>
      <c r="C331" s="25" t="s">
        <v>12</v>
      </c>
      <c r="D331" s="25" t="s">
        <v>619</v>
      </c>
      <c r="E331" s="132">
        <v>853</v>
      </c>
      <c r="F331" s="18" t="s">
        <v>79</v>
      </c>
      <c r="G331" s="18" t="s">
        <v>12</v>
      </c>
      <c r="H331" s="18" t="s">
        <v>87</v>
      </c>
      <c r="I331" s="18" t="s">
        <v>71</v>
      </c>
      <c r="J331" s="19">
        <f>J332</f>
        <v>708500</v>
      </c>
      <c r="K331" s="19">
        <f t="shared" si="80"/>
        <v>728300</v>
      </c>
      <c r="L331" s="19">
        <f t="shared" si="80"/>
        <v>729700</v>
      </c>
    </row>
    <row r="332" spans="1:12" s="1" customFormat="1" x14ac:dyDescent="0.25">
      <c r="A332" s="193"/>
      <c r="B332" s="187" t="s">
        <v>72</v>
      </c>
      <c r="C332" s="25" t="s">
        <v>12</v>
      </c>
      <c r="D332" s="25" t="s">
        <v>619</v>
      </c>
      <c r="E332" s="132">
        <v>853</v>
      </c>
      <c r="F332" s="18" t="s">
        <v>79</v>
      </c>
      <c r="G332" s="18" t="s">
        <v>12</v>
      </c>
      <c r="H332" s="18" t="s">
        <v>87</v>
      </c>
      <c r="I332" s="18" t="s">
        <v>73</v>
      </c>
      <c r="J332" s="19">
        <v>708500</v>
      </c>
      <c r="K332" s="19">
        <v>728300</v>
      </c>
      <c r="L332" s="19">
        <v>729700</v>
      </c>
    </row>
    <row r="333" spans="1:12" s="12" customFormat="1" x14ac:dyDescent="0.25">
      <c r="A333" s="355" t="s">
        <v>98</v>
      </c>
      <c r="B333" s="355"/>
      <c r="C333" s="25" t="s">
        <v>12</v>
      </c>
      <c r="D333" s="25" t="s">
        <v>619</v>
      </c>
      <c r="E333" s="132">
        <v>853</v>
      </c>
      <c r="F333" s="9" t="s">
        <v>39</v>
      </c>
      <c r="G333" s="9"/>
      <c r="H333" s="9"/>
      <c r="I333" s="9"/>
      <c r="J333" s="10">
        <f>J334</f>
        <v>4433800</v>
      </c>
      <c r="K333" s="10">
        <f t="shared" ref="K333:L333" si="81">K334</f>
        <v>5497900</v>
      </c>
      <c r="L333" s="10">
        <f t="shared" si="81"/>
        <v>6817400</v>
      </c>
    </row>
    <row r="334" spans="1:12" s="16" customFormat="1" x14ac:dyDescent="0.25">
      <c r="A334" s="357" t="s">
        <v>103</v>
      </c>
      <c r="B334" s="358"/>
      <c r="C334" s="25" t="s">
        <v>12</v>
      </c>
      <c r="D334" s="25" t="s">
        <v>619</v>
      </c>
      <c r="E334" s="132">
        <v>853</v>
      </c>
      <c r="F334" s="14" t="s">
        <v>39</v>
      </c>
      <c r="G334" s="14" t="s">
        <v>90</v>
      </c>
      <c r="H334" s="14"/>
      <c r="I334" s="14"/>
      <c r="J334" s="15">
        <f t="shared" ref="J334:L336" si="82">J335</f>
        <v>4433800</v>
      </c>
      <c r="K334" s="15">
        <f t="shared" si="82"/>
        <v>5497900</v>
      </c>
      <c r="L334" s="15">
        <f t="shared" si="82"/>
        <v>6817400</v>
      </c>
    </row>
    <row r="335" spans="1:12" s="1" customFormat="1" x14ac:dyDescent="0.25">
      <c r="A335" s="350" t="s">
        <v>64</v>
      </c>
      <c r="B335" s="350"/>
      <c r="C335" s="25" t="s">
        <v>12</v>
      </c>
      <c r="D335" s="25" t="s">
        <v>619</v>
      </c>
      <c r="E335" s="132">
        <v>853</v>
      </c>
      <c r="F335" s="18" t="s">
        <v>39</v>
      </c>
      <c r="G335" s="18" t="s">
        <v>90</v>
      </c>
      <c r="H335" s="18" t="s">
        <v>65</v>
      </c>
      <c r="I335" s="18"/>
      <c r="J335" s="19">
        <f>J336</f>
        <v>4433800</v>
      </c>
      <c r="K335" s="19">
        <f>K336</f>
        <v>5497900</v>
      </c>
      <c r="L335" s="19">
        <f>L336</f>
        <v>6817400</v>
      </c>
    </row>
    <row r="336" spans="1:12" s="1" customFormat="1" ht="52.5" customHeight="1" x14ac:dyDescent="0.25">
      <c r="A336" s="350" t="s">
        <v>66</v>
      </c>
      <c r="B336" s="350"/>
      <c r="C336" s="25" t="s">
        <v>12</v>
      </c>
      <c r="D336" s="25" t="s">
        <v>619</v>
      </c>
      <c r="E336" s="132">
        <v>853</v>
      </c>
      <c r="F336" s="18" t="s">
        <v>39</v>
      </c>
      <c r="G336" s="18" t="s">
        <v>90</v>
      </c>
      <c r="H336" s="18" t="s">
        <v>67</v>
      </c>
      <c r="I336" s="18"/>
      <c r="J336" s="19">
        <f>J337</f>
        <v>4433800</v>
      </c>
      <c r="K336" s="19">
        <f t="shared" si="82"/>
        <v>5497900</v>
      </c>
      <c r="L336" s="19">
        <f t="shared" si="82"/>
        <v>6817400</v>
      </c>
    </row>
    <row r="337" spans="1:12" s="1" customFormat="1" ht="30" customHeight="1" x14ac:dyDescent="0.25">
      <c r="A337" s="353" t="s">
        <v>104</v>
      </c>
      <c r="B337" s="354"/>
      <c r="C337" s="25" t="s">
        <v>12</v>
      </c>
      <c r="D337" s="25" t="s">
        <v>619</v>
      </c>
      <c r="E337" s="132">
        <v>853</v>
      </c>
      <c r="F337" s="18" t="s">
        <v>39</v>
      </c>
      <c r="G337" s="18" t="s">
        <v>90</v>
      </c>
      <c r="H337" s="18" t="s">
        <v>105</v>
      </c>
      <c r="I337" s="18"/>
      <c r="J337" s="19">
        <f>J338</f>
        <v>4433800</v>
      </c>
      <c r="K337" s="19">
        <f>K338</f>
        <v>5497900</v>
      </c>
      <c r="L337" s="19">
        <f>L338</f>
        <v>6817400</v>
      </c>
    </row>
    <row r="338" spans="1:12" s="1" customFormat="1" x14ac:dyDescent="0.25">
      <c r="A338" s="187"/>
      <c r="B338" s="187" t="s">
        <v>64</v>
      </c>
      <c r="C338" s="25" t="s">
        <v>12</v>
      </c>
      <c r="D338" s="25" t="s">
        <v>619</v>
      </c>
      <c r="E338" s="132">
        <v>853</v>
      </c>
      <c r="F338" s="18" t="s">
        <v>39</v>
      </c>
      <c r="G338" s="18" t="s">
        <v>90</v>
      </c>
      <c r="H338" s="18" t="s">
        <v>105</v>
      </c>
      <c r="I338" s="18" t="s">
        <v>71</v>
      </c>
      <c r="J338" s="19">
        <f>J339</f>
        <v>4433800</v>
      </c>
      <c r="K338" s="19">
        <f>K339</f>
        <v>5497900</v>
      </c>
      <c r="L338" s="19">
        <f>L339</f>
        <v>6817400</v>
      </c>
    </row>
    <row r="339" spans="1:12" s="1" customFormat="1" x14ac:dyDescent="0.25">
      <c r="A339" s="190"/>
      <c r="B339" s="191" t="s">
        <v>72</v>
      </c>
      <c r="C339" s="25" t="s">
        <v>12</v>
      </c>
      <c r="D339" s="25" t="s">
        <v>619</v>
      </c>
      <c r="E339" s="132">
        <v>853</v>
      </c>
      <c r="F339" s="18" t="s">
        <v>39</v>
      </c>
      <c r="G339" s="18" t="s">
        <v>90</v>
      </c>
      <c r="H339" s="18" t="s">
        <v>105</v>
      </c>
      <c r="I339" s="18" t="s">
        <v>73</v>
      </c>
      <c r="J339" s="19">
        <v>4433800</v>
      </c>
      <c r="K339" s="19">
        <v>5497900</v>
      </c>
      <c r="L339" s="19">
        <v>6817400</v>
      </c>
    </row>
    <row r="340" spans="1:12" s="1" customFormat="1" x14ac:dyDescent="0.25">
      <c r="A340" s="355" t="s">
        <v>194</v>
      </c>
      <c r="B340" s="355"/>
      <c r="C340" s="25" t="s">
        <v>12</v>
      </c>
      <c r="D340" s="25" t="s">
        <v>619</v>
      </c>
      <c r="E340" s="132">
        <v>853</v>
      </c>
      <c r="F340" s="9" t="s">
        <v>195</v>
      </c>
      <c r="G340" s="9"/>
      <c r="H340" s="9"/>
      <c r="I340" s="9"/>
      <c r="J340" s="10">
        <f>J341</f>
        <v>260600</v>
      </c>
      <c r="K340" s="10">
        <f t="shared" ref="K340:L341" si="83">K341</f>
        <v>259273</v>
      </c>
      <c r="L340" s="10">
        <f t="shared" si="83"/>
        <v>259273</v>
      </c>
    </row>
    <row r="341" spans="1:12" s="1" customFormat="1" x14ac:dyDescent="0.25">
      <c r="A341" s="326" t="s">
        <v>219</v>
      </c>
      <c r="B341" s="326"/>
      <c r="C341" s="25" t="s">
        <v>12</v>
      </c>
      <c r="D341" s="25" t="s">
        <v>619</v>
      </c>
      <c r="E341" s="132">
        <v>853</v>
      </c>
      <c r="F341" s="14" t="s">
        <v>195</v>
      </c>
      <c r="G341" s="14" t="s">
        <v>39</v>
      </c>
      <c r="H341" s="14"/>
      <c r="I341" s="14"/>
      <c r="J341" s="37">
        <f>J342</f>
        <v>260600</v>
      </c>
      <c r="K341" s="37">
        <f t="shared" si="83"/>
        <v>259273</v>
      </c>
      <c r="L341" s="37">
        <f t="shared" si="83"/>
        <v>259273</v>
      </c>
    </row>
    <row r="342" spans="1:12" s="1" customFormat="1" x14ac:dyDescent="0.25">
      <c r="A342" s="350" t="s">
        <v>64</v>
      </c>
      <c r="B342" s="350"/>
      <c r="C342" s="25" t="s">
        <v>12</v>
      </c>
      <c r="D342" s="25" t="s">
        <v>619</v>
      </c>
      <c r="E342" s="132">
        <v>853</v>
      </c>
      <c r="F342" s="25" t="s">
        <v>195</v>
      </c>
      <c r="G342" s="25" t="s">
        <v>39</v>
      </c>
      <c r="H342" s="25" t="s">
        <v>65</v>
      </c>
      <c r="I342" s="25"/>
      <c r="J342" s="27">
        <f>J343+J350</f>
        <v>260600</v>
      </c>
      <c r="K342" s="27">
        <f>K343+K350</f>
        <v>259273</v>
      </c>
      <c r="L342" s="27">
        <f>L343+L350</f>
        <v>259273</v>
      </c>
    </row>
    <row r="343" spans="1:12" s="1" customFormat="1" ht="51.75" customHeight="1" x14ac:dyDescent="0.25">
      <c r="A343" s="350" t="s">
        <v>66</v>
      </c>
      <c r="B343" s="350"/>
      <c r="C343" s="25" t="s">
        <v>12</v>
      </c>
      <c r="D343" s="25" t="s">
        <v>619</v>
      </c>
      <c r="E343" s="132">
        <v>853</v>
      </c>
      <c r="F343" s="18" t="s">
        <v>195</v>
      </c>
      <c r="G343" s="18" t="s">
        <v>39</v>
      </c>
      <c r="H343" s="18" t="s">
        <v>67</v>
      </c>
      <c r="I343" s="18"/>
      <c r="J343" s="19">
        <f>J344+J347</f>
        <v>127200</v>
      </c>
      <c r="K343" s="19">
        <f>K347</f>
        <v>124020</v>
      </c>
      <c r="L343" s="19">
        <f>L347</f>
        <v>124020</v>
      </c>
    </row>
    <row r="344" spans="1:12" s="1" customFormat="1" ht="42" customHeight="1" x14ac:dyDescent="0.25">
      <c r="A344" s="350" t="s">
        <v>296</v>
      </c>
      <c r="B344" s="350"/>
      <c r="C344" s="25" t="s">
        <v>12</v>
      </c>
      <c r="D344" s="25" t="s">
        <v>619</v>
      </c>
      <c r="E344" s="55">
        <v>853</v>
      </c>
      <c r="F344" s="18" t="s">
        <v>195</v>
      </c>
      <c r="G344" s="18" t="s">
        <v>39</v>
      </c>
      <c r="H344" s="18" t="s">
        <v>126</v>
      </c>
      <c r="I344" s="18"/>
      <c r="J344" s="19">
        <f>J346</f>
        <v>3180</v>
      </c>
      <c r="K344" s="19">
        <f>K346</f>
        <v>12720</v>
      </c>
      <c r="L344" s="19">
        <f>L346</f>
        <v>12720</v>
      </c>
    </row>
    <row r="345" spans="1:12" s="1" customFormat="1" x14ac:dyDescent="0.25">
      <c r="A345" s="20"/>
      <c r="B345" s="289" t="s">
        <v>64</v>
      </c>
      <c r="C345" s="25" t="s">
        <v>12</v>
      </c>
      <c r="D345" s="25" t="s">
        <v>619</v>
      </c>
      <c r="E345" s="55">
        <v>853</v>
      </c>
      <c r="F345" s="18" t="s">
        <v>195</v>
      </c>
      <c r="G345" s="18" t="s">
        <v>39</v>
      </c>
      <c r="H345" s="18" t="s">
        <v>126</v>
      </c>
      <c r="I345" s="18" t="s">
        <v>71</v>
      </c>
      <c r="J345" s="19">
        <f>J346</f>
        <v>3180</v>
      </c>
      <c r="K345" s="19">
        <f>K346</f>
        <v>12720</v>
      </c>
      <c r="L345" s="19">
        <f>L346</f>
        <v>12720</v>
      </c>
    </row>
    <row r="346" spans="1:12" s="1" customFormat="1" ht="14.25" customHeight="1" x14ac:dyDescent="0.25">
      <c r="A346" s="33"/>
      <c r="B346" s="289" t="s">
        <v>72</v>
      </c>
      <c r="C346" s="25" t="s">
        <v>12</v>
      </c>
      <c r="D346" s="25" t="s">
        <v>619</v>
      </c>
      <c r="E346" s="55">
        <v>853</v>
      </c>
      <c r="F346" s="18" t="s">
        <v>195</v>
      </c>
      <c r="G346" s="18" t="s">
        <v>39</v>
      </c>
      <c r="H346" s="18" t="s">
        <v>126</v>
      </c>
      <c r="I346" s="18" t="s">
        <v>73</v>
      </c>
      <c r="J346" s="19">
        <v>3180</v>
      </c>
      <c r="K346" s="19">
        <v>12720</v>
      </c>
      <c r="L346" s="19">
        <v>12720</v>
      </c>
    </row>
    <row r="347" spans="1:12" s="1" customFormat="1" ht="54" customHeight="1" x14ac:dyDescent="0.25">
      <c r="A347" s="350" t="s">
        <v>220</v>
      </c>
      <c r="B347" s="350"/>
      <c r="C347" s="25" t="s">
        <v>12</v>
      </c>
      <c r="D347" s="25" t="s">
        <v>619</v>
      </c>
      <c r="E347" s="132">
        <v>853</v>
      </c>
      <c r="F347" s="18" t="s">
        <v>195</v>
      </c>
      <c r="G347" s="18" t="s">
        <v>39</v>
      </c>
      <c r="H347" s="18" t="s">
        <v>221</v>
      </c>
      <c r="I347" s="18"/>
      <c r="J347" s="19">
        <f t="shared" ref="J347:L348" si="84">J348</f>
        <v>124020</v>
      </c>
      <c r="K347" s="19">
        <f t="shared" si="84"/>
        <v>124020</v>
      </c>
      <c r="L347" s="19">
        <f t="shared" si="84"/>
        <v>124020</v>
      </c>
    </row>
    <row r="348" spans="1:12" s="1" customFormat="1" x14ac:dyDescent="0.25">
      <c r="A348" s="187"/>
      <c r="B348" s="187" t="s">
        <v>64</v>
      </c>
      <c r="C348" s="25" t="s">
        <v>12</v>
      </c>
      <c r="D348" s="25" t="s">
        <v>619</v>
      </c>
      <c r="E348" s="132">
        <v>853</v>
      </c>
      <c r="F348" s="18" t="s">
        <v>195</v>
      </c>
      <c r="G348" s="18" t="s">
        <v>39</v>
      </c>
      <c r="H348" s="18" t="s">
        <v>221</v>
      </c>
      <c r="I348" s="18" t="s">
        <v>71</v>
      </c>
      <c r="J348" s="19">
        <f>J349</f>
        <v>124020</v>
      </c>
      <c r="K348" s="19">
        <f t="shared" si="84"/>
        <v>124020</v>
      </c>
      <c r="L348" s="19">
        <f t="shared" si="84"/>
        <v>124020</v>
      </c>
    </row>
    <row r="349" spans="1:12" s="1" customFormat="1" x14ac:dyDescent="0.25">
      <c r="A349" s="187"/>
      <c r="B349" s="187" t="s">
        <v>72</v>
      </c>
      <c r="C349" s="25" t="s">
        <v>12</v>
      </c>
      <c r="D349" s="25" t="s">
        <v>619</v>
      </c>
      <c r="E349" s="132">
        <v>853</v>
      </c>
      <c r="F349" s="18" t="s">
        <v>195</v>
      </c>
      <c r="G349" s="18" t="s">
        <v>39</v>
      </c>
      <c r="H349" s="18" t="s">
        <v>221</v>
      </c>
      <c r="I349" s="18" t="s">
        <v>73</v>
      </c>
      <c r="J349" s="19">
        <v>124020</v>
      </c>
      <c r="K349" s="19">
        <v>124020</v>
      </c>
      <c r="L349" s="19">
        <v>124020</v>
      </c>
    </row>
    <row r="350" spans="1:12" s="1" customFormat="1" ht="54" customHeight="1" x14ac:dyDescent="0.25">
      <c r="A350" s="353" t="s">
        <v>224</v>
      </c>
      <c r="B350" s="354"/>
      <c r="C350" s="25" t="s">
        <v>12</v>
      </c>
      <c r="D350" s="25" t="s">
        <v>619</v>
      </c>
      <c r="E350" s="132">
        <v>853</v>
      </c>
      <c r="F350" s="18" t="s">
        <v>195</v>
      </c>
      <c r="G350" s="18" t="s">
        <v>39</v>
      </c>
      <c r="H350" s="18" t="s">
        <v>225</v>
      </c>
      <c r="I350" s="18"/>
      <c r="J350" s="19">
        <f t="shared" ref="J350:L352" si="85">J351</f>
        <v>133400</v>
      </c>
      <c r="K350" s="19">
        <f t="shared" si="85"/>
        <v>135253</v>
      </c>
      <c r="L350" s="19">
        <f t="shared" si="85"/>
        <v>135253</v>
      </c>
    </row>
    <row r="351" spans="1:12" s="1" customFormat="1" ht="26.25" customHeight="1" x14ac:dyDescent="0.25">
      <c r="A351" s="353" t="s">
        <v>226</v>
      </c>
      <c r="B351" s="354"/>
      <c r="C351" s="25" t="s">
        <v>12</v>
      </c>
      <c r="D351" s="25" t="s">
        <v>619</v>
      </c>
      <c r="E351" s="132">
        <v>853</v>
      </c>
      <c r="F351" s="18" t="s">
        <v>195</v>
      </c>
      <c r="G351" s="18" t="s">
        <v>39</v>
      </c>
      <c r="H351" s="18" t="s">
        <v>227</v>
      </c>
      <c r="I351" s="18"/>
      <c r="J351" s="19">
        <f t="shared" si="85"/>
        <v>133400</v>
      </c>
      <c r="K351" s="19">
        <f t="shared" si="85"/>
        <v>135253</v>
      </c>
      <c r="L351" s="19">
        <f t="shared" si="85"/>
        <v>135253</v>
      </c>
    </row>
    <row r="352" spans="1:12" s="1" customFormat="1" x14ac:dyDescent="0.25">
      <c r="A352" s="187"/>
      <c r="B352" s="187" t="s">
        <v>64</v>
      </c>
      <c r="C352" s="25" t="s">
        <v>12</v>
      </c>
      <c r="D352" s="25" t="s">
        <v>619</v>
      </c>
      <c r="E352" s="132">
        <v>853</v>
      </c>
      <c r="F352" s="18" t="s">
        <v>195</v>
      </c>
      <c r="G352" s="18" t="s">
        <v>39</v>
      </c>
      <c r="H352" s="18" t="s">
        <v>227</v>
      </c>
      <c r="I352" s="18" t="s">
        <v>71</v>
      </c>
      <c r="J352" s="19">
        <f t="shared" si="85"/>
        <v>133400</v>
      </c>
      <c r="K352" s="19">
        <f t="shared" si="85"/>
        <v>135253</v>
      </c>
      <c r="L352" s="19">
        <f t="shared" si="85"/>
        <v>135253</v>
      </c>
    </row>
    <row r="353" spans="1:12" s="1" customFormat="1" x14ac:dyDescent="0.25">
      <c r="A353" s="20"/>
      <c r="B353" s="187" t="s">
        <v>72</v>
      </c>
      <c r="C353" s="25" t="s">
        <v>12</v>
      </c>
      <c r="D353" s="25" t="s">
        <v>619</v>
      </c>
      <c r="E353" s="132">
        <v>853</v>
      </c>
      <c r="F353" s="18" t="s">
        <v>195</v>
      </c>
      <c r="G353" s="18" t="s">
        <v>39</v>
      </c>
      <c r="H353" s="18" t="s">
        <v>227</v>
      </c>
      <c r="I353" s="18" t="s">
        <v>73</v>
      </c>
      <c r="J353" s="19">
        <v>133400</v>
      </c>
      <c r="K353" s="19">
        <v>135253</v>
      </c>
      <c r="L353" s="19">
        <v>135253</v>
      </c>
    </row>
    <row r="354" spans="1:12" s="1" customFormat="1" ht="28.5" customHeight="1" x14ac:dyDescent="0.25">
      <c r="A354" s="355" t="s">
        <v>279</v>
      </c>
      <c r="B354" s="355"/>
      <c r="C354" s="25" t="s">
        <v>12</v>
      </c>
      <c r="D354" s="25" t="s">
        <v>619</v>
      </c>
      <c r="E354" s="132">
        <v>853</v>
      </c>
      <c r="F354" s="41" t="s">
        <v>280</v>
      </c>
      <c r="G354" s="41"/>
      <c r="H354" s="41"/>
      <c r="I354" s="41"/>
      <c r="J354" s="42">
        <f>J355+J361</f>
        <v>22471000</v>
      </c>
      <c r="K354" s="42">
        <f>K355+K361</f>
        <v>23953000</v>
      </c>
      <c r="L354" s="42">
        <f>L355+L361</f>
        <v>25348000</v>
      </c>
    </row>
    <row r="355" spans="1:12" s="1" customFormat="1" ht="28.5" customHeight="1" x14ac:dyDescent="0.25">
      <c r="A355" s="326" t="s">
        <v>281</v>
      </c>
      <c r="B355" s="326"/>
      <c r="C355" s="25" t="s">
        <v>12</v>
      </c>
      <c r="D355" s="25" t="s">
        <v>619</v>
      </c>
      <c r="E355" s="132">
        <v>853</v>
      </c>
      <c r="F355" s="43" t="s">
        <v>280</v>
      </c>
      <c r="G355" s="43" t="s">
        <v>10</v>
      </c>
      <c r="H355" s="44"/>
      <c r="I355" s="43"/>
      <c r="J355" s="45">
        <f t="shared" ref="J355:L359" si="86">J356</f>
        <v>8781000</v>
      </c>
      <c r="K355" s="45">
        <f t="shared" si="86"/>
        <v>9220000</v>
      </c>
      <c r="L355" s="45">
        <f t="shared" si="86"/>
        <v>10165000</v>
      </c>
    </row>
    <row r="356" spans="1:12" s="1" customFormat="1" x14ac:dyDescent="0.25">
      <c r="A356" s="350" t="s">
        <v>64</v>
      </c>
      <c r="B356" s="350"/>
      <c r="C356" s="25" t="s">
        <v>12</v>
      </c>
      <c r="D356" s="25" t="s">
        <v>619</v>
      </c>
      <c r="E356" s="132">
        <v>853</v>
      </c>
      <c r="F356" s="18" t="s">
        <v>280</v>
      </c>
      <c r="G356" s="18" t="s">
        <v>10</v>
      </c>
      <c r="H356" s="18" t="s">
        <v>65</v>
      </c>
      <c r="I356" s="18"/>
      <c r="J356" s="19">
        <f t="shared" si="86"/>
        <v>8781000</v>
      </c>
      <c r="K356" s="19">
        <f t="shared" si="86"/>
        <v>9220000</v>
      </c>
      <c r="L356" s="19">
        <f t="shared" si="86"/>
        <v>10165000</v>
      </c>
    </row>
    <row r="357" spans="1:12" s="1" customFormat="1" ht="51.75" customHeight="1" x14ac:dyDescent="0.25">
      <c r="A357" s="350" t="s">
        <v>66</v>
      </c>
      <c r="B357" s="350"/>
      <c r="C357" s="25" t="s">
        <v>12</v>
      </c>
      <c r="D357" s="25" t="s">
        <v>619</v>
      </c>
      <c r="E357" s="132">
        <v>853</v>
      </c>
      <c r="F357" s="18" t="s">
        <v>280</v>
      </c>
      <c r="G357" s="18" t="s">
        <v>10</v>
      </c>
      <c r="H357" s="18" t="s">
        <v>67</v>
      </c>
      <c r="I357" s="18"/>
      <c r="J357" s="19">
        <f t="shared" si="86"/>
        <v>8781000</v>
      </c>
      <c r="K357" s="19">
        <f t="shared" si="86"/>
        <v>9220000</v>
      </c>
      <c r="L357" s="19">
        <f t="shared" si="86"/>
        <v>10165000</v>
      </c>
    </row>
    <row r="358" spans="1:12" s="1" customFormat="1" ht="42" customHeight="1" x14ac:dyDescent="0.25">
      <c r="A358" s="356" t="s">
        <v>282</v>
      </c>
      <c r="B358" s="356"/>
      <c r="C358" s="25" t="s">
        <v>12</v>
      </c>
      <c r="D358" s="25" t="s">
        <v>619</v>
      </c>
      <c r="E358" s="132">
        <v>853</v>
      </c>
      <c r="F358" s="18" t="s">
        <v>280</v>
      </c>
      <c r="G358" s="18" t="s">
        <v>10</v>
      </c>
      <c r="H358" s="18" t="s">
        <v>283</v>
      </c>
      <c r="I358" s="18"/>
      <c r="J358" s="19">
        <f t="shared" si="86"/>
        <v>8781000</v>
      </c>
      <c r="K358" s="19">
        <f t="shared" si="86"/>
        <v>9220000</v>
      </c>
      <c r="L358" s="19">
        <f t="shared" si="86"/>
        <v>10165000</v>
      </c>
    </row>
    <row r="359" spans="1:12" s="1" customFormat="1" x14ac:dyDescent="0.25">
      <c r="A359" s="20"/>
      <c r="B359" s="193" t="s">
        <v>64</v>
      </c>
      <c r="C359" s="25" t="s">
        <v>12</v>
      </c>
      <c r="D359" s="25" t="s">
        <v>619</v>
      </c>
      <c r="E359" s="132">
        <v>853</v>
      </c>
      <c r="F359" s="18" t="s">
        <v>280</v>
      </c>
      <c r="G359" s="18" t="s">
        <v>10</v>
      </c>
      <c r="H359" s="18" t="s">
        <v>283</v>
      </c>
      <c r="I359" s="18" t="s">
        <v>71</v>
      </c>
      <c r="J359" s="19">
        <f t="shared" si="86"/>
        <v>8781000</v>
      </c>
      <c r="K359" s="19">
        <f t="shared" si="86"/>
        <v>9220000</v>
      </c>
      <c r="L359" s="19">
        <f t="shared" si="86"/>
        <v>10165000</v>
      </c>
    </row>
    <row r="360" spans="1:12" s="1" customFormat="1" x14ac:dyDescent="0.25">
      <c r="A360" s="20"/>
      <c r="B360" s="187" t="s">
        <v>222</v>
      </c>
      <c r="C360" s="25" t="s">
        <v>12</v>
      </c>
      <c r="D360" s="25" t="s">
        <v>619</v>
      </c>
      <c r="E360" s="132">
        <v>853</v>
      </c>
      <c r="F360" s="18" t="s">
        <v>280</v>
      </c>
      <c r="G360" s="18" t="s">
        <v>10</v>
      </c>
      <c r="H360" s="18" t="s">
        <v>283</v>
      </c>
      <c r="I360" s="18" t="s">
        <v>223</v>
      </c>
      <c r="J360" s="19">
        <v>8781000</v>
      </c>
      <c r="K360" s="19">
        <v>9220000</v>
      </c>
      <c r="L360" s="19">
        <v>10165000</v>
      </c>
    </row>
    <row r="361" spans="1:12" s="1" customFormat="1" x14ac:dyDescent="0.25">
      <c r="A361" s="366" t="s">
        <v>284</v>
      </c>
      <c r="B361" s="366"/>
      <c r="C361" s="25" t="s">
        <v>12</v>
      </c>
      <c r="D361" s="25" t="s">
        <v>619</v>
      </c>
      <c r="E361" s="132">
        <v>853</v>
      </c>
      <c r="F361" s="14" t="s">
        <v>280</v>
      </c>
      <c r="G361" s="14" t="s">
        <v>79</v>
      </c>
      <c r="H361" s="14"/>
      <c r="I361" s="14"/>
      <c r="J361" s="15">
        <f t="shared" ref="J361:L365" si="87">J362</f>
        <v>13690000</v>
      </c>
      <c r="K361" s="15">
        <f t="shared" si="87"/>
        <v>14733000</v>
      </c>
      <c r="L361" s="15">
        <f t="shared" si="87"/>
        <v>15183000</v>
      </c>
    </row>
    <row r="362" spans="1:12" s="40" customFormat="1" x14ac:dyDescent="0.25">
      <c r="A362" s="350" t="s">
        <v>64</v>
      </c>
      <c r="B362" s="350"/>
      <c r="C362" s="25" t="s">
        <v>12</v>
      </c>
      <c r="D362" s="25" t="s">
        <v>619</v>
      </c>
      <c r="E362" s="132">
        <v>853</v>
      </c>
      <c r="F362" s="18" t="s">
        <v>280</v>
      </c>
      <c r="G362" s="18" t="s">
        <v>79</v>
      </c>
      <c r="H362" s="18" t="s">
        <v>65</v>
      </c>
      <c r="I362" s="18"/>
      <c r="J362" s="19">
        <f t="shared" si="87"/>
        <v>13690000</v>
      </c>
      <c r="K362" s="19">
        <f t="shared" si="87"/>
        <v>14733000</v>
      </c>
      <c r="L362" s="19">
        <f t="shared" si="87"/>
        <v>15183000</v>
      </c>
    </row>
    <row r="363" spans="1:12" s="16" customFormat="1" ht="51.75" customHeight="1" x14ac:dyDescent="0.25">
      <c r="A363" s="350" t="s">
        <v>66</v>
      </c>
      <c r="B363" s="350"/>
      <c r="C363" s="25" t="s">
        <v>12</v>
      </c>
      <c r="D363" s="25" t="s">
        <v>619</v>
      </c>
      <c r="E363" s="132">
        <v>853</v>
      </c>
      <c r="F363" s="18" t="s">
        <v>280</v>
      </c>
      <c r="G363" s="18" t="s">
        <v>79</v>
      </c>
      <c r="H363" s="18" t="s">
        <v>67</v>
      </c>
      <c r="I363" s="18"/>
      <c r="J363" s="19">
        <f t="shared" si="87"/>
        <v>13690000</v>
      </c>
      <c r="K363" s="19">
        <f t="shared" si="87"/>
        <v>14733000</v>
      </c>
      <c r="L363" s="19">
        <f t="shared" si="87"/>
        <v>15183000</v>
      </c>
    </row>
    <row r="364" spans="1:12" s="1" customFormat="1" ht="13.5" customHeight="1" x14ac:dyDescent="0.25">
      <c r="A364" s="356" t="s">
        <v>285</v>
      </c>
      <c r="B364" s="356"/>
      <c r="C364" s="25" t="s">
        <v>12</v>
      </c>
      <c r="D364" s="25" t="s">
        <v>619</v>
      </c>
      <c r="E364" s="132">
        <v>853</v>
      </c>
      <c r="F364" s="18" t="s">
        <v>280</v>
      </c>
      <c r="G364" s="18" t="s">
        <v>79</v>
      </c>
      <c r="H364" s="18" t="s">
        <v>286</v>
      </c>
      <c r="I364" s="18"/>
      <c r="J364" s="19">
        <f t="shared" si="87"/>
        <v>13690000</v>
      </c>
      <c r="K364" s="19">
        <f t="shared" si="87"/>
        <v>14733000</v>
      </c>
      <c r="L364" s="19">
        <f t="shared" si="87"/>
        <v>15183000</v>
      </c>
    </row>
    <row r="365" spans="1:12" s="1" customFormat="1" x14ac:dyDescent="0.25">
      <c r="A365" s="20"/>
      <c r="B365" s="193" t="s">
        <v>64</v>
      </c>
      <c r="C365" s="25" t="s">
        <v>12</v>
      </c>
      <c r="D365" s="25" t="s">
        <v>619</v>
      </c>
      <c r="E365" s="132">
        <v>853</v>
      </c>
      <c r="F365" s="18" t="s">
        <v>280</v>
      </c>
      <c r="G365" s="18" t="s">
        <v>79</v>
      </c>
      <c r="H365" s="18" t="s">
        <v>286</v>
      </c>
      <c r="I365" s="18" t="s">
        <v>71</v>
      </c>
      <c r="J365" s="19">
        <f t="shared" si="87"/>
        <v>13690000</v>
      </c>
      <c r="K365" s="19">
        <f t="shared" si="87"/>
        <v>14733000</v>
      </c>
      <c r="L365" s="19">
        <f t="shared" si="87"/>
        <v>15183000</v>
      </c>
    </row>
    <row r="366" spans="1:12" s="1" customFormat="1" x14ac:dyDescent="0.25">
      <c r="A366" s="20"/>
      <c r="B366" s="187" t="s">
        <v>222</v>
      </c>
      <c r="C366" s="25" t="s">
        <v>12</v>
      </c>
      <c r="D366" s="25" t="s">
        <v>619</v>
      </c>
      <c r="E366" s="132">
        <v>853</v>
      </c>
      <c r="F366" s="18" t="s">
        <v>280</v>
      </c>
      <c r="G366" s="18" t="s">
        <v>79</v>
      </c>
      <c r="H366" s="18" t="s">
        <v>286</v>
      </c>
      <c r="I366" s="18" t="s">
        <v>223</v>
      </c>
      <c r="J366" s="19">
        <v>13690000</v>
      </c>
      <c r="K366" s="19">
        <v>14733000</v>
      </c>
      <c r="L366" s="19">
        <v>15183000</v>
      </c>
    </row>
    <row r="367" spans="1:12" s="1" customFormat="1" x14ac:dyDescent="0.25">
      <c r="A367" s="362" t="s">
        <v>620</v>
      </c>
      <c r="B367" s="385"/>
      <c r="C367" s="43" t="s">
        <v>621</v>
      </c>
      <c r="D367" s="43" t="s">
        <v>619</v>
      </c>
      <c r="E367" s="135"/>
      <c r="F367" s="136"/>
      <c r="G367" s="18"/>
      <c r="H367" s="18"/>
      <c r="I367" s="18"/>
      <c r="J367" s="15">
        <f>J368+J373+J377</f>
        <v>1021000</v>
      </c>
      <c r="K367" s="15">
        <f t="shared" ref="K367:L367" si="88">K368+K373+K377</f>
        <v>6023614</v>
      </c>
      <c r="L367" s="15">
        <f t="shared" si="88"/>
        <v>11677000</v>
      </c>
    </row>
    <row r="368" spans="1:12" s="16" customFormat="1" x14ac:dyDescent="0.25">
      <c r="A368" s="326" t="s">
        <v>50</v>
      </c>
      <c r="B368" s="326"/>
      <c r="C368" s="43" t="s">
        <v>621</v>
      </c>
      <c r="D368" s="43" t="s">
        <v>619</v>
      </c>
      <c r="E368" s="43">
        <v>851</v>
      </c>
      <c r="F368" s="14" t="s">
        <v>10</v>
      </c>
      <c r="G368" s="14" t="s">
        <v>51</v>
      </c>
      <c r="H368" s="14"/>
      <c r="I368" s="14"/>
      <c r="J368" s="15">
        <f t="shared" ref="J368:L371" si="89">J369</f>
        <v>100000</v>
      </c>
      <c r="K368" s="15">
        <f t="shared" si="89"/>
        <v>100000</v>
      </c>
      <c r="L368" s="15">
        <f t="shared" si="89"/>
        <v>100000</v>
      </c>
    </row>
    <row r="369" spans="1:12" s="1" customFormat="1" x14ac:dyDescent="0.25">
      <c r="A369" s="350" t="s">
        <v>50</v>
      </c>
      <c r="B369" s="350"/>
      <c r="C369" s="25" t="s">
        <v>621</v>
      </c>
      <c r="D369" s="25" t="s">
        <v>619</v>
      </c>
      <c r="E369" s="25">
        <v>851</v>
      </c>
      <c r="F369" s="18" t="s">
        <v>10</v>
      </c>
      <c r="G369" s="18" t="s">
        <v>51</v>
      </c>
      <c r="H369" s="18" t="s">
        <v>52</v>
      </c>
      <c r="I369" s="18"/>
      <c r="J369" s="19">
        <f t="shared" si="89"/>
        <v>100000</v>
      </c>
      <c r="K369" s="19">
        <f t="shared" si="89"/>
        <v>100000</v>
      </c>
      <c r="L369" s="19">
        <f t="shared" si="89"/>
        <v>100000</v>
      </c>
    </row>
    <row r="370" spans="1:12" s="1" customFormat="1" x14ac:dyDescent="0.25">
      <c r="A370" s="350" t="s">
        <v>53</v>
      </c>
      <c r="B370" s="350"/>
      <c r="C370" s="25" t="s">
        <v>621</v>
      </c>
      <c r="D370" s="25" t="s">
        <v>619</v>
      </c>
      <c r="E370" s="25">
        <v>851</v>
      </c>
      <c r="F370" s="18" t="s">
        <v>10</v>
      </c>
      <c r="G370" s="18" t="s">
        <v>51</v>
      </c>
      <c r="H370" s="18" t="s">
        <v>54</v>
      </c>
      <c r="I370" s="18"/>
      <c r="J370" s="19">
        <f t="shared" si="89"/>
        <v>100000</v>
      </c>
      <c r="K370" s="19">
        <f t="shared" si="89"/>
        <v>100000</v>
      </c>
      <c r="L370" s="19">
        <f t="shared" si="89"/>
        <v>100000</v>
      </c>
    </row>
    <row r="371" spans="1:12" s="1" customFormat="1" x14ac:dyDescent="0.25">
      <c r="A371" s="20"/>
      <c r="B371" s="187" t="s">
        <v>26</v>
      </c>
      <c r="C371" s="25" t="s">
        <v>621</v>
      </c>
      <c r="D371" s="25" t="s">
        <v>619</v>
      </c>
      <c r="E371" s="25">
        <v>851</v>
      </c>
      <c r="F371" s="18" t="s">
        <v>10</v>
      </c>
      <c r="G371" s="18" t="s">
        <v>51</v>
      </c>
      <c r="H371" s="18" t="s">
        <v>54</v>
      </c>
      <c r="I371" s="18" t="s">
        <v>27</v>
      </c>
      <c r="J371" s="19">
        <f t="shared" si="89"/>
        <v>100000</v>
      </c>
      <c r="K371" s="19">
        <f t="shared" si="89"/>
        <v>100000</v>
      </c>
      <c r="L371" s="19">
        <f t="shared" si="89"/>
        <v>100000</v>
      </c>
    </row>
    <row r="372" spans="1:12" s="1" customFormat="1" x14ac:dyDescent="0.25">
      <c r="A372" s="20"/>
      <c r="B372" s="193" t="s">
        <v>55</v>
      </c>
      <c r="C372" s="25" t="s">
        <v>621</v>
      </c>
      <c r="D372" s="25" t="s">
        <v>619</v>
      </c>
      <c r="E372" s="25">
        <v>851</v>
      </c>
      <c r="F372" s="18" t="s">
        <v>10</v>
      </c>
      <c r="G372" s="18" t="s">
        <v>51</v>
      </c>
      <c r="H372" s="18" t="s">
        <v>54</v>
      </c>
      <c r="I372" s="18" t="s">
        <v>56</v>
      </c>
      <c r="J372" s="19">
        <v>100000</v>
      </c>
      <c r="K372" s="19">
        <v>100000</v>
      </c>
      <c r="L372" s="19">
        <v>100000</v>
      </c>
    </row>
    <row r="373" spans="1:12" s="50" customFormat="1" hidden="1" x14ac:dyDescent="0.25">
      <c r="A373" s="362" t="s">
        <v>287</v>
      </c>
      <c r="B373" s="363"/>
      <c r="C373" s="43" t="s">
        <v>621</v>
      </c>
      <c r="D373" s="43" t="s">
        <v>619</v>
      </c>
      <c r="E373" s="135">
        <v>853</v>
      </c>
      <c r="F373" s="14" t="s">
        <v>288</v>
      </c>
      <c r="G373" s="14"/>
      <c r="H373" s="48"/>
      <c r="I373" s="48"/>
      <c r="J373" s="49"/>
      <c r="K373" s="37">
        <f t="shared" ref="K373:L375" si="90">K374</f>
        <v>5002000</v>
      </c>
      <c r="L373" s="37">
        <f t="shared" si="90"/>
        <v>10602000</v>
      </c>
    </row>
    <row r="374" spans="1:12" s="1" customFormat="1" hidden="1" x14ac:dyDescent="0.25">
      <c r="A374" s="364" t="s">
        <v>287</v>
      </c>
      <c r="B374" s="365"/>
      <c r="C374" s="25" t="s">
        <v>621</v>
      </c>
      <c r="D374" s="25" t="s">
        <v>619</v>
      </c>
      <c r="E374" s="132">
        <v>853</v>
      </c>
      <c r="F374" s="18" t="s">
        <v>288</v>
      </c>
      <c r="G374" s="18" t="s">
        <v>288</v>
      </c>
      <c r="H374" s="18"/>
      <c r="I374" s="18"/>
      <c r="J374" s="19"/>
      <c r="K374" s="19">
        <f t="shared" si="90"/>
        <v>5002000</v>
      </c>
      <c r="L374" s="19">
        <f t="shared" si="90"/>
        <v>10602000</v>
      </c>
    </row>
    <row r="375" spans="1:12" s="1" customFormat="1" hidden="1" x14ac:dyDescent="0.25">
      <c r="A375" s="20"/>
      <c r="B375" s="52" t="s">
        <v>287</v>
      </c>
      <c r="C375" s="25" t="s">
        <v>621</v>
      </c>
      <c r="D375" s="25" t="s">
        <v>619</v>
      </c>
      <c r="E375" s="132">
        <v>853</v>
      </c>
      <c r="F375" s="53">
        <v>99</v>
      </c>
      <c r="G375" s="18" t="s">
        <v>288</v>
      </c>
      <c r="H375" s="18" t="s">
        <v>289</v>
      </c>
      <c r="I375" s="18"/>
      <c r="J375" s="19"/>
      <c r="K375" s="19">
        <f t="shared" si="90"/>
        <v>5002000</v>
      </c>
      <c r="L375" s="19">
        <f t="shared" si="90"/>
        <v>10602000</v>
      </c>
    </row>
    <row r="376" spans="1:12" s="1" customFormat="1" hidden="1" x14ac:dyDescent="0.25">
      <c r="A376" s="20"/>
      <c r="B376" s="52" t="s">
        <v>287</v>
      </c>
      <c r="C376" s="25" t="s">
        <v>621</v>
      </c>
      <c r="D376" s="25" t="s">
        <v>619</v>
      </c>
      <c r="E376" s="132">
        <v>853</v>
      </c>
      <c r="F376" s="53">
        <v>99</v>
      </c>
      <c r="G376" s="18" t="s">
        <v>288</v>
      </c>
      <c r="H376" s="18" t="s">
        <v>289</v>
      </c>
      <c r="I376" s="18" t="s">
        <v>290</v>
      </c>
      <c r="J376" s="19"/>
      <c r="K376" s="19">
        <f>5100000-98000</f>
        <v>5002000</v>
      </c>
      <c r="L376" s="19">
        <f>10700000-98000</f>
        <v>10602000</v>
      </c>
    </row>
    <row r="377" spans="1:12" s="16" customFormat="1" ht="15.75" customHeight="1" x14ac:dyDescent="0.25">
      <c r="A377" s="357" t="s">
        <v>293</v>
      </c>
      <c r="B377" s="358"/>
      <c r="C377" s="43" t="s">
        <v>621</v>
      </c>
      <c r="D377" s="43" t="s">
        <v>619</v>
      </c>
      <c r="E377" s="135">
        <v>854</v>
      </c>
      <c r="F377" s="136"/>
      <c r="G377" s="14"/>
      <c r="H377" s="14"/>
      <c r="I377" s="14"/>
      <c r="J377" s="15">
        <f>J378</f>
        <v>921000</v>
      </c>
      <c r="K377" s="15">
        <f t="shared" ref="K377:L377" si="91">K378</f>
        <v>921614</v>
      </c>
      <c r="L377" s="15">
        <f t="shared" si="91"/>
        <v>975000</v>
      </c>
    </row>
    <row r="378" spans="1:12" s="16" customFormat="1" x14ac:dyDescent="0.25">
      <c r="A378" s="326" t="s">
        <v>9</v>
      </c>
      <c r="B378" s="326"/>
      <c r="C378" s="43" t="s">
        <v>621</v>
      </c>
      <c r="D378" s="43" t="s">
        <v>619</v>
      </c>
      <c r="E378" s="43">
        <v>854</v>
      </c>
      <c r="F378" s="14" t="s">
        <v>10</v>
      </c>
      <c r="G378" s="14"/>
      <c r="H378" s="14"/>
      <c r="I378" s="14"/>
      <c r="J378" s="15">
        <f>J379+J393</f>
        <v>921000</v>
      </c>
      <c r="K378" s="15">
        <f>K379+K393</f>
        <v>921614</v>
      </c>
      <c r="L378" s="15">
        <f>L379+L393</f>
        <v>975000</v>
      </c>
    </row>
    <row r="379" spans="1:12" s="16" customFormat="1" ht="39.75" customHeight="1" x14ac:dyDescent="0.25">
      <c r="A379" s="326" t="s">
        <v>11</v>
      </c>
      <c r="B379" s="326"/>
      <c r="C379" s="43" t="s">
        <v>621</v>
      </c>
      <c r="D379" s="43" t="s">
        <v>619</v>
      </c>
      <c r="E379" s="43">
        <v>854</v>
      </c>
      <c r="F379" s="14" t="s">
        <v>10</v>
      </c>
      <c r="G379" s="14" t="s">
        <v>12</v>
      </c>
      <c r="H379" s="14"/>
      <c r="I379" s="14"/>
      <c r="J379" s="15">
        <f>J380+J388</f>
        <v>604700</v>
      </c>
      <c r="K379" s="15">
        <f>K380+K388</f>
        <v>619226</v>
      </c>
      <c r="L379" s="15">
        <f>L380+L388</f>
        <v>655100</v>
      </c>
    </row>
    <row r="380" spans="1:12" s="1" customFormat="1" ht="40.5" customHeight="1" x14ac:dyDescent="0.25">
      <c r="A380" s="350" t="s">
        <v>13</v>
      </c>
      <c r="B380" s="350"/>
      <c r="C380" s="25" t="s">
        <v>621</v>
      </c>
      <c r="D380" s="25" t="s">
        <v>619</v>
      </c>
      <c r="E380" s="25">
        <v>854</v>
      </c>
      <c r="F380" s="18" t="s">
        <v>10</v>
      </c>
      <c r="G380" s="18" t="s">
        <v>12</v>
      </c>
      <c r="H380" s="18" t="s">
        <v>14</v>
      </c>
      <c r="I380" s="18"/>
      <c r="J380" s="19">
        <f>J381</f>
        <v>604700</v>
      </c>
      <c r="K380" s="19">
        <f>K381</f>
        <v>619226</v>
      </c>
      <c r="L380" s="19">
        <f>L381</f>
        <v>655100</v>
      </c>
    </row>
    <row r="381" spans="1:12" s="1" customFormat="1" x14ac:dyDescent="0.25">
      <c r="A381" s="350" t="s">
        <v>15</v>
      </c>
      <c r="B381" s="350"/>
      <c r="C381" s="25" t="s">
        <v>621</v>
      </c>
      <c r="D381" s="25" t="s">
        <v>619</v>
      </c>
      <c r="E381" s="25">
        <v>854</v>
      </c>
      <c r="F381" s="18" t="s">
        <v>10</v>
      </c>
      <c r="G381" s="18" t="s">
        <v>12</v>
      </c>
      <c r="H381" s="18" t="s">
        <v>16</v>
      </c>
      <c r="I381" s="18"/>
      <c r="J381" s="19">
        <f>J382+J384+J386</f>
        <v>604700</v>
      </c>
      <c r="K381" s="19">
        <f>K382+K384+K386</f>
        <v>619226</v>
      </c>
      <c r="L381" s="19">
        <f>L382+L384+L386</f>
        <v>655100</v>
      </c>
    </row>
    <row r="382" spans="1:12" s="1" customFormat="1" ht="27" customHeight="1" x14ac:dyDescent="0.25">
      <c r="A382" s="187"/>
      <c r="B382" s="187" t="s">
        <v>17</v>
      </c>
      <c r="C382" s="25" t="s">
        <v>621</v>
      </c>
      <c r="D382" s="25" t="s">
        <v>619</v>
      </c>
      <c r="E382" s="25">
        <v>854</v>
      </c>
      <c r="F382" s="18" t="s">
        <v>18</v>
      </c>
      <c r="G382" s="18" t="s">
        <v>12</v>
      </c>
      <c r="H382" s="18" t="s">
        <v>16</v>
      </c>
      <c r="I382" s="18" t="s">
        <v>19</v>
      </c>
      <c r="J382" s="19">
        <f>J383</f>
        <v>432300</v>
      </c>
      <c r="K382" s="19">
        <f>K383</f>
        <v>438273</v>
      </c>
      <c r="L382" s="19">
        <f>L383</f>
        <v>463700</v>
      </c>
    </row>
    <row r="383" spans="1:12" s="1" customFormat="1" ht="18" customHeight="1" x14ac:dyDescent="0.25">
      <c r="A383" s="20"/>
      <c r="B383" s="193" t="s">
        <v>20</v>
      </c>
      <c r="C383" s="25" t="s">
        <v>621</v>
      </c>
      <c r="D383" s="25" t="s">
        <v>619</v>
      </c>
      <c r="E383" s="25">
        <v>854</v>
      </c>
      <c r="F383" s="18" t="s">
        <v>10</v>
      </c>
      <c r="G383" s="18" t="s">
        <v>12</v>
      </c>
      <c r="H383" s="18" t="s">
        <v>16</v>
      </c>
      <c r="I383" s="18" t="s">
        <v>21</v>
      </c>
      <c r="J383" s="19">
        <v>432300</v>
      </c>
      <c r="K383" s="19">
        <v>438273</v>
      </c>
      <c r="L383" s="19">
        <v>463700</v>
      </c>
    </row>
    <row r="384" spans="1:12" s="1" customFormat="1" ht="18" customHeight="1" x14ac:dyDescent="0.25">
      <c r="A384" s="20"/>
      <c r="B384" s="193" t="s">
        <v>22</v>
      </c>
      <c r="C384" s="25" t="s">
        <v>621</v>
      </c>
      <c r="D384" s="25" t="s">
        <v>619</v>
      </c>
      <c r="E384" s="25">
        <v>854</v>
      </c>
      <c r="F384" s="18" t="s">
        <v>10</v>
      </c>
      <c r="G384" s="18" t="s">
        <v>12</v>
      </c>
      <c r="H384" s="18" t="s">
        <v>16</v>
      </c>
      <c r="I384" s="18" t="s">
        <v>23</v>
      </c>
      <c r="J384" s="19">
        <f>J385</f>
        <v>171700</v>
      </c>
      <c r="K384" s="19">
        <f>K385</f>
        <v>180253</v>
      </c>
      <c r="L384" s="19">
        <f>L385</f>
        <v>190700</v>
      </c>
    </row>
    <row r="385" spans="1:12" s="1" customFormat="1" ht="13.5" customHeight="1" x14ac:dyDescent="0.25">
      <c r="A385" s="20"/>
      <c r="B385" s="187" t="s">
        <v>24</v>
      </c>
      <c r="C385" s="25" t="s">
        <v>621</v>
      </c>
      <c r="D385" s="25" t="s">
        <v>619</v>
      </c>
      <c r="E385" s="25">
        <v>854</v>
      </c>
      <c r="F385" s="18" t="s">
        <v>10</v>
      </c>
      <c r="G385" s="18" t="s">
        <v>12</v>
      </c>
      <c r="H385" s="18" t="s">
        <v>16</v>
      </c>
      <c r="I385" s="18" t="s">
        <v>25</v>
      </c>
      <c r="J385" s="19">
        <v>171700</v>
      </c>
      <c r="K385" s="19">
        <v>180253</v>
      </c>
      <c r="L385" s="19">
        <v>190700</v>
      </c>
    </row>
    <row r="386" spans="1:12" s="1" customFormat="1" x14ac:dyDescent="0.25">
      <c r="A386" s="20"/>
      <c r="B386" s="187" t="s">
        <v>26</v>
      </c>
      <c r="C386" s="25" t="s">
        <v>621</v>
      </c>
      <c r="D386" s="25" t="s">
        <v>619</v>
      </c>
      <c r="E386" s="25">
        <v>854</v>
      </c>
      <c r="F386" s="18" t="s">
        <v>10</v>
      </c>
      <c r="G386" s="18" t="s">
        <v>12</v>
      </c>
      <c r="H386" s="18" t="s">
        <v>16</v>
      </c>
      <c r="I386" s="18" t="s">
        <v>27</v>
      </c>
      <c r="J386" s="19">
        <f>J387</f>
        <v>700</v>
      </c>
      <c r="K386" s="19">
        <f t="shared" ref="K386:L386" si="92">K387</f>
        <v>700</v>
      </c>
      <c r="L386" s="19">
        <f t="shared" si="92"/>
        <v>700</v>
      </c>
    </row>
    <row r="387" spans="1:12" s="1" customFormat="1" x14ac:dyDescent="0.25">
      <c r="A387" s="20"/>
      <c r="B387" s="187" t="s">
        <v>30</v>
      </c>
      <c r="C387" s="25" t="s">
        <v>621</v>
      </c>
      <c r="D387" s="25" t="s">
        <v>619</v>
      </c>
      <c r="E387" s="25">
        <v>854</v>
      </c>
      <c r="F387" s="18" t="s">
        <v>10</v>
      </c>
      <c r="G387" s="18" t="s">
        <v>12</v>
      </c>
      <c r="H387" s="18" t="s">
        <v>16</v>
      </c>
      <c r="I387" s="18" t="s">
        <v>31</v>
      </c>
      <c r="J387" s="19">
        <v>700</v>
      </c>
      <c r="K387" s="19">
        <v>700</v>
      </c>
      <c r="L387" s="19">
        <v>700</v>
      </c>
    </row>
    <row r="388" spans="1:12" s="1" customFormat="1" ht="39" hidden="1" customHeight="1" x14ac:dyDescent="0.25">
      <c r="A388" s="350" t="s">
        <v>32</v>
      </c>
      <c r="B388" s="350"/>
      <c r="C388" s="25" t="s">
        <v>621</v>
      </c>
      <c r="D388" s="25" t="s">
        <v>619</v>
      </c>
      <c r="E388" s="25">
        <v>854</v>
      </c>
      <c r="F388" s="18" t="s">
        <v>10</v>
      </c>
      <c r="G388" s="18" t="s">
        <v>12</v>
      </c>
      <c r="H388" s="18" t="s">
        <v>33</v>
      </c>
      <c r="I388" s="18"/>
      <c r="J388" s="19">
        <f>J389</f>
        <v>0</v>
      </c>
      <c r="K388" s="19">
        <f t="shared" ref="K388:L390" si="93">K389</f>
        <v>0</v>
      </c>
      <c r="L388" s="19">
        <f t="shared" si="93"/>
        <v>0</v>
      </c>
    </row>
    <row r="389" spans="1:12" s="1" customFormat="1" ht="51.75" hidden="1" customHeight="1" x14ac:dyDescent="0.25">
      <c r="A389" s="353" t="s">
        <v>34</v>
      </c>
      <c r="B389" s="354"/>
      <c r="C389" s="25" t="s">
        <v>621</v>
      </c>
      <c r="D389" s="25" t="s">
        <v>619</v>
      </c>
      <c r="E389" s="25">
        <v>854</v>
      </c>
      <c r="F389" s="18" t="s">
        <v>10</v>
      </c>
      <c r="G389" s="18" t="s">
        <v>12</v>
      </c>
      <c r="H389" s="18" t="s">
        <v>35</v>
      </c>
      <c r="I389" s="18"/>
      <c r="J389" s="19">
        <f>J390</f>
        <v>0</v>
      </c>
      <c r="K389" s="19">
        <f t="shared" si="93"/>
        <v>0</v>
      </c>
      <c r="L389" s="19">
        <f t="shared" si="93"/>
        <v>0</v>
      </c>
    </row>
    <row r="390" spans="1:12" s="1" customFormat="1" ht="42" hidden="1" customHeight="1" x14ac:dyDescent="0.25">
      <c r="A390" s="350" t="s">
        <v>36</v>
      </c>
      <c r="B390" s="350"/>
      <c r="C390" s="25" t="s">
        <v>621</v>
      </c>
      <c r="D390" s="25" t="s">
        <v>619</v>
      </c>
      <c r="E390" s="25">
        <v>854</v>
      </c>
      <c r="F390" s="18" t="s">
        <v>10</v>
      </c>
      <c r="G390" s="18" t="s">
        <v>12</v>
      </c>
      <c r="H390" s="18" t="s">
        <v>37</v>
      </c>
      <c r="I390" s="18"/>
      <c r="J390" s="19">
        <f>J391</f>
        <v>0</v>
      </c>
      <c r="K390" s="19">
        <f t="shared" si="93"/>
        <v>0</v>
      </c>
      <c r="L390" s="19">
        <f t="shared" si="93"/>
        <v>0</v>
      </c>
    </row>
    <row r="391" spans="1:12" s="1" customFormat="1" hidden="1" x14ac:dyDescent="0.25">
      <c r="A391" s="20"/>
      <c r="B391" s="193" t="s">
        <v>22</v>
      </c>
      <c r="C391" s="25" t="s">
        <v>621</v>
      </c>
      <c r="D391" s="25" t="s">
        <v>619</v>
      </c>
      <c r="E391" s="25">
        <v>854</v>
      </c>
      <c r="F391" s="18" t="s">
        <v>10</v>
      </c>
      <c r="G391" s="18" t="s">
        <v>12</v>
      </c>
      <c r="H391" s="18" t="s">
        <v>37</v>
      </c>
      <c r="I391" s="18" t="s">
        <v>23</v>
      </c>
      <c r="J391" s="19">
        <f>J392</f>
        <v>0</v>
      </c>
      <c r="K391" s="19">
        <f>K392</f>
        <v>0</v>
      </c>
      <c r="L391" s="19">
        <f>L392</f>
        <v>0</v>
      </c>
    </row>
    <row r="392" spans="1:12" s="1" customFormat="1" hidden="1" x14ac:dyDescent="0.25">
      <c r="A392" s="20"/>
      <c r="B392" s="187" t="s">
        <v>24</v>
      </c>
      <c r="C392" s="25" t="s">
        <v>621</v>
      </c>
      <c r="D392" s="25" t="s">
        <v>619</v>
      </c>
      <c r="E392" s="25">
        <v>854</v>
      </c>
      <c r="F392" s="18" t="s">
        <v>10</v>
      </c>
      <c r="G392" s="18" t="s">
        <v>12</v>
      </c>
      <c r="H392" s="18" t="s">
        <v>37</v>
      </c>
      <c r="I392" s="18" t="s">
        <v>25</v>
      </c>
      <c r="J392" s="19">
        <f>[1]Свод!M524</f>
        <v>0</v>
      </c>
      <c r="K392" s="19"/>
      <c r="L392" s="19"/>
    </row>
    <row r="393" spans="1:12" s="16" customFormat="1" ht="26.25" customHeight="1" x14ac:dyDescent="0.25">
      <c r="A393" s="326" t="s">
        <v>46</v>
      </c>
      <c r="B393" s="326"/>
      <c r="C393" s="25" t="s">
        <v>621</v>
      </c>
      <c r="D393" s="25" t="s">
        <v>619</v>
      </c>
      <c r="E393" s="25">
        <v>854</v>
      </c>
      <c r="F393" s="14" t="s">
        <v>10</v>
      </c>
      <c r="G393" s="14" t="s">
        <v>47</v>
      </c>
      <c r="H393" s="14"/>
      <c r="I393" s="14"/>
      <c r="J393" s="15">
        <f>J394+J398</f>
        <v>316300</v>
      </c>
      <c r="K393" s="15">
        <f>K394</f>
        <v>302388</v>
      </c>
      <c r="L393" s="15">
        <f>L394</f>
        <v>319900</v>
      </c>
    </row>
    <row r="394" spans="1:12" s="1" customFormat="1" ht="39.75" customHeight="1" x14ac:dyDescent="0.25">
      <c r="A394" s="350" t="s">
        <v>13</v>
      </c>
      <c r="B394" s="350"/>
      <c r="C394" s="25" t="s">
        <v>621</v>
      </c>
      <c r="D394" s="25" t="s">
        <v>619</v>
      </c>
      <c r="E394" s="25">
        <v>854</v>
      </c>
      <c r="F394" s="18" t="s">
        <v>10</v>
      </c>
      <c r="G394" s="18" t="s">
        <v>47</v>
      </c>
      <c r="H394" s="18" t="s">
        <v>40</v>
      </c>
      <c r="I394" s="18"/>
      <c r="J394" s="19">
        <f>J395</f>
        <v>298300</v>
      </c>
      <c r="K394" s="19">
        <f t="shared" ref="K394:L394" si="94">K395</f>
        <v>302388</v>
      </c>
      <c r="L394" s="19">
        <f t="shared" si="94"/>
        <v>319900</v>
      </c>
    </row>
    <row r="395" spans="1:12" s="1" customFormat="1" ht="15.75" customHeight="1" x14ac:dyDescent="0.25">
      <c r="A395" s="350" t="s">
        <v>48</v>
      </c>
      <c r="B395" s="350"/>
      <c r="C395" s="25" t="s">
        <v>621</v>
      </c>
      <c r="D395" s="25" t="s">
        <v>619</v>
      </c>
      <c r="E395" s="25">
        <v>854</v>
      </c>
      <c r="F395" s="18" t="s">
        <v>10</v>
      </c>
      <c r="G395" s="18" t="s">
        <v>47</v>
      </c>
      <c r="H395" s="18" t="s">
        <v>49</v>
      </c>
      <c r="I395" s="18"/>
      <c r="J395" s="19">
        <f t="shared" ref="J395:L396" si="95">J396</f>
        <v>298300</v>
      </c>
      <c r="K395" s="19">
        <f t="shared" si="95"/>
        <v>302388</v>
      </c>
      <c r="L395" s="19">
        <f t="shared" si="95"/>
        <v>319900</v>
      </c>
    </row>
    <row r="396" spans="1:12" s="1" customFormat="1" ht="28.5" customHeight="1" x14ac:dyDescent="0.25">
      <c r="A396" s="187"/>
      <c r="B396" s="187" t="s">
        <v>17</v>
      </c>
      <c r="C396" s="25" t="s">
        <v>621</v>
      </c>
      <c r="D396" s="25" t="s">
        <v>619</v>
      </c>
      <c r="E396" s="25">
        <v>854</v>
      </c>
      <c r="F396" s="18" t="s">
        <v>18</v>
      </c>
      <c r="G396" s="18" t="s">
        <v>47</v>
      </c>
      <c r="H396" s="18" t="s">
        <v>49</v>
      </c>
      <c r="I396" s="18" t="s">
        <v>19</v>
      </c>
      <c r="J396" s="19">
        <f t="shared" si="95"/>
        <v>298300</v>
      </c>
      <c r="K396" s="19">
        <f t="shared" si="95"/>
        <v>302388</v>
      </c>
      <c r="L396" s="19">
        <f t="shared" si="95"/>
        <v>319900</v>
      </c>
    </row>
    <row r="397" spans="1:12" s="1" customFormat="1" ht="16.5" customHeight="1" x14ac:dyDescent="0.25">
      <c r="A397" s="20"/>
      <c r="B397" s="193" t="s">
        <v>20</v>
      </c>
      <c r="C397" s="25" t="s">
        <v>621</v>
      </c>
      <c r="D397" s="25" t="s">
        <v>619</v>
      </c>
      <c r="E397" s="25">
        <v>854</v>
      </c>
      <c r="F397" s="18" t="s">
        <v>10</v>
      </c>
      <c r="G397" s="18" t="s">
        <v>47</v>
      </c>
      <c r="H397" s="18" t="s">
        <v>49</v>
      </c>
      <c r="I397" s="18" t="s">
        <v>21</v>
      </c>
      <c r="J397" s="19">
        <v>298300</v>
      </c>
      <c r="K397" s="19">
        <v>302388</v>
      </c>
      <c r="L397" s="19">
        <v>319900</v>
      </c>
    </row>
    <row r="398" spans="1:12" s="1" customFormat="1" ht="28.5" customHeight="1" x14ac:dyDescent="0.25">
      <c r="A398" s="350" t="s">
        <v>32</v>
      </c>
      <c r="B398" s="350"/>
      <c r="C398" s="25" t="s">
        <v>621</v>
      </c>
      <c r="D398" s="18" t="s">
        <v>10</v>
      </c>
      <c r="E398" s="288">
        <v>854</v>
      </c>
      <c r="F398" s="18" t="s">
        <v>10</v>
      </c>
      <c r="G398" s="18" t="s">
        <v>47</v>
      </c>
      <c r="H398" s="18" t="s">
        <v>33</v>
      </c>
      <c r="I398" s="18"/>
      <c r="J398" s="19">
        <f>J399</f>
        <v>18000</v>
      </c>
    </row>
    <row r="399" spans="1:12" s="1" customFormat="1" ht="39" customHeight="1" x14ac:dyDescent="0.25">
      <c r="A399" s="353" t="s">
        <v>34</v>
      </c>
      <c r="B399" s="354"/>
      <c r="C399" s="25" t="s">
        <v>621</v>
      </c>
      <c r="D399" s="18" t="s">
        <v>10</v>
      </c>
      <c r="E399" s="288">
        <v>854</v>
      </c>
      <c r="F399" s="18" t="s">
        <v>10</v>
      </c>
      <c r="G399" s="18" t="s">
        <v>47</v>
      </c>
      <c r="H399" s="18" t="s">
        <v>35</v>
      </c>
      <c r="I399" s="18"/>
      <c r="J399" s="19">
        <f>J400</f>
        <v>18000</v>
      </c>
    </row>
    <row r="400" spans="1:12" s="1" customFormat="1" ht="28.5" customHeight="1" x14ac:dyDescent="0.25">
      <c r="A400" s="350" t="s">
        <v>36</v>
      </c>
      <c r="B400" s="350"/>
      <c r="C400" s="25" t="s">
        <v>621</v>
      </c>
      <c r="D400" s="18" t="s">
        <v>10</v>
      </c>
      <c r="E400" s="288">
        <v>854</v>
      </c>
      <c r="F400" s="18" t="s">
        <v>18</v>
      </c>
      <c r="G400" s="18" t="s">
        <v>47</v>
      </c>
      <c r="H400" s="18" t="s">
        <v>37</v>
      </c>
      <c r="I400" s="18"/>
      <c r="J400" s="19">
        <f>J401</f>
        <v>18000</v>
      </c>
    </row>
    <row r="401" spans="1:12" s="1" customFormat="1" x14ac:dyDescent="0.25">
      <c r="A401" s="20"/>
      <c r="B401" s="294" t="s">
        <v>22</v>
      </c>
      <c r="C401" s="25" t="s">
        <v>621</v>
      </c>
      <c r="D401" s="18" t="s">
        <v>10</v>
      </c>
      <c r="E401" s="288">
        <v>854</v>
      </c>
      <c r="F401" s="18" t="s">
        <v>10</v>
      </c>
      <c r="G401" s="18" t="s">
        <v>47</v>
      </c>
      <c r="H401" s="18" t="s">
        <v>37</v>
      </c>
      <c r="I401" s="18" t="s">
        <v>23</v>
      </c>
      <c r="J401" s="19">
        <f>J402</f>
        <v>18000</v>
      </c>
    </row>
    <row r="402" spans="1:12" s="1" customFormat="1" x14ac:dyDescent="0.25">
      <c r="A402" s="20"/>
      <c r="B402" s="289" t="s">
        <v>24</v>
      </c>
      <c r="C402" s="25" t="s">
        <v>621</v>
      </c>
      <c r="D402" s="18" t="s">
        <v>10</v>
      </c>
      <c r="E402" s="288">
        <v>854</v>
      </c>
      <c r="F402" s="18" t="s">
        <v>10</v>
      </c>
      <c r="G402" s="18" t="s">
        <v>47</v>
      </c>
      <c r="H402" s="18" t="s">
        <v>37</v>
      </c>
      <c r="I402" s="18" t="s">
        <v>25</v>
      </c>
      <c r="J402" s="19">
        <v>18000</v>
      </c>
    </row>
    <row r="403" spans="1:12" s="1" customFormat="1" ht="17.25" customHeight="1" x14ac:dyDescent="0.25">
      <c r="A403" s="189"/>
      <c r="B403" s="203" t="s">
        <v>291</v>
      </c>
      <c r="C403" s="133"/>
      <c r="D403" s="133"/>
      <c r="E403" s="43"/>
      <c r="F403" s="14"/>
      <c r="G403" s="14"/>
      <c r="H403" s="14"/>
      <c r="I403" s="14"/>
      <c r="J403" s="15">
        <f>J7+J158+J307+J367</f>
        <v>188253289.22999999</v>
      </c>
      <c r="K403" s="15" t="e">
        <f>K7+K158+K307+K367</f>
        <v>#REF!</v>
      </c>
      <c r="L403" s="15" t="e">
        <f>L7+L158+L307+L367</f>
        <v>#REF!</v>
      </c>
    </row>
    <row r="404" spans="1:12" s="276" customFormat="1" ht="15" x14ac:dyDescent="0.25">
      <c r="C404" s="280"/>
      <c r="D404" s="280"/>
      <c r="E404" s="279"/>
      <c r="H404" s="277"/>
      <c r="J404" s="306"/>
      <c r="K404" s="278"/>
      <c r="L404" s="278"/>
    </row>
    <row r="405" spans="1:12" s="276" customFormat="1" ht="15" x14ac:dyDescent="0.25">
      <c r="C405" s="280"/>
      <c r="D405" s="280"/>
      <c r="E405" s="279"/>
      <c r="H405" s="277"/>
      <c r="J405" s="306"/>
      <c r="K405" s="278"/>
      <c r="L405" s="278"/>
    </row>
    <row r="406" spans="1:12" s="276" customFormat="1" ht="15" x14ac:dyDescent="0.25">
      <c r="C406" s="280"/>
      <c r="D406" s="280"/>
      <c r="E406" s="279"/>
      <c r="H406" s="277"/>
      <c r="J406" s="307"/>
    </row>
    <row r="407" spans="1:12" s="271" customFormat="1" ht="15" x14ac:dyDescent="0.25">
      <c r="C407" s="275"/>
      <c r="D407" s="275"/>
      <c r="E407" s="274"/>
      <c r="F407" s="275"/>
      <c r="G407" s="275"/>
      <c r="H407" s="274"/>
      <c r="I407" s="275"/>
      <c r="J407" s="306"/>
    </row>
    <row r="408" spans="1:12" s="271" customFormat="1" ht="15" x14ac:dyDescent="0.25">
      <c r="C408" s="275"/>
      <c r="D408" s="275"/>
      <c r="E408" s="274"/>
      <c r="F408" s="275"/>
      <c r="G408" s="275"/>
      <c r="H408" s="274"/>
      <c r="I408" s="274"/>
      <c r="J408" s="306"/>
      <c r="K408" s="273"/>
      <c r="L408" s="273"/>
    </row>
    <row r="409" spans="1:12" s="271" customFormat="1" ht="15" x14ac:dyDescent="0.25">
      <c r="C409" s="275"/>
      <c r="D409" s="275"/>
      <c r="E409" s="274"/>
      <c r="F409" s="275"/>
      <c r="G409" s="275"/>
      <c r="H409" s="274"/>
      <c r="I409" s="274"/>
      <c r="J409" s="306"/>
      <c r="K409" s="273"/>
      <c r="L409" s="273"/>
    </row>
    <row r="410" spans="1:12" s="271" customFormat="1" ht="15" x14ac:dyDescent="0.25">
      <c r="C410" s="275"/>
      <c r="D410" s="275"/>
      <c r="E410" s="274"/>
      <c r="F410" s="275"/>
      <c r="G410" s="275"/>
      <c r="H410" s="274"/>
      <c r="I410" s="274"/>
      <c r="J410" s="273"/>
      <c r="K410" s="273"/>
      <c r="L410" s="273"/>
    </row>
    <row r="411" spans="1:12" s="271" customFormat="1" ht="15" x14ac:dyDescent="0.25">
      <c r="C411" s="275"/>
      <c r="D411" s="275"/>
      <c r="E411" s="274"/>
      <c r="F411" s="275"/>
      <c r="G411" s="275"/>
      <c r="H411" s="274"/>
      <c r="I411" s="274"/>
      <c r="J411" s="273"/>
      <c r="K411" s="273"/>
      <c r="L411" s="273"/>
    </row>
    <row r="412" spans="1:12" s="271" customFormat="1" ht="15" x14ac:dyDescent="0.25">
      <c r="C412" s="275"/>
      <c r="D412" s="275"/>
      <c r="E412" s="274"/>
      <c r="F412" s="275"/>
      <c r="G412" s="275"/>
      <c r="H412" s="274"/>
      <c r="I412" s="274"/>
      <c r="J412" s="273"/>
      <c r="K412" s="273"/>
      <c r="L412" s="273"/>
    </row>
    <row r="413" spans="1:12" s="271" customFormat="1" ht="15" x14ac:dyDescent="0.25">
      <c r="C413" s="275"/>
      <c r="D413" s="275"/>
      <c r="E413" s="274"/>
      <c r="F413" s="275"/>
      <c r="G413" s="275"/>
      <c r="H413" s="274"/>
      <c r="I413" s="274"/>
      <c r="J413" s="273"/>
      <c r="K413" s="273"/>
      <c r="L413" s="273"/>
    </row>
    <row r="414" spans="1:12" s="271" customFormat="1" ht="15" x14ac:dyDescent="0.25">
      <c r="C414" s="275"/>
      <c r="D414" s="275"/>
      <c r="E414" s="274"/>
      <c r="F414" s="275"/>
      <c r="G414" s="275"/>
      <c r="H414" s="274"/>
      <c r="I414" s="274"/>
      <c r="J414" s="273"/>
      <c r="K414" s="273"/>
      <c r="L414" s="273"/>
    </row>
    <row r="415" spans="1:12" s="271" customFormat="1" ht="15" x14ac:dyDescent="0.25">
      <c r="C415" s="275"/>
      <c r="D415" s="275"/>
      <c r="E415" s="274"/>
      <c r="F415" s="275"/>
      <c r="G415" s="275"/>
      <c r="H415" s="274"/>
      <c r="I415" s="274"/>
    </row>
    <row r="416" spans="1:12" s="271" customFormat="1" ht="15" x14ac:dyDescent="0.25">
      <c r="C416" s="275"/>
      <c r="D416" s="275"/>
      <c r="E416" s="274"/>
      <c r="F416" s="275"/>
      <c r="G416" s="275"/>
      <c r="H416" s="274"/>
      <c r="I416" s="274"/>
      <c r="J416" s="273"/>
      <c r="K416" s="273"/>
      <c r="L416" s="273"/>
    </row>
    <row r="417" spans="3:12" s="271" customFormat="1" ht="15" x14ac:dyDescent="0.25">
      <c r="C417" s="275"/>
      <c r="D417" s="275"/>
      <c r="E417" s="274"/>
      <c r="F417" s="275"/>
      <c r="G417" s="275"/>
      <c r="H417" s="274"/>
      <c r="I417" s="275"/>
    </row>
    <row r="418" spans="3:12" s="271" customFormat="1" ht="15" x14ac:dyDescent="0.25">
      <c r="C418" s="275"/>
      <c r="D418" s="275"/>
      <c r="E418" s="274"/>
      <c r="F418" s="275"/>
      <c r="G418" s="275"/>
      <c r="H418" s="274"/>
      <c r="I418" s="275"/>
      <c r="J418" s="273"/>
      <c r="K418" s="273"/>
      <c r="L418" s="273"/>
    </row>
    <row r="419" spans="3:12" s="271" customFormat="1" ht="15" x14ac:dyDescent="0.25">
      <c r="C419" s="275"/>
      <c r="D419" s="275"/>
      <c r="E419" s="274"/>
      <c r="F419" s="275"/>
      <c r="G419" s="275"/>
      <c r="H419" s="274"/>
      <c r="I419" s="275"/>
    </row>
    <row r="420" spans="3:12" s="271" customFormat="1" ht="15" x14ac:dyDescent="0.25">
      <c r="C420" s="275"/>
      <c r="D420" s="275"/>
      <c r="E420" s="274"/>
      <c r="F420" s="275"/>
      <c r="G420" s="275"/>
      <c r="H420" s="274"/>
      <c r="I420" s="275"/>
    </row>
    <row r="421" spans="3:12" s="271" customFormat="1" ht="15" x14ac:dyDescent="0.25">
      <c r="C421" s="275"/>
      <c r="D421" s="275"/>
      <c r="E421" s="274"/>
      <c r="F421" s="275"/>
      <c r="G421" s="275"/>
      <c r="H421" s="274"/>
      <c r="I421" s="275"/>
    </row>
    <row r="422" spans="3:12" s="271" customFormat="1" ht="15" x14ac:dyDescent="0.25">
      <c r="C422" s="275"/>
      <c r="D422" s="275"/>
      <c r="E422" s="274"/>
      <c r="F422" s="275"/>
      <c r="G422" s="275"/>
      <c r="H422" s="274"/>
      <c r="I422" s="275"/>
    </row>
    <row r="423" spans="3:12" s="271" customFormat="1" ht="15" x14ac:dyDescent="0.25">
      <c r="C423" s="275"/>
      <c r="D423" s="275"/>
      <c r="E423" s="274"/>
      <c r="F423" s="274"/>
      <c r="G423" s="274"/>
      <c r="H423" s="274"/>
      <c r="I423" s="275"/>
    </row>
    <row r="424" spans="3:12" s="271" customFormat="1" ht="15" x14ac:dyDescent="0.25">
      <c r="C424" s="275"/>
      <c r="D424" s="275"/>
      <c r="E424" s="274"/>
      <c r="F424" s="274"/>
      <c r="G424" s="274"/>
      <c r="H424" s="274"/>
      <c r="I424" s="275"/>
    </row>
    <row r="425" spans="3:12" s="271" customFormat="1" ht="15" x14ac:dyDescent="0.25">
      <c r="C425" s="275"/>
      <c r="D425" s="275"/>
      <c r="E425" s="274"/>
      <c r="F425" s="274"/>
      <c r="G425" s="274"/>
      <c r="H425" s="274"/>
      <c r="I425" s="275"/>
    </row>
    <row r="426" spans="3:12" s="271" customFormat="1" ht="15" x14ac:dyDescent="0.25">
      <c r="C426" s="275"/>
      <c r="D426" s="275"/>
      <c r="E426" s="274"/>
      <c r="F426" s="274"/>
      <c r="G426" s="274"/>
      <c r="H426" s="274"/>
      <c r="I426" s="275"/>
    </row>
    <row r="427" spans="3:12" s="271" customFormat="1" ht="15" x14ac:dyDescent="0.25">
      <c r="C427" s="275"/>
      <c r="D427" s="275"/>
      <c r="E427" s="274"/>
      <c r="F427" s="274"/>
      <c r="G427" s="274"/>
      <c r="H427" s="274"/>
      <c r="I427" s="275"/>
    </row>
    <row r="428" spans="3:12" s="271" customFormat="1" ht="15" x14ac:dyDescent="0.25">
      <c r="C428" s="275"/>
      <c r="D428" s="275"/>
      <c r="E428" s="274"/>
      <c r="F428" s="272"/>
      <c r="G428" s="272"/>
      <c r="H428" s="272"/>
    </row>
    <row r="429" spans="3:12" s="271" customFormat="1" ht="15" x14ac:dyDescent="0.25">
      <c r="C429" s="275"/>
      <c r="D429" s="275"/>
      <c r="E429" s="274"/>
      <c r="F429" s="272"/>
      <c r="G429" s="272"/>
      <c r="H429" s="272"/>
    </row>
    <row r="430" spans="3:12" s="271" customFormat="1" ht="15" x14ac:dyDescent="0.25">
      <c r="C430" s="275"/>
      <c r="D430" s="275"/>
      <c r="E430" s="274"/>
      <c r="H430" s="272"/>
    </row>
    <row r="431" spans="3:12" s="271" customFormat="1" ht="15" x14ac:dyDescent="0.25">
      <c r="C431" s="275"/>
      <c r="D431" s="275"/>
      <c r="E431" s="274"/>
      <c r="H431" s="272"/>
    </row>
    <row r="432" spans="3:12" s="271" customFormat="1" ht="15" x14ac:dyDescent="0.25">
      <c r="C432" s="275"/>
      <c r="D432" s="275"/>
      <c r="E432" s="274"/>
      <c r="H432" s="272"/>
    </row>
    <row r="433" spans="3:8" s="271" customFormat="1" ht="15" x14ac:dyDescent="0.25">
      <c r="C433" s="275"/>
      <c r="D433" s="275"/>
      <c r="E433" s="274"/>
      <c r="H433" s="272"/>
    </row>
    <row r="434" spans="3:8" s="271" customFormat="1" ht="15" x14ac:dyDescent="0.25">
      <c r="C434" s="275"/>
      <c r="D434" s="275"/>
      <c r="E434" s="274"/>
      <c r="H434" s="272"/>
    </row>
    <row r="435" spans="3:8" s="271" customFormat="1" ht="15" x14ac:dyDescent="0.25">
      <c r="C435" s="275"/>
      <c r="D435" s="275"/>
      <c r="E435" s="274"/>
      <c r="H435" s="272"/>
    </row>
    <row r="436" spans="3:8" s="271" customFormat="1" ht="15" x14ac:dyDescent="0.25">
      <c r="C436" s="275"/>
      <c r="D436" s="275"/>
      <c r="E436" s="274"/>
      <c r="H436" s="272"/>
    </row>
    <row r="437" spans="3:8" s="271" customFormat="1" ht="15" x14ac:dyDescent="0.25">
      <c r="C437" s="275"/>
      <c r="D437" s="275"/>
      <c r="E437" s="274"/>
      <c r="H437" s="272"/>
    </row>
    <row r="438" spans="3:8" s="271" customFormat="1" ht="15" x14ac:dyDescent="0.25">
      <c r="C438" s="275"/>
      <c r="D438" s="275"/>
      <c r="E438" s="274"/>
      <c r="H438" s="272"/>
    </row>
    <row r="439" spans="3:8" s="271" customFormat="1" ht="15" x14ac:dyDescent="0.25">
      <c r="C439" s="275"/>
      <c r="D439" s="275"/>
      <c r="E439" s="274"/>
      <c r="H439" s="272"/>
    </row>
    <row r="440" spans="3:8" s="271" customFormat="1" ht="15" x14ac:dyDescent="0.25">
      <c r="C440" s="275"/>
      <c r="D440" s="275"/>
      <c r="E440" s="274"/>
      <c r="H440" s="272"/>
    </row>
    <row r="441" spans="3:8" s="271" customFormat="1" ht="15" x14ac:dyDescent="0.25">
      <c r="C441" s="275"/>
      <c r="D441" s="275"/>
      <c r="E441" s="274"/>
      <c r="H441" s="272"/>
    </row>
    <row r="442" spans="3:8" s="271" customFormat="1" ht="15" x14ac:dyDescent="0.25">
      <c r="C442" s="275"/>
      <c r="D442" s="275"/>
      <c r="E442" s="274"/>
      <c r="H442" s="272"/>
    </row>
    <row r="443" spans="3:8" s="271" customFormat="1" ht="15" x14ac:dyDescent="0.25">
      <c r="C443" s="275"/>
      <c r="D443" s="275"/>
      <c r="E443" s="274"/>
      <c r="H443" s="272"/>
    </row>
    <row r="444" spans="3:8" s="271" customFormat="1" ht="15" x14ac:dyDescent="0.25">
      <c r="C444" s="275"/>
      <c r="D444" s="275"/>
      <c r="E444" s="274"/>
      <c r="H444" s="272"/>
    </row>
    <row r="445" spans="3:8" s="271" customFormat="1" ht="15" x14ac:dyDescent="0.25">
      <c r="C445" s="275"/>
      <c r="D445" s="275"/>
      <c r="E445" s="274"/>
      <c r="H445" s="272"/>
    </row>
    <row r="446" spans="3:8" s="271" customFormat="1" ht="15" x14ac:dyDescent="0.25">
      <c r="C446" s="275"/>
      <c r="D446" s="275"/>
      <c r="E446" s="274"/>
      <c r="H446" s="272"/>
    </row>
    <row r="447" spans="3:8" s="271" customFormat="1" ht="15" x14ac:dyDescent="0.25">
      <c r="C447" s="275"/>
      <c r="D447" s="275"/>
      <c r="E447" s="274"/>
      <c r="H447" s="272"/>
    </row>
    <row r="448" spans="3:8" s="271" customFormat="1" ht="15" x14ac:dyDescent="0.25">
      <c r="C448" s="275"/>
      <c r="D448" s="275"/>
      <c r="E448" s="274"/>
      <c r="F448" s="272"/>
      <c r="G448" s="272"/>
      <c r="H448" s="272"/>
    </row>
    <row r="449" spans="3:8" s="271" customFormat="1" ht="15" x14ac:dyDescent="0.25">
      <c r="C449" s="275"/>
      <c r="D449" s="275"/>
      <c r="E449" s="274"/>
      <c r="F449" s="272"/>
      <c r="G449" s="272"/>
      <c r="H449" s="272"/>
    </row>
    <row r="450" spans="3:8" s="271" customFormat="1" ht="15" x14ac:dyDescent="0.25">
      <c r="C450" s="275"/>
      <c r="D450" s="275"/>
      <c r="E450" s="274"/>
      <c r="F450" s="272"/>
      <c r="G450" s="272"/>
      <c r="H450" s="272"/>
    </row>
    <row r="451" spans="3:8" s="271" customFormat="1" ht="15" x14ac:dyDescent="0.25">
      <c r="C451" s="275"/>
      <c r="D451" s="275"/>
      <c r="E451" s="274"/>
      <c r="F451" s="272"/>
      <c r="G451" s="272"/>
      <c r="H451" s="272"/>
    </row>
    <row r="452" spans="3:8" s="271" customFormat="1" ht="15" x14ac:dyDescent="0.25">
      <c r="C452" s="275"/>
      <c r="D452" s="275"/>
      <c r="E452" s="274"/>
      <c r="F452" s="272"/>
      <c r="G452" s="272"/>
      <c r="H452" s="272"/>
    </row>
    <row r="453" spans="3:8" s="271" customFormat="1" ht="15" x14ac:dyDescent="0.25">
      <c r="C453" s="275"/>
      <c r="D453" s="275"/>
      <c r="E453" s="274"/>
      <c r="F453" s="272"/>
      <c r="G453" s="272"/>
      <c r="H453" s="272"/>
    </row>
    <row r="454" spans="3:8" s="271" customFormat="1" ht="15" x14ac:dyDescent="0.25">
      <c r="C454" s="275"/>
      <c r="D454" s="275"/>
      <c r="E454" s="274"/>
      <c r="F454" s="272"/>
      <c r="G454" s="272"/>
      <c r="H454" s="272"/>
    </row>
    <row r="455" spans="3:8" s="271" customFormat="1" ht="15" x14ac:dyDescent="0.25">
      <c r="C455" s="275"/>
      <c r="D455" s="275"/>
      <c r="E455" s="274"/>
      <c r="F455" s="272"/>
      <c r="G455" s="272"/>
      <c r="H455" s="272"/>
    </row>
    <row r="456" spans="3:8" s="271" customFormat="1" ht="15" x14ac:dyDescent="0.25">
      <c r="C456" s="275"/>
      <c r="D456" s="275"/>
      <c r="E456" s="274"/>
      <c r="H456" s="272"/>
    </row>
    <row r="457" spans="3:8" s="271" customFormat="1" ht="15" x14ac:dyDescent="0.25">
      <c r="C457" s="275"/>
      <c r="D457" s="275"/>
      <c r="E457" s="274"/>
      <c r="H457" s="272"/>
    </row>
    <row r="458" spans="3:8" s="271" customFormat="1" ht="15" x14ac:dyDescent="0.25">
      <c r="C458" s="275"/>
      <c r="D458" s="275"/>
      <c r="E458" s="274"/>
      <c r="H458" s="272"/>
    </row>
    <row r="459" spans="3:8" s="271" customFormat="1" ht="15" x14ac:dyDescent="0.25">
      <c r="C459" s="275"/>
      <c r="D459" s="275"/>
      <c r="E459" s="274"/>
      <c r="H459" s="272"/>
    </row>
    <row r="460" spans="3:8" s="271" customFormat="1" ht="15" x14ac:dyDescent="0.25">
      <c r="C460" s="275"/>
      <c r="D460" s="275"/>
      <c r="E460" s="274"/>
      <c r="H460" s="272"/>
    </row>
    <row r="461" spans="3:8" s="271" customFormat="1" ht="15" x14ac:dyDescent="0.25">
      <c r="C461" s="275"/>
      <c r="D461" s="275"/>
      <c r="E461" s="274"/>
      <c r="H461" s="272"/>
    </row>
    <row r="462" spans="3:8" s="271" customFormat="1" ht="15" x14ac:dyDescent="0.25">
      <c r="C462" s="275"/>
      <c r="D462" s="275"/>
      <c r="E462" s="274"/>
      <c r="F462" s="272"/>
      <c r="G462" s="272"/>
      <c r="H462" s="272"/>
    </row>
    <row r="463" spans="3:8" s="271" customFormat="1" ht="15" x14ac:dyDescent="0.25">
      <c r="C463" s="275"/>
      <c r="D463" s="275"/>
      <c r="E463" s="274"/>
      <c r="H463" s="272"/>
    </row>
    <row r="464" spans="3:8" s="271" customFormat="1" ht="15" x14ac:dyDescent="0.25">
      <c r="C464" s="275"/>
      <c r="D464" s="275"/>
      <c r="E464" s="274"/>
      <c r="F464" s="272"/>
      <c r="G464" s="272"/>
      <c r="H464" s="272"/>
    </row>
    <row r="465" spans="3:8" s="271" customFormat="1" ht="15" x14ac:dyDescent="0.25">
      <c r="C465" s="275"/>
      <c r="D465" s="275"/>
      <c r="E465" s="274"/>
      <c r="F465" s="272"/>
      <c r="G465" s="272"/>
      <c r="H465" s="272"/>
    </row>
    <row r="466" spans="3:8" s="271" customFormat="1" ht="15" x14ac:dyDescent="0.25">
      <c r="C466" s="275"/>
      <c r="D466" s="275"/>
      <c r="E466" s="274"/>
      <c r="H466" s="272"/>
    </row>
    <row r="467" spans="3:8" s="271" customFormat="1" ht="15" x14ac:dyDescent="0.25">
      <c r="C467" s="275"/>
      <c r="D467" s="275"/>
      <c r="E467" s="274"/>
      <c r="F467" s="272"/>
      <c r="G467" s="272"/>
      <c r="H467" s="272"/>
    </row>
    <row r="468" spans="3:8" s="271" customFormat="1" ht="15" x14ac:dyDescent="0.25">
      <c r="C468" s="275"/>
      <c r="D468" s="275"/>
      <c r="E468" s="274"/>
      <c r="H468" s="272"/>
    </row>
    <row r="469" spans="3:8" s="271" customFormat="1" ht="15" x14ac:dyDescent="0.25">
      <c r="C469" s="275"/>
      <c r="D469" s="275"/>
      <c r="E469" s="274"/>
      <c r="F469" s="272"/>
      <c r="G469" s="272"/>
      <c r="H469" s="272"/>
    </row>
    <row r="470" spans="3:8" s="271" customFormat="1" ht="15" x14ac:dyDescent="0.25">
      <c r="C470" s="275"/>
      <c r="D470" s="275"/>
      <c r="E470" s="274"/>
      <c r="H470" s="272"/>
    </row>
    <row r="471" spans="3:8" s="271" customFormat="1" ht="15" x14ac:dyDescent="0.25">
      <c r="C471" s="275"/>
      <c r="D471" s="275"/>
      <c r="E471" s="274"/>
      <c r="F471" s="272"/>
      <c r="G471" s="272"/>
      <c r="H471" s="272"/>
    </row>
    <row r="472" spans="3:8" s="271" customFormat="1" ht="15" x14ac:dyDescent="0.25">
      <c r="C472" s="275"/>
      <c r="D472" s="275"/>
      <c r="E472" s="274"/>
      <c r="F472" s="272"/>
      <c r="G472" s="272"/>
      <c r="H472" s="272"/>
    </row>
    <row r="473" spans="3:8" s="271" customFormat="1" ht="15" x14ac:dyDescent="0.25">
      <c r="C473" s="275"/>
      <c r="D473" s="275"/>
      <c r="E473" s="274"/>
      <c r="F473" s="272"/>
      <c r="G473" s="272"/>
      <c r="H473" s="272"/>
    </row>
    <row r="474" spans="3:8" s="271" customFormat="1" ht="15" x14ac:dyDescent="0.25">
      <c r="C474" s="275"/>
      <c r="D474" s="275"/>
      <c r="E474" s="274"/>
      <c r="F474" s="272"/>
      <c r="G474" s="272"/>
      <c r="H474" s="272"/>
    </row>
    <row r="475" spans="3:8" s="271" customFormat="1" ht="15" x14ac:dyDescent="0.25">
      <c r="C475" s="275"/>
      <c r="D475" s="275"/>
      <c r="E475" s="274"/>
      <c r="F475" s="272"/>
      <c r="G475" s="272"/>
      <c r="H475" s="272"/>
    </row>
    <row r="476" spans="3:8" s="271" customFormat="1" ht="15" x14ac:dyDescent="0.25">
      <c r="C476" s="275"/>
      <c r="D476" s="275"/>
      <c r="E476" s="274"/>
      <c r="F476" s="272"/>
      <c r="G476" s="272"/>
      <c r="H476" s="272"/>
    </row>
    <row r="477" spans="3:8" s="271" customFormat="1" ht="15" x14ac:dyDescent="0.25">
      <c r="C477" s="275"/>
      <c r="D477" s="275"/>
      <c r="E477" s="274"/>
      <c r="H477" s="272"/>
    </row>
    <row r="478" spans="3:8" s="271" customFormat="1" ht="15" x14ac:dyDescent="0.25">
      <c r="C478" s="275"/>
      <c r="D478" s="275"/>
      <c r="E478" s="274"/>
      <c r="F478" s="272"/>
      <c r="G478" s="272"/>
      <c r="H478" s="272"/>
    </row>
    <row r="479" spans="3:8" s="271" customFormat="1" ht="15" x14ac:dyDescent="0.25">
      <c r="C479" s="275"/>
      <c r="D479" s="275"/>
      <c r="E479" s="274"/>
      <c r="F479" s="272"/>
      <c r="G479" s="272"/>
      <c r="H479" s="272"/>
    </row>
    <row r="480" spans="3:8" s="271" customFormat="1" ht="15" x14ac:dyDescent="0.25">
      <c r="C480" s="275"/>
      <c r="D480" s="275"/>
      <c r="E480" s="274"/>
      <c r="F480" s="272"/>
      <c r="G480" s="272"/>
      <c r="H480" s="272"/>
    </row>
    <row r="481" spans="3:8" s="271" customFormat="1" ht="15" x14ac:dyDescent="0.25">
      <c r="C481" s="275"/>
      <c r="D481" s="275"/>
      <c r="E481" s="274"/>
      <c r="F481" s="272"/>
      <c r="G481" s="272"/>
      <c r="H481" s="272"/>
    </row>
    <row r="482" spans="3:8" s="271" customFormat="1" ht="15" x14ac:dyDescent="0.25">
      <c r="C482" s="275"/>
      <c r="D482" s="275"/>
      <c r="E482" s="274"/>
      <c r="F482" s="272"/>
      <c r="G482" s="272"/>
      <c r="H482" s="272"/>
    </row>
    <row r="483" spans="3:8" s="271" customFormat="1" ht="15" x14ac:dyDescent="0.25">
      <c r="C483" s="275"/>
      <c r="D483" s="275"/>
      <c r="E483" s="274"/>
      <c r="F483" s="272"/>
      <c r="G483" s="272"/>
      <c r="H483" s="272"/>
    </row>
    <row r="484" spans="3:8" s="271" customFormat="1" ht="15" x14ac:dyDescent="0.25">
      <c r="C484" s="275"/>
      <c r="D484" s="275"/>
      <c r="E484" s="274"/>
      <c r="F484" s="272"/>
      <c r="G484" s="272"/>
      <c r="H484" s="272"/>
    </row>
    <row r="485" spans="3:8" s="271" customFormat="1" ht="15" x14ac:dyDescent="0.25">
      <c r="C485" s="275"/>
      <c r="D485" s="275"/>
      <c r="E485" s="274"/>
      <c r="F485" s="272"/>
      <c r="G485" s="272"/>
    </row>
    <row r="486" spans="3:8" s="271" customFormat="1" ht="15" x14ac:dyDescent="0.25">
      <c r="C486" s="275"/>
      <c r="D486" s="275"/>
      <c r="E486" s="274"/>
      <c r="F486" s="272"/>
      <c r="G486" s="272"/>
    </row>
  </sheetData>
  <mergeCells count="210">
    <mergeCell ref="A33:B33"/>
    <mergeCell ref="A39:B39"/>
    <mergeCell ref="A40:B40"/>
    <mergeCell ref="A41:B41"/>
    <mergeCell ref="A46:B46"/>
    <mergeCell ref="A49:B49"/>
    <mergeCell ref="A100:B100"/>
    <mergeCell ref="A101:B101"/>
    <mergeCell ref="A83:B83"/>
    <mergeCell ref="A86:B86"/>
    <mergeCell ref="A87:B87"/>
    <mergeCell ref="A92:B92"/>
    <mergeCell ref="A94:B94"/>
    <mergeCell ref="A81:B81"/>
    <mergeCell ref="A91:B91"/>
    <mergeCell ref="A52:B52"/>
    <mergeCell ref="A53:B53"/>
    <mergeCell ref="A54:B54"/>
    <mergeCell ref="A90:B90"/>
    <mergeCell ref="A93:B93"/>
    <mergeCell ref="A97:B97"/>
    <mergeCell ref="A82:B82"/>
    <mergeCell ref="A398:B398"/>
    <mergeCell ref="A399:B399"/>
    <mergeCell ref="A400:B400"/>
    <mergeCell ref="A102:B102"/>
    <mergeCell ref="A110:B110"/>
    <mergeCell ref="A115:B115"/>
    <mergeCell ref="A117:B117"/>
    <mergeCell ref="A120:B120"/>
    <mergeCell ref="A131:B131"/>
    <mergeCell ref="A132:B132"/>
    <mergeCell ref="A126:B126"/>
    <mergeCell ref="A127:B127"/>
    <mergeCell ref="A130:B130"/>
    <mergeCell ref="A144:B144"/>
    <mergeCell ref="A146:B146"/>
    <mergeCell ref="A147:B147"/>
    <mergeCell ref="A153:B153"/>
    <mergeCell ref="A154:B154"/>
    <mergeCell ref="A155:B155"/>
    <mergeCell ref="A137:B137"/>
    <mergeCell ref="A138:B138"/>
    <mergeCell ref="A142:B142"/>
    <mergeCell ref="A143:B143"/>
    <mergeCell ref="A163:B163"/>
    <mergeCell ref="A3:K3"/>
    <mergeCell ref="A4:K4"/>
    <mergeCell ref="A9:B9"/>
    <mergeCell ref="A10:B10"/>
    <mergeCell ref="A11:B11"/>
    <mergeCell ref="A12:B12"/>
    <mergeCell ref="A24:B24"/>
    <mergeCell ref="A25:B25"/>
    <mergeCell ref="A20:B20"/>
    <mergeCell ref="A23:B23"/>
    <mergeCell ref="A8:B8"/>
    <mergeCell ref="A32:B32"/>
    <mergeCell ref="A36:B36"/>
    <mergeCell ref="A28:B28"/>
    <mergeCell ref="A31:B31"/>
    <mergeCell ref="A133:B133"/>
    <mergeCell ref="A134:B134"/>
    <mergeCell ref="A141:B141"/>
    <mergeCell ref="A55:B55"/>
    <mergeCell ref="A62:B62"/>
    <mergeCell ref="A67:B67"/>
    <mergeCell ref="A73:B73"/>
    <mergeCell ref="A74:B74"/>
    <mergeCell ref="A75:B75"/>
    <mergeCell ref="A76:B76"/>
    <mergeCell ref="A116:B116"/>
    <mergeCell ref="A123:B123"/>
    <mergeCell ref="A107:B107"/>
    <mergeCell ref="A111:B111"/>
    <mergeCell ref="A112:B112"/>
    <mergeCell ref="A70:B70"/>
    <mergeCell ref="A60:B60"/>
    <mergeCell ref="A61:B61"/>
    <mergeCell ref="A65:B65"/>
    <mergeCell ref="A66:B66"/>
    <mergeCell ref="A164:B164"/>
    <mergeCell ref="A167:B167"/>
    <mergeCell ref="A152:B152"/>
    <mergeCell ref="A159:B159"/>
    <mergeCell ref="A180:B180"/>
    <mergeCell ref="A181:B181"/>
    <mergeCell ref="A184:B184"/>
    <mergeCell ref="A187:B187"/>
    <mergeCell ref="A160:B160"/>
    <mergeCell ref="A161:B161"/>
    <mergeCell ref="A162:B162"/>
    <mergeCell ref="A190:B190"/>
    <mergeCell ref="A193:B193"/>
    <mergeCell ref="A170:B170"/>
    <mergeCell ref="A171:B171"/>
    <mergeCell ref="A172:B172"/>
    <mergeCell ref="A175:B175"/>
    <mergeCell ref="A178:B178"/>
    <mergeCell ref="A179:B179"/>
    <mergeCell ref="A210:B210"/>
    <mergeCell ref="A213:B213"/>
    <mergeCell ref="A216:B216"/>
    <mergeCell ref="A217:B217"/>
    <mergeCell ref="A220:B220"/>
    <mergeCell ref="A221:B221"/>
    <mergeCell ref="A196:B196"/>
    <mergeCell ref="A199:B199"/>
    <mergeCell ref="A202:B202"/>
    <mergeCell ref="A205:B205"/>
    <mergeCell ref="A206:B206"/>
    <mergeCell ref="A207:B207"/>
    <mergeCell ref="A236:B236"/>
    <mergeCell ref="A237:B237"/>
    <mergeCell ref="A238:B238"/>
    <mergeCell ref="A241:B241"/>
    <mergeCell ref="A242:B242"/>
    <mergeCell ref="A243:B243"/>
    <mergeCell ref="A222:B222"/>
    <mergeCell ref="A225:B225"/>
    <mergeCell ref="A228:B228"/>
    <mergeCell ref="A231:B231"/>
    <mergeCell ref="A232:B232"/>
    <mergeCell ref="A235:B235"/>
    <mergeCell ref="A261:B261"/>
    <mergeCell ref="A264:B264"/>
    <mergeCell ref="A267:B267"/>
    <mergeCell ref="A270:B270"/>
    <mergeCell ref="A271:B271"/>
    <mergeCell ref="A272:B272"/>
    <mergeCell ref="A246:B246"/>
    <mergeCell ref="A247:B247"/>
    <mergeCell ref="A248:B248"/>
    <mergeCell ref="A251:B251"/>
    <mergeCell ref="A259:B259"/>
    <mergeCell ref="A260:B260"/>
    <mergeCell ref="A285:B285"/>
    <mergeCell ref="A286:B286"/>
    <mergeCell ref="A289:B289"/>
    <mergeCell ref="A294:B294"/>
    <mergeCell ref="A295:B295"/>
    <mergeCell ref="A296:B296"/>
    <mergeCell ref="A273:B273"/>
    <mergeCell ref="A276:B276"/>
    <mergeCell ref="A279:B279"/>
    <mergeCell ref="A280:B280"/>
    <mergeCell ref="A281:B281"/>
    <mergeCell ref="A282:B282"/>
    <mergeCell ref="A312:B312"/>
    <mergeCell ref="A320:B320"/>
    <mergeCell ref="A321:B321"/>
    <mergeCell ref="A322:B322"/>
    <mergeCell ref="A323:B323"/>
    <mergeCell ref="A326:B326"/>
    <mergeCell ref="A297:B297"/>
    <mergeCell ref="A302:B302"/>
    <mergeCell ref="A308:B308"/>
    <mergeCell ref="A309:B309"/>
    <mergeCell ref="A310:B310"/>
    <mergeCell ref="A311:B311"/>
    <mergeCell ref="A307:B307"/>
    <mergeCell ref="A335:B335"/>
    <mergeCell ref="A336:B336"/>
    <mergeCell ref="A337:B337"/>
    <mergeCell ref="A340:B340"/>
    <mergeCell ref="A341:B341"/>
    <mergeCell ref="A342:B342"/>
    <mergeCell ref="A327:B327"/>
    <mergeCell ref="A328:B328"/>
    <mergeCell ref="A329:B329"/>
    <mergeCell ref="A330:B330"/>
    <mergeCell ref="A333:B333"/>
    <mergeCell ref="A334:B334"/>
    <mergeCell ref="A356:B356"/>
    <mergeCell ref="A357:B357"/>
    <mergeCell ref="A358:B358"/>
    <mergeCell ref="A361:B361"/>
    <mergeCell ref="A362:B362"/>
    <mergeCell ref="A363:B363"/>
    <mergeCell ref="A343:B343"/>
    <mergeCell ref="A347:B347"/>
    <mergeCell ref="A350:B350"/>
    <mergeCell ref="A351:B351"/>
    <mergeCell ref="A354:B354"/>
    <mergeCell ref="A355:B355"/>
    <mergeCell ref="A344:B344"/>
    <mergeCell ref="A390:B390"/>
    <mergeCell ref="A393:B393"/>
    <mergeCell ref="A394:B394"/>
    <mergeCell ref="A395:B395"/>
    <mergeCell ref="C1:J1"/>
    <mergeCell ref="C2:J2"/>
    <mergeCell ref="A158:B158"/>
    <mergeCell ref="A378:B378"/>
    <mergeCell ref="A379:B379"/>
    <mergeCell ref="A380:B380"/>
    <mergeCell ref="A381:B381"/>
    <mergeCell ref="A388:B388"/>
    <mergeCell ref="A389:B389"/>
    <mergeCell ref="A368:B368"/>
    <mergeCell ref="A369:B369"/>
    <mergeCell ref="A370:B370"/>
    <mergeCell ref="A373:B373"/>
    <mergeCell ref="A374:B374"/>
    <mergeCell ref="A377:B377"/>
    <mergeCell ref="A7:B7"/>
    <mergeCell ref="A5:B5"/>
    <mergeCell ref="A6:B6"/>
    <mergeCell ref="A367:B367"/>
    <mergeCell ref="A364:B364"/>
  </mergeCells>
  <pageMargins left="0.70866141732283472" right="0.11811023622047245" top="0.15748031496062992" bottom="0.19685039370078741"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1"/>
  <sheetViews>
    <sheetView topLeftCell="A318" workbookViewId="0">
      <selection activeCell="Q311" sqref="Q311"/>
    </sheetView>
  </sheetViews>
  <sheetFormatPr defaultRowHeight="12.75" x14ac:dyDescent="0.2"/>
  <cols>
    <col min="1" max="1" width="1.42578125" style="281" customWidth="1"/>
    <col min="2" max="2" width="58.85546875" style="282" customWidth="1"/>
    <col min="3" max="4" width="3.42578125" style="282" customWidth="1"/>
    <col min="5" max="5" width="4.28515625" style="282" customWidth="1"/>
    <col min="6" max="7" width="3.5703125" style="282" customWidth="1"/>
    <col min="8" max="8" width="9.28515625" style="282" customWidth="1"/>
    <col min="9" max="9" width="4" style="281" customWidth="1"/>
    <col min="10" max="10" width="14.42578125" style="281" hidden="1" customWidth="1"/>
    <col min="11" max="11" width="15.140625" style="281" customWidth="1"/>
    <col min="12" max="12" width="14.5703125" style="281" customWidth="1"/>
    <col min="13" max="16384" width="9.140625" style="281"/>
  </cols>
  <sheetData>
    <row r="1" spans="1:22" s="89" customFormat="1" ht="15" customHeight="1" x14ac:dyDescent="0.25">
      <c r="A1" s="121" t="s">
        <v>603</v>
      </c>
      <c r="B1" s="125" t="s">
        <v>603</v>
      </c>
      <c r="D1" s="141"/>
      <c r="E1" s="141"/>
      <c r="F1" s="141"/>
      <c r="G1" s="141"/>
      <c r="H1" s="379" t="s">
        <v>671</v>
      </c>
      <c r="I1" s="379"/>
      <c r="J1" s="379"/>
      <c r="K1" s="379"/>
      <c r="L1" s="379"/>
    </row>
    <row r="2" spans="1:22" s="89" customFormat="1" ht="49.5" customHeight="1" x14ac:dyDescent="0.25">
      <c r="A2" s="121"/>
      <c r="B2" s="125"/>
      <c r="D2" s="283"/>
      <c r="E2" s="283"/>
      <c r="F2" s="283"/>
      <c r="G2" s="283"/>
      <c r="H2" s="331" t="s">
        <v>308</v>
      </c>
      <c r="I2" s="331"/>
      <c r="J2" s="331"/>
      <c r="K2" s="331"/>
      <c r="L2" s="331"/>
    </row>
    <row r="3" spans="1:22" s="89" customFormat="1" ht="37.5" customHeight="1" x14ac:dyDescent="0.25">
      <c r="A3" s="386" t="s">
        <v>673</v>
      </c>
      <c r="B3" s="386"/>
      <c r="C3" s="386"/>
      <c r="D3" s="386"/>
      <c r="E3" s="386"/>
      <c r="F3" s="386"/>
      <c r="G3" s="386"/>
      <c r="H3" s="386"/>
      <c r="I3" s="386"/>
      <c r="J3" s="386"/>
      <c r="K3" s="386"/>
      <c r="L3" s="386"/>
    </row>
    <row r="4" spans="1:22" s="89" customFormat="1" ht="13.5" customHeight="1" x14ac:dyDescent="0.25">
      <c r="A4" s="141"/>
      <c r="B4" s="141"/>
      <c r="C4" s="141"/>
      <c r="D4" s="141"/>
      <c r="E4" s="141"/>
      <c r="F4" s="141"/>
      <c r="G4" s="141"/>
      <c r="H4" s="141"/>
      <c r="I4" s="141"/>
      <c r="J4" s="141"/>
      <c r="K4" s="141"/>
      <c r="L4" s="315" t="s">
        <v>604</v>
      </c>
      <c r="M4" s="141"/>
      <c r="N4" s="141"/>
      <c r="O4" s="141"/>
      <c r="P4" s="141"/>
      <c r="Q4" s="141"/>
      <c r="R4" s="141"/>
      <c r="S4" s="141"/>
      <c r="T4" s="141"/>
      <c r="U4" s="141"/>
      <c r="V4" s="141"/>
    </row>
    <row r="5" spans="1:22" s="89" customFormat="1" ht="31.5" customHeight="1" x14ac:dyDescent="0.25">
      <c r="A5" s="383" t="s">
        <v>1</v>
      </c>
      <c r="B5" s="383"/>
      <c r="C5" s="126" t="s">
        <v>605</v>
      </c>
      <c r="D5" s="126" t="s">
        <v>606</v>
      </c>
      <c r="E5" s="126" t="s">
        <v>607</v>
      </c>
      <c r="F5" s="126" t="s">
        <v>2</v>
      </c>
      <c r="G5" s="126" t="s">
        <v>3</v>
      </c>
      <c r="H5" s="122" t="s">
        <v>4</v>
      </c>
      <c r="I5" s="137" t="s">
        <v>5</v>
      </c>
      <c r="J5" s="208" t="s">
        <v>608</v>
      </c>
      <c r="K5" s="208" t="s">
        <v>622</v>
      </c>
      <c r="L5" s="208" t="s">
        <v>623</v>
      </c>
    </row>
    <row r="6" spans="1:22" s="89" customFormat="1" ht="13.5" customHeight="1" x14ac:dyDescent="0.25">
      <c r="A6" s="384" t="s">
        <v>609</v>
      </c>
      <c r="B6" s="384"/>
      <c r="C6" s="127" t="s">
        <v>610</v>
      </c>
      <c r="D6" s="127" t="s">
        <v>611</v>
      </c>
      <c r="E6" s="127" t="s">
        <v>612</v>
      </c>
      <c r="F6" s="127" t="s">
        <v>613</v>
      </c>
      <c r="G6" s="127" t="s">
        <v>614</v>
      </c>
      <c r="H6" s="123" t="s">
        <v>615</v>
      </c>
      <c r="I6" s="138" t="s">
        <v>616</v>
      </c>
      <c r="J6" s="209" t="s">
        <v>617</v>
      </c>
      <c r="K6" s="92">
        <v>10</v>
      </c>
      <c r="L6" s="92">
        <v>11</v>
      </c>
    </row>
    <row r="7" spans="1:22" s="89" customFormat="1" ht="28.5" customHeight="1" x14ac:dyDescent="0.25">
      <c r="A7" s="381" t="s">
        <v>618</v>
      </c>
      <c r="B7" s="382"/>
      <c r="C7" s="128" t="s">
        <v>10</v>
      </c>
      <c r="D7" s="128"/>
      <c r="E7" s="129" t="s">
        <v>603</v>
      </c>
      <c r="F7" s="130" t="s">
        <v>603</v>
      </c>
      <c r="G7" s="129" t="s">
        <v>603</v>
      </c>
      <c r="H7" s="129" t="s">
        <v>603</v>
      </c>
      <c r="I7" s="124" t="s">
        <v>603</v>
      </c>
      <c r="J7" s="139">
        <f>J9+J54+J67+J83+J92+J132+J154</f>
        <v>24911420</v>
      </c>
      <c r="K7" s="139">
        <f t="shared" ref="K7:L7" si="0">K9+K54+K67+K83+K92+K132+K154</f>
        <v>20036138</v>
      </c>
      <c r="L7" s="139">
        <f t="shared" si="0"/>
        <v>20852920</v>
      </c>
    </row>
    <row r="8" spans="1:22" s="7" customFormat="1" ht="15" customHeight="1" x14ac:dyDescent="0.25">
      <c r="A8" s="388" t="s">
        <v>302</v>
      </c>
      <c r="B8" s="389"/>
      <c r="C8" s="43" t="s">
        <v>10</v>
      </c>
      <c r="D8" s="43" t="s">
        <v>619</v>
      </c>
      <c r="E8" s="183">
        <v>851</v>
      </c>
      <c r="F8" s="58"/>
      <c r="G8" s="58"/>
      <c r="H8" s="58"/>
      <c r="I8" s="58"/>
      <c r="J8" s="131">
        <f>J9+J54+J67+J83+J92+J132+J154</f>
        <v>24911420</v>
      </c>
      <c r="K8" s="131">
        <f t="shared" ref="K8:L8" si="1">K9+K54+K67+K83+K92+K132+K154</f>
        <v>20036138</v>
      </c>
      <c r="L8" s="131">
        <f t="shared" si="1"/>
        <v>20852920</v>
      </c>
      <c r="O8" s="60"/>
    </row>
    <row r="9" spans="1:22" s="16" customFormat="1" ht="15.75" customHeight="1" x14ac:dyDescent="0.25">
      <c r="A9" s="326" t="s">
        <v>9</v>
      </c>
      <c r="B9" s="326"/>
      <c r="C9" s="43" t="s">
        <v>10</v>
      </c>
      <c r="D9" s="43" t="s">
        <v>619</v>
      </c>
      <c r="E9" s="67">
        <v>851</v>
      </c>
      <c r="F9" s="14" t="s">
        <v>10</v>
      </c>
      <c r="G9" s="14"/>
      <c r="H9" s="14"/>
      <c r="I9" s="14"/>
      <c r="J9" s="15">
        <f>J10+J33</f>
        <v>12585700</v>
      </c>
      <c r="K9" s="15">
        <f t="shared" ref="K9:L9" si="2">K10+K33</f>
        <v>12079184</v>
      </c>
      <c r="L9" s="15">
        <f t="shared" si="2"/>
        <v>12688900</v>
      </c>
    </row>
    <row r="10" spans="1:22" s="16" customFormat="1" ht="39.75" customHeight="1" x14ac:dyDescent="0.25">
      <c r="A10" s="326" t="s">
        <v>38</v>
      </c>
      <c r="B10" s="326"/>
      <c r="C10" s="43" t="s">
        <v>10</v>
      </c>
      <c r="D10" s="43" t="s">
        <v>619</v>
      </c>
      <c r="E10" s="67">
        <v>851</v>
      </c>
      <c r="F10" s="14" t="s">
        <v>10</v>
      </c>
      <c r="G10" s="14" t="s">
        <v>39</v>
      </c>
      <c r="H10" s="14"/>
      <c r="I10" s="14"/>
      <c r="J10" s="15">
        <f>J11+J23</f>
        <v>10238700</v>
      </c>
      <c r="K10" s="15">
        <f>K11+K23</f>
        <v>10482184</v>
      </c>
      <c r="L10" s="15">
        <f>L11+L23</f>
        <v>11075900</v>
      </c>
    </row>
    <row r="11" spans="1:22" s="1" customFormat="1" ht="39" customHeight="1" x14ac:dyDescent="0.25">
      <c r="A11" s="350" t="s">
        <v>13</v>
      </c>
      <c r="B11" s="350"/>
      <c r="C11" s="25" t="s">
        <v>10</v>
      </c>
      <c r="D11" s="25" t="s">
        <v>619</v>
      </c>
      <c r="E11" s="185">
        <v>851</v>
      </c>
      <c r="F11" s="18" t="s">
        <v>10</v>
      </c>
      <c r="G11" s="18" t="s">
        <v>39</v>
      </c>
      <c r="H11" s="18" t="s">
        <v>40</v>
      </c>
      <c r="I11" s="18"/>
      <c r="J11" s="19">
        <f>J12+J20</f>
        <v>10238700</v>
      </c>
      <c r="K11" s="19">
        <f>K12+K20</f>
        <v>10482184</v>
      </c>
      <c r="L11" s="19">
        <f>L12+L20</f>
        <v>11075900</v>
      </c>
    </row>
    <row r="12" spans="1:22" s="1" customFormat="1" x14ac:dyDescent="0.25">
      <c r="A12" s="350" t="s">
        <v>15</v>
      </c>
      <c r="B12" s="350"/>
      <c r="C12" s="25" t="s">
        <v>10</v>
      </c>
      <c r="D12" s="25" t="s">
        <v>619</v>
      </c>
      <c r="E12" s="185">
        <v>851</v>
      </c>
      <c r="F12" s="18" t="s">
        <v>10</v>
      </c>
      <c r="G12" s="18" t="s">
        <v>39</v>
      </c>
      <c r="H12" s="18" t="s">
        <v>16</v>
      </c>
      <c r="I12" s="18"/>
      <c r="J12" s="19">
        <f>J13+J15+J17</f>
        <v>9520900</v>
      </c>
      <c r="K12" s="19">
        <f>K13+K15+K17</f>
        <v>9754575</v>
      </c>
      <c r="L12" s="19">
        <f>L13+L15+L17</f>
        <v>10306100</v>
      </c>
    </row>
    <row r="13" spans="1:22" s="1" customFormat="1" ht="30" customHeight="1" x14ac:dyDescent="0.25">
      <c r="A13" s="187"/>
      <c r="B13" s="187" t="s">
        <v>17</v>
      </c>
      <c r="C13" s="25" t="s">
        <v>10</v>
      </c>
      <c r="D13" s="25" t="s">
        <v>619</v>
      </c>
      <c r="E13" s="185">
        <v>851</v>
      </c>
      <c r="F13" s="18" t="s">
        <v>18</v>
      </c>
      <c r="G13" s="18" t="s">
        <v>39</v>
      </c>
      <c r="H13" s="18" t="s">
        <v>16</v>
      </c>
      <c r="I13" s="18" t="s">
        <v>19</v>
      </c>
      <c r="J13" s="19">
        <f>J14</f>
        <v>6346500</v>
      </c>
      <c r="K13" s="19">
        <f t="shared" ref="K13:L13" si="3">K14</f>
        <v>6433720</v>
      </c>
      <c r="L13" s="19">
        <f t="shared" si="3"/>
        <v>6806800</v>
      </c>
    </row>
    <row r="14" spans="1:22" s="1" customFormat="1" ht="15" customHeight="1" x14ac:dyDescent="0.25">
      <c r="A14" s="20"/>
      <c r="B14" s="193" t="s">
        <v>20</v>
      </c>
      <c r="C14" s="25" t="s">
        <v>10</v>
      </c>
      <c r="D14" s="25" t="s">
        <v>619</v>
      </c>
      <c r="E14" s="185">
        <v>851</v>
      </c>
      <c r="F14" s="18" t="s">
        <v>10</v>
      </c>
      <c r="G14" s="18" t="s">
        <v>39</v>
      </c>
      <c r="H14" s="18" t="s">
        <v>16</v>
      </c>
      <c r="I14" s="18" t="s">
        <v>21</v>
      </c>
      <c r="J14" s="19">
        <f>6346456+44</f>
        <v>6346500</v>
      </c>
      <c r="K14" s="19">
        <v>6433720</v>
      </c>
      <c r="L14" s="19">
        <v>6806800</v>
      </c>
    </row>
    <row r="15" spans="1:22" s="1" customFormat="1" ht="16.5" customHeight="1" x14ac:dyDescent="0.25">
      <c r="A15" s="20"/>
      <c r="B15" s="193" t="s">
        <v>22</v>
      </c>
      <c r="C15" s="25" t="s">
        <v>10</v>
      </c>
      <c r="D15" s="25" t="s">
        <v>619</v>
      </c>
      <c r="E15" s="185">
        <v>851</v>
      </c>
      <c r="F15" s="18" t="s">
        <v>10</v>
      </c>
      <c r="G15" s="18" t="s">
        <v>39</v>
      </c>
      <c r="H15" s="18" t="s">
        <v>16</v>
      </c>
      <c r="I15" s="18" t="s">
        <v>23</v>
      </c>
      <c r="J15" s="19">
        <f>J16</f>
        <v>2929800</v>
      </c>
      <c r="K15" s="19">
        <f>K16</f>
        <v>3076255</v>
      </c>
      <c r="L15" s="19">
        <f>L16</f>
        <v>3254700</v>
      </c>
    </row>
    <row r="16" spans="1:22" s="1" customFormat="1" ht="16.5" customHeight="1" x14ac:dyDescent="0.25">
      <c r="A16" s="20"/>
      <c r="B16" s="187" t="s">
        <v>24</v>
      </c>
      <c r="C16" s="25" t="s">
        <v>10</v>
      </c>
      <c r="D16" s="25" t="s">
        <v>619</v>
      </c>
      <c r="E16" s="185">
        <v>851</v>
      </c>
      <c r="F16" s="18" t="s">
        <v>10</v>
      </c>
      <c r="G16" s="18" t="s">
        <v>39</v>
      </c>
      <c r="H16" s="18" t="s">
        <v>16</v>
      </c>
      <c r="I16" s="18" t="s">
        <v>25</v>
      </c>
      <c r="J16" s="19">
        <f>2929767+33</f>
        <v>2929800</v>
      </c>
      <c r="K16" s="19">
        <v>3076255</v>
      </c>
      <c r="L16" s="19">
        <v>3254700</v>
      </c>
    </row>
    <row r="17" spans="1:12" s="1" customFormat="1" x14ac:dyDescent="0.25">
      <c r="A17" s="20"/>
      <c r="B17" s="187" t="s">
        <v>26</v>
      </c>
      <c r="C17" s="25" t="s">
        <v>10</v>
      </c>
      <c r="D17" s="25" t="s">
        <v>619</v>
      </c>
      <c r="E17" s="185">
        <v>851</v>
      </c>
      <c r="F17" s="18" t="s">
        <v>10</v>
      </c>
      <c r="G17" s="18" t="s">
        <v>39</v>
      </c>
      <c r="H17" s="18" t="s">
        <v>16</v>
      </c>
      <c r="I17" s="18" t="s">
        <v>27</v>
      </c>
      <c r="J17" s="19">
        <f>J18+J19</f>
        <v>244600</v>
      </c>
      <c r="K17" s="19">
        <f>K18+K19</f>
        <v>244600</v>
      </c>
      <c r="L17" s="19">
        <f>L18+L19</f>
        <v>244600</v>
      </c>
    </row>
    <row r="18" spans="1:12" s="1" customFormat="1" ht="14.25" customHeight="1" x14ac:dyDescent="0.25">
      <c r="A18" s="20"/>
      <c r="B18" s="187" t="s">
        <v>28</v>
      </c>
      <c r="C18" s="25" t="s">
        <v>10</v>
      </c>
      <c r="D18" s="25" t="s">
        <v>619</v>
      </c>
      <c r="E18" s="185">
        <v>851</v>
      </c>
      <c r="F18" s="18" t="s">
        <v>10</v>
      </c>
      <c r="G18" s="18" t="s">
        <v>39</v>
      </c>
      <c r="H18" s="18" t="s">
        <v>16</v>
      </c>
      <c r="I18" s="18" t="s">
        <v>29</v>
      </c>
      <c r="J18" s="19">
        <v>150000</v>
      </c>
      <c r="K18" s="19">
        <v>150000</v>
      </c>
      <c r="L18" s="19">
        <v>150000</v>
      </c>
    </row>
    <row r="19" spans="1:12" s="1" customFormat="1" x14ac:dyDescent="0.25">
      <c r="A19" s="20"/>
      <c r="B19" s="187" t="s">
        <v>30</v>
      </c>
      <c r="C19" s="25" t="s">
        <v>10</v>
      </c>
      <c r="D19" s="25" t="s">
        <v>619</v>
      </c>
      <c r="E19" s="185">
        <v>851</v>
      </c>
      <c r="F19" s="18" t="s">
        <v>10</v>
      </c>
      <c r="G19" s="18" t="s">
        <v>39</v>
      </c>
      <c r="H19" s="18" t="s">
        <v>16</v>
      </c>
      <c r="I19" s="18" t="s">
        <v>31</v>
      </c>
      <c r="J19" s="19">
        <v>94600</v>
      </c>
      <c r="K19" s="19">
        <v>94600</v>
      </c>
      <c r="L19" s="19">
        <v>94600</v>
      </c>
    </row>
    <row r="20" spans="1:12" s="1" customFormat="1" ht="25.5" customHeight="1" x14ac:dyDescent="0.25">
      <c r="A20" s="350" t="s">
        <v>41</v>
      </c>
      <c r="B20" s="350"/>
      <c r="C20" s="25" t="s">
        <v>10</v>
      </c>
      <c r="D20" s="25" t="s">
        <v>619</v>
      </c>
      <c r="E20" s="185">
        <v>851</v>
      </c>
      <c r="F20" s="18" t="s">
        <v>10</v>
      </c>
      <c r="G20" s="18" t="s">
        <v>39</v>
      </c>
      <c r="H20" s="18" t="s">
        <v>42</v>
      </c>
      <c r="I20" s="18"/>
      <c r="J20" s="19">
        <f t="shared" ref="J20:L21" si="4">J21</f>
        <v>717800</v>
      </c>
      <c r="K20" s="19">
        <f t="shared" si="4"/>
        <v>727609</v>
      </c>
      <c r="L20" s="19">
        <f t="shared" si="4"/>
        <v>769800</v>
      </c>
    </row>
    <row r="21" spans="1:12" s="1" customFormat="1" ht="27.75" customHeight="1" x14ac:dyDescent="0.25">
      <c r="A21" s="187"/>
      <c r="B21" s="187" t="s">
        <v>17</v>
      </c>
      <c r="C21" s="25" t="s">
        <v>10</v>
      </c>
      <c r="D21" s="25" t="s">
        <v>619</v>
      </c>
      <c r="E21" s="185">
        <v>851</v>
      </c>
      <c r="F21" s="18" t="s">
        <v>18</v>
      </c>
      <c r="G21" s="18" t="s">
        <v>39</v>
      </c>
      <c r="H21" s="18" t="s">
        <v>42</v>
      </c>
      <c r="I21" s="18" t="s">
        <v>19</v>
      </c>
      <c r="J21" s="19">
        <f t="shared" si="4"/>
        <v>717800</v>
      </c>
      <c r="K21" s="19">
        <f t="shared" si="4"/>
        <v>727609</v>
      </c>
      <c r="L21" s="19">
        <f t="shared" si="4"/>
        <v>769800</v>
      </c>
    </row>
    <row r="22" spans="1:12" s="1" customFormat="1" ht="15.75" customHeight="1" x14ac:dyDescent="0.25">
      <c r="A22" s="20"/>
      <c r="B22" s="193" t="s">
        <v>20</v>
      </c>
      <c r="C22" s="25" t="s">
        <v>10</v>
      </c>
      <c r="D22" s="25" t="s">
        <v>619</v>
      </c>
      <c r="E22" s="185">
        <v>851</v>
      </c>
      <c r="F22" s="18" t="s">
        <v>10</v>
      </c>
      <c r="G22" s="18" t="s">
        <v>39</v>
      </c>
      <c r="H22" s="18" t="s">
        <v>42</v>
      </c>
      <c r="I22" s="18" t="s">
        <v>21</v>
      </c>
      <c r="J22" s="19">
        <f>717741+59</f>
        <v>717800</v>
      </c>
      <c r="K22" s="19">
        <v>727609</v>
      </c>
      <c r="L22" s="19">
        <v>769800</v>
      </c>
    </row>
    <row r="23" spans="1:12" s="1" customFormat="1" ht="39.75" hidden="1" customHeight="1" x14ac:dyDescent="0.25">
      <c r="A23" s="350" t="s">
        <v>32</v>
      </c>
      <c r="B23" s="350"/>
      <c r="C23" s="25" t="s">
        <v>10</v>
      </c>
      <c r="D23" s="25" t="s">
        <v>619</v>
      </c>
      <c r="E23" s="185">
        <v>851</v>
      </c>
      <c r="F23" s="18" t="s">
        <v>10</v>
      </c>
      <c r="G23" s="18" t="s">
        <v>39</v>
      </c>
      <c r="H23" s="18" t="s">
        <v>33</v>
      </c>
      <c r="I23" s="18"/>
      <c r="J23" s="19">
        <f>J24</f>
        <v>0</v>
      </c>
      <c r="K23" s="19"/>
      <c r="L23" s="19"/>
    </row>
    <row r="24" spans="1:12" s="1" customFormat="1" ht="51.75" hidden="1" customHeight="1" x14ac:dyDescent="0.25">
      <c r="A24" s="353" t="s">
        <v>34</v>
      </c>
      <c r="B24" s="354"/>
      <c r="C24" s="25" t="s">
        <v>10</v>
      </c>
      <c r="D24" s="25" t="s">
        <v>619</v>
      </c>
      <c r="E24" s="185">
        <v>851</v>
      </c>
      <c r="F24" s="18" t="s">
        <v>10</v>
      </c>
      <c r="G24" s="18" t="s">
        <v>39</v>
      </c>
      <c r="H24" s="18" t="s">
        <v>35</v>
      </c>
      <c r="I24" s="18"/>
      <c r="J24" s="19"/>
      <c r="K24" s="19"/>
      <c r="L24" s="19"/>
    </row>
    <row r="25" spans="1:12" s="1" customFormat="1" ht="41.25" hidden="1" customHeight="1" x14ac:dyDescent="0.25">
      <c r="A25" s="350" t="s">
        <v>43</v>
      </c>
      <c r="B25" s="350"/>
      <c r="C25" s="25" t="s">
        <v>10</v>
      </c>
      <c r="D25" s="25" t="s">
        <v>619</v>
      </c>
      <c r="E25" s="185">
        <v>851</v>
      </c>
      <c r="F25" s="18" t="s">
        <v>10</v>
      </c>
      <c r="G25" s="18" t="s">
        <v>39</v>
      </c>
      <c r="H25" s="18" t="s">
        <v>37</v>
      </c>
      <c r="I25" s="18"/>
      <c r="J25" s="19">
        <f>J26+J28</f>
        <v>0</v>
      </c>
      <c r="K25" s="19">
        <f>K26+K28</f>
        <v>0</v>
      </c>
      <c r="L25" s="19">
        <f>L26+L28</f>
        <v>0</v>
      </c>
    </row>
    <row r="26" spans="1:12" s="1" customFormat="1" ht="38.25" hidden="1" x14ac:dyDescent="0.25">
      <c r="A26" s="187"/>
      <c r="B26" s="187" t="s">
        <v>17</v>
      </c>
      <c r="C26" s="25" t="s">
        <v>10</v>
      </c>
      <c r="D26" s="25" t="s">
        <v>619</v>
      </c>
      <c r="E26" s="185">
        <v>851</v>
      </c>
      <c r="F26" s="18" t="s">
        <v>18</v>
      </c>
      <c r="G26" s="18" t="s">
        <v>39</v>
      </c>
      <c r="H26" s="18" t="s">
        <v>37</v>
      </c>
      <c r="I26" s="18" t="s">
        <v>19</v>
      </c>
      <c r="J26" s="19">
        <f>J27</f>
        <v>0</v>
      </c>
      <c r="K26" s="19">
        <f>K27</f>
        <v>0</v>
      </c>
      <c r="L26" s="19">
        <f>L27</f>
        <v>0</v>
      </c>
    </row>
    <row r="27" spans="1:12" s="1" customFormat="1" hidden="1" x14ac:dyDescent="0.25">
      <c r="A27" s="20"/>
      <c r="B27" s="193" t="s">
        <v>20</v>
      </c>
      <c r="C27" s="25" t="s">
        <v>10</v>
      </c>
      <c r="D27" s="25" t="s">
        <v>619</v>
      </c>
      <c r="E27" s="185">
        <v>851</v>
      </c>
      <c r="F27" s="18" t="s">
        <v>10</v>
      </c>
      <c r="G27" s="18" t="s">
        <v>39</v>
      </c>
      <c r="H27" s="18" t="s">
        <v>37</v>
      </c>
      <c r="I27" s="18" t="s">
        <v>21</v>
      </c>
      <c r="J27" s="19"/>
      <c r="K27" s="19"/>
      <c r="L27" s="19"/>
    </row>
    <row r="28" spans="1:12" s="1" customFormat="1" hidden="1" x14ac:dyDescent="0.25">
      <c r="A28" s="20"/>
      <c r="B28" s="193" t="s">
        <v>22</v>
      </c>
      <c r="C28" s="25" t="s">
        <v>10</v>
      </c>
      <c r="D28" s="25" t="s">
        <v>619</v>
      </c>
      <c r="E28" s="185">
        <v>851</v>
      </c>
      <c r="F28" s="18" t="s">
        <v>10</v>
      </c>
      <c r="G28" s="18" t="s">
        <v>39</v>
      </c>
      <c r="H28" s="18" t="s">
        <v>37</v>
      </c>
      <c r="I28" s="18" t="s">
        <v>23</v>
      </c>
      <c r="J28" s="19">
        <f>J29</f>
        <v>0</v>
      </c>
      <c r="K28" s="19">
        <f>K29</f>
        <v>0</v>
      </c>
      <c r="L28" s="19">
        <f>L29</f>
        <v>0</v>
      </c>
    </row>
    <row r="29" spans="1:12" s="1" customFormat="1" hidden="1" x14ac:dyDescent="0.25">
      <c r="A29" s="20"/>
      <c r="B29" s="187" t="s">
        <v>24</v>
      </c>
      <c r="C29" s="25" t="s">
        <v>10</v>
      </c>
      <c r="D29" s="25" t="s">
        <v>619</v>
      </c>
      <c r="E29" s="185">
        <v>851</v>
      </c>
      <c r="F29" s="18" t="s">
        <v>10</v>
      </c>
      <c r="G29" s="18" t="s">
        <v>39</v>
      </c>
      <c r="H29" s="18" t="s">
        <v>37</v>
      </c>
      <c r="I29" s="18" t="s">
        <v>25</v>
      </c>
      <c r="J29" s="19"/>
      <c r="K29" s="19"/>
      <c r="L29" s="19"/>
    </row>
    <row r="30" spans="1:12" s="1" customFormat="1" ht="39.75" hidden="1" customHeight="1" x14ac:dyDescent="0.25">
      <c r="A30" s="350" t="s">
        <v>44</v>
      </c>
      <c r="B30" s="350"/>
      <c r="C30" s="25" t="s">
        <v>10</v>
      </c>
      <c r="D30" s="25" t="s">
        <v>619</v>
      </c>
      <c r="E30" s="185">
        <v>851</v>
      </c>
      <c r="F30" s="18" t="s">
        <v>10</v>
      </c>
      <c r="G30" s="18" t="s">
        <v>39</v>
      </c>
      <c r="H30" s="18" t="s">
        <v>45</v>
      </c>
      <c r="I30" s="18"/>
      <c r="J30" s="19">
        <f t="shared" ref="J30:L31" si="5">J31</f>
        <v>0</v>
      </c>
      <c r="K30" s="19">
        <f t="shared" si="5"/>
        <v>0</v>
      </c>
      <c r="L30" s="19">
        <f t="shared" si="5"/>
        <v>0</v>
      </c>
    </row>
    <row r="31" spans="1:12" s="1" customFormat="1" hidden="1" x14ac:dyDescent="0.25">
      <c r="A31" s="20"/>
      <c r="B31" s="193" t="s">
        <v>22</v>
      </c>
      <c r="C31" s="25" t="s">
        <v>10</v>
      </c>
      <c r="D31" s="25" t="s">
        <v>619</v>
      </c>
      <c r="E31" s="185">
        <v>851</v>
      </c>
      <c r="F31" s="18" t="s">
        <v>10</v>
      </c>
      <c r="G31" s="18" t="s">
        <v>39</v>
      </c>
      <c r="H31" s="18" t="s">
        <v>45</v>
      </c>
      <c r="I31" s="18" t="s">
        <v>23</v>
      </c>
      <c r="J31" s="19">
        <f t="shared" si="5"/>
        <v>0</v>
      </c>
      <c r="K31" s="19">
        <f t="shared" si="5"/>
        <v>0</v>
      </c>
      <c r="L31" s="19">
        <f t="shared" si="5"/>
        <v>0</v>
      </c>
    </row>
    <row r="32" spans="1:12" s="1" customFormat="1" hidden="1" x14ac:dyDescent="0.25">
      <c r="A32" s="20"/>
      <c r="B32" s="187" t="s">
        <v>24</v>
      </c>
      <c r="C32" s="25" t="s">
        <v>10</v>
      </c>
      <c r="D32" s="25" t="s">
        <v>619</v>
      </c>
      <c r="E32" s="185">
        <v>851</v>
      </c>
      <c r="F32" s="18" t="s">
        <v>10</v>
      </c>
      <c r="G32" s="18" t="s">
        <v>39</v>
      </c>
      <c r="H32" s="18" t="s">
        <v>45</v>
      </c>
      <c r="I32" s="18" t="s">
        <v>25</v>
      </c>
      <c r="J32" s="19"/>
      <c r="K32" s="19"/>
      <c r="L32" s="19"/>
    </row>
    <row r="33" spans="1:12" s="16" customFormat="1" x14ac:dyDescent="0.25">
      <c r="A33" s="326" t="s">
        <v>57</v>
      </c>
      <c r="B33" s="326"/>
      <c r="C33" s="25" t="s">
        <v>10</v>
      </c>
      <c r="D33" s="25" t="s">
        <v>619</v>
      </c>
      <c r="E33" s="185">
        <v>851</v>
      </c>
      <c r="F33" s="14" t="s">
        <v>10</v>
      </c>
      <c r="G33" s="14" t="s">
        <v>58</v>
      </c>
      <c r="H33" s="14"/>
      <c r="I33" s="14"/>
      <c r="J33" s="15">
        <f>J34+J41+J48+J51</f>
        <v>2347000</v>
      </c>
      <c r="K33" s="15">
        <f t="shared" ref="K33:L33" si="6">K34+K41+K48+K51</f>
        <v>1597000</v>
      </c>
      <c r="L33" s="15">
        <f t="shared" si="6"/>
        <v>1613000</v>
      </c>
    </row>
    <row r="34" spans="1:12" s="1" customFormat="1" ht="27" customHeight="1" x14ac:dyDescent="0.25">
      <c r="A34" s="350" t="s">
        <v>59</v>
      </c>
      <c r="B34" s="350"/>
      <c r="C34" s="25" t="s">
        <v>10</v>
      </c>
      <c r="D34" s="25" t="s">
        <v>619</v>
      </c>
      <c r="E34" s="185">
        <v>851</v>
      </c>
      <c r="F34" s="18" t="s">
        <v>10</v>
      </c>
      <c r="G34" s="18" t="s">
        <v>58</v>
      </c>
      <c r="H34" s="18" t="s">
        <v>60</v>
      </c>
      <c r="I34" s="18"/>
      <c r="J34" s="19">
        <f>J35+J38</f>
        <v>325000</v>
      </c>
      <c r="K34" s="19">
        <f>K35+K38</f>
        <v>275000</v>
      </c>
      <c r="L34" s="19">
        <f>L35+L38</f>
        <v>291000</v>
      </c>
    </row>
    <row r="35" spans="1:12" s="1" customFormat="1" x14ac:dyDescent="0.25">
      <c r="A35" s="353" t="s">
        <v>61</v>
      </c>
      <c r="B35" s="354"/>
      <c r="C35" s="25" t="s">
        <v>10</v>
      </c>
      <c r="D35" s="25" t="s">
        <v>619</v>
      </c>
      <c r="E35" s="185">
        <v>851</v>
      </c>
      <c r="F35" s="18" t="s">
        <v>10</v>
      </c>
      <c r="G35" s="18" t="s">
        <v>58</v>
      </c>
      <c r="H35" s="18" t="s">
        <v>62</v>
      </c>
      <c r="I35" s="18"/>
      <c r="J35" s="19">
        <f>J36</f>
        <v>75000</v>
      </c>
      <c r="K35" s="19">
        <f>K36</f>
        <v>75000</v>
      </c>
      <c r="L35" s="19">
        <f>L36</f>
        <v>79400</v>
      </c>
    </row>
    <row r="36" spans="1:12" s="1" customFormat="1" ht="14.25" customHeight="1" x14ac:dyDescent="0.25">
      <c r="A36" s="20"/>
      <c r="B36" s="193" t="s">
        <v>22</v>
      </c>
      <c r="C36" s="25" t="s">
        <v>10</v>
      </c>
      <c r="D36" s="25" t="s">
        <v>619</v>
      </c>
      <c r="E36" s="185">
        <v>851</v>
      </c>
      <c r="F36" s="18" t="s">
        <v>10</v>
      </c>
      <c r="G36" s="18" t="s">
        <v>58</v>
      </c>
      <c r="H36" s="18" t="s">
        <v>62</v>
      </c>
      <c r="I36" s="18" t="s">
        <v>23</v>
      </c>
      <c r="J36" s="19">
        <f t="shared" ref="J36:L39" si="7">J37</f>
        <v>75000</v>
      </c>
      <c r="K36" s="19">
        <f t="shared" si="7"/>
        <v>75000</v>
      </c>
      <c r="L36" s="19">
        <f t="shared" si="7"/>
        <v>79400</v>
      </c>
    </row>
    <row r="37" spans="1:12" s="1" customFormat="1" ht="14.25" customHeight="1" x14ac:dyDescent="0.25">
      <c r="A37" s="20"/>
      <c r="B37" s="187" t="s">
        <v>24</v>
      </c>
      <c r="C37" s="25" t="s">
        <v>10</v>
      </c>
      <c r="D37" s="25" t="s">
        <v>619</v>
      </c>
      <c r="E37" s="185">
        <v>851</v>
      </c>
      <c r="F37" s="18" t="s">
        <v>10</v>
      </c>
      <c r="G37" s="18" t="s">
        <v>58</v>
      </c>
      <c r="H37" s="18" t="s">
        <v>62</v>
      </c>
      <c r="I37" s="18" t="s">
        <v>25</v>
      </c>
      <c r="J37" s="19">
        <v>75000</v>
      </c>
      <c r="K37" s="19">
        <v>75000</v>
      </c>
      <c r="L37" s="19">
        <v>79400</v>
      </c>
    </row>
    <row r="38" spans="1:12" s="1" customFormat="1" ht="26.25" customHeight="1" x14ac:dyDescent="0.25">
      <c r="A38" s="350" t="s">
        <v>301</v>
      </c>
      <c r="B38" s="350"/>
      <c r="C38" s="25" t="s">
        <v>10</v>
      </c>
      <c r="D38" s="25" t="s">
        <v>619</v>
      </c>
      <c r="E38" s="185">
        <v>851</v>
      </c>
      <c r="F38" s="18" t="s">
        <v>18</v>
      </c>
      <c r="G38" s="18" t="s">
        <v>58</v>
      </c>
      <c r="H38" s="18" t="s">
        <v>63</v>
      </c>
      <c r="I38" s="18"/>
      <c r="J38" s="19">
        <f t="shared" si="7"/>
        <v>250000</v>
      </c>
      <c r="K38" s="19">
        <f t="shared" si="7"/>
        <v>200000</v>
      </c>
      <c r="L38" s="19">
        <f t="shared" si="7"/>
        <v>211600</v>
      </c>
    </row>
    <row r="39" spans="1:12" s="1" customFormat="1" ht="17.25" customHeight="1" x14ac:dyDescent="0.25">
      <c r="A39" s="20"/>
      <c r="B39" s="193" t="s">
        <v>22</v>
      </c>
      <c r="C39" s="25" t="s">
        <v>10</v>
      </c>
      <c r="D39" s="25" t="s">
        <v>619</v>
      </c>
      <c r="E39" s="185">
        <v>851</v>
      </c>
      <c r="F39" s="18" t="s">
        <v>10</v>
      </c>
      <c r="G39" s="18" t="s">
        <v>58</v>
      </c>
      <c r="H39" s="18" t="s">
        <v>63</v>
      </c>
      <c r="I39" s="18" t="s">
        <v>23</v>
      </c>
      <c r="J39" s="19">
        <f t="shared" si="7"/>
        <v>250000</v>
      </c>
      <c r="K39" s="19">
        <f t="shared" si="7"/>
        <v>200000</v>
      </c>
      <c r="L39" s="19">
        <f t="shared" si="7"/>
        <v>211600</v>
      </c>
    </row>
    <row r="40" spans="1:12" s="1" customFormat="1" ht="15" customHeight="1" x14ac:dyDescent="0.25">
      <c r="A40" s="20"/>
      <c r="B40" s="187" t="s">
        <v>24</v>
      </c>
      <c r="C40" s="25" t="s">
        <v>10</v>
      </c>
      <c r="D40" s="25" t="s">
        <v>619</v>
      </c>
      <c r="E40" s="185">
        <v>851</v>
      </c>
      <c r="F40" s="18" t="s">
        <v>10</v>
      </c>
      <c r="G40" s="18" t="s">
        <v>58</v>
      </c>
      <c r="H40" s="18" t="s">
        <v>63</v>
      </c>
      <c r="I40" s="18" t="s">
        <v>25</v>
      </c>
      <c r="J40" s="19">
        <v>250000</v>
      </c>
      <c r="K40" s="19">
        <v>200000</v>
      </c>
      <c r="L40" s="19">
        <v>211600</v>
      </c>
    </row>
    <row r="41" spans="1:12" s="24" customFormat="1" x14ac:dyDescent="0.25">
      <c r="A41" s="350" t="s">
        <v>64</v>
      </c>
      <c r="B41" s="350"/>
      <c r="C41" s="25" t="s">
        <v>10</v>
      </c>
      <c r="D41" s="25" t="s">
        <v>619</v>
      </c>
      <c r="E41" s="185">
        <v>851</v>
      </c>
      <c r="F41" s="18" t="s">
        <v>10</v>
      </c>
      <c r="G41" s="18" t="s">
        <v>58</v>
      </c>
      <c r="H41" s="18" t="s">
        <v>65</v>
      </c>
      <c r="I41" s="6"/>
      <c r="J41" s="19">
        <f>J42</f>
        <v>287200</v>
      </c>
      <c r="K41" s="19">
        <f>K42</f>
        <v>287200</v>
      </c>
      <c r="L41" s="19">
        <f>L42</f>
        <v>287200</v>
      </c>
    </row>
    <row r="42" spans="1:12" s="1" customFormat="1" ht="66.75" customHeight="1" x14ac:dyDescent="0.25">
      <c r="A42" s="350" t="s">
        <v>66</v>
      </c>
      <c r="B42" s="350"/>
      <c r="C42" s="25" t="s">
        <v>10</v>
      </c>
      <c r="D42" s="25" t="s">
        <v>619</v>
      </c>
      <c r="E42" s="185">
        <v>851</v>
      </c>
      <c r="F42" s="25" t="s">
        <v>10</v>
      </c>
      <c r="G42" s="25" t="s">
        <v>58</v>
      </c>
      <c r="H42" s="25" t="s">
        <v>67</v>
      </c>
      <c r="I42" s="26"/>
      <c r="J42" s="19">
        <f>J43</f>
        <v>287200</v>
      </c>
      <c r="K42" s="19">
        <f t="shared" ref="K42:L42" si="8">K43</f>
        <v>287200</v>
      </c>
      <c r="L42" s="19">
        <f t="shared" si="8"/>
        <v>287200</v>
      </c>
    </row>
    <row r="43" spans="1:12" s="1" customFormat="1" ht="51.75" customHeight="1" x14ac:dyDescent="0.25">
      <c r="A43" s="350" t="s">
        <v>294</v>
      </c>
      <c r="B43" s="350"/>
      <c r="C43" s="25" t="s">
        <v>10</v>
      </c>
      <c r="D43" s="25" t="s">
        <v>619</v>
      </c>
      <c r="E43" s="185">
        <v>851</v>
      </c>
      <c r="F43" s="25" t="s">
        <v>10</v>
      </c>
      <c r="G43" s="25" t="s">
        <v>58</v>
      </c>
      <c r="H43" s="25" t="s">
        <v>68</v>
      </c>
      <c r="I43" s="25"/>
      <c r="J43" s="19">
        <f>J44+J46</f>
        <v>287200</v>
      </c>
      <c r="K43" s="19">
        <f>K44+K46</f>
        <v>287200</v>
      </c>
      <c r="L43" s="19">
        <f>L44+L46</f>
        <v>287200</v>
      </c>
    </row>
    <row r="44" spans="1:12" s="1" customFormat="1" ht="26.25" customHeight="1" x14ac:dyDescent="0.25">
      <c r="A44" s="187"/>
      <c r="B44" s="187" t="s">
        <v>17</v>
      </c>
      <c r="C44" s="25" t="s">
        <v>10</v>
      </c>
      <c r="D44" s="25" t="s">
        <v>619</v>
      </c>
      <c r="E44" s="185">
        <v>851</v>
      </c>
      <c r="F44" s="18" t="s">
        <v>18</v>
      </c>
      <c r="G44" s="18" t="s">
        <v>58</v>
      </c>
      <c r="H44" s="25" t="s">
        <v>68</v>
      </c>
      <c r="I44" s="18" t="s">
        <v>19</v>
      </c>
      <c r="J44" s="19">
        <f>J45</f>
        <v>168000</v>
      </c>
      <c r="K44" s="19">
        <f>K45</f>
        <v>168036</v>
      </c>
      <c r="L44" s="19">
        <f>L45</f>
        <v>168036</v>
      </c>
    </row>
    <row r="45" spans="1:12" s="1" customFormat="1" ht="15.75" customHeight="1" x14ac:dyDescent="0.25">
      <c r="A45" s="20"/>
      <c r="B45" s="193" t="s">
        <v>20</v>
      </c>
      <c r="C45" s="25" t="s">
        <v>10</v>
      </c>
      <c r="D45" s="25" t="s">
        <v>619</v>
      </c>
      <c r="E45" s="185">
        <v>851</v>
      </c>
      <c r="F45" s="18" t="s">
        <v>10</v>
      </c>
      <c r="G45" s="18" t="s">
        <v>58</v>
      </c>
      <c r="H45" s="25" t="s">
        <v>68</v>
      </c>
      <c r="I45" s="18" t="s">
        <v>21</v>
      </c>
      <c r="J45" s="19">
        <v>168000</v>
      </c>
      <c r="K45" s="19">
        <v>168036</v>
      </c>
      <c r="L45" s="19">
        <v>168036</v>
      </c>
    </row>
    <row r="46" spans="1:12" s="1" customFormat="1" ht="15.75" customHeight="1" x14ac:dyDescent="0.25">
      <c r="A46" s="20"/>
      <c r="B46" s="193" t="s">
        <v>22</v>
      </c>
      <c r="C46" s="25" t="s">
        <v>10</v>
      </c>
      <c r="D46" s="25" t="s">
        <v>619</v>
      </c>
      <c r="E46" s="185">
        <v>851</v>
      </c>
      <c r="F46" s="18" t="s">
        <v>10</v>
      </c>
      <c r="G46" s="18" t="s">
        <v>58</v>
      </c>
      <c r="H46" s="25" t="s">
        <v>68</v>
      </c>
      <c r="I46" s="18" t="s">
        <v>23</v>
      </c>
      <c r="J46" s="19">
        <f>J47</f>
        <v>119200</v>
      </c>
      <c r="K46" s="19">
        <f>K47</f>
        <v>119164</v>
      </c>
      <c r="L46" s="19">
        <f>L47</f>
        <v>119164</v>
      </c>
    </row>
    <row r="47" spans="1:12" s="1" customFormat="1" ht="14.25" customHeight="1" x14ac:dyDescent="0.25">
      <c r="A47" s="20"/>
      <c r="B47" s="187" t="s">
        <v>24</v>
      </c>
      <c r="C47" s="25" t="s">
        <v>10</v>
      </c>
      <c r="D47" s="25" t="s">
        <v>619</v>
      </c>
      <c r="E47" s="185">
        <v>851</v>
      </c>
      <c r="F47" s="18" t="s">
        <v>10</v>
      </c>
      <c r="G47" s="18" t="s">
        <v>58</v>
      </c>
      <c r="H47" s="25" t="s">
        <v>68</v>
      </c>
      <c r="I47" s="18" t="s">
        <v>25</v>
      </c>
      <c r="J47" s="19">
        <v>119200</v>
      </c>
      <c r="K47" s="19">
        <v>119164</v>
      </c>
      <c r="L47" s="19">
        <v>119164</v>
      </c>
    </row>
    <row r="48" spans="1:12" s="1" customFormat="1" ht="29.25" customHeight="1" x14ac:dyDescent="0.25">
      <c r="A48" s="350" t="s">
        <v>74</v>
      </c>
      <c r="B48" s="350"/>
      <c r="C48" s="25" t="s">
        <v>10</v>
      </c>
      <c r="D48" s="25" t="s">
        <v>619</v>
      </c>
      <c r="E48" s="185">
        <v>851</v>
      </c>
      <c r="F48" s="18" t="s">
        <v>10</v>
      </c>
      <c r="G48" s="18" t="s">
        <v>58</v>
      </c>
      <c r="H48" s="185" t="s">
        <v>75</v>
      </c>
      <c r="I48" s="18"/>
      <c r="J48" s="19">
        <f t="shared" ref="J48:L49" si="9">J49</f>
        <v>1200000</v>
      </c>
      <c r="K48" s="19">
        <f t="shared" si="9"/>
        <v>500000</v>
      </c>
      <c r="L48" s="19">
        <f t="shared" si="9"/>
        <v>500000</v>
      </c>
    </row>
    <row r="49" spans="1:12" s="1" customFormat="1" ht="15" customHeight="1" x14ac:dyDescent="0.25">
      <c r="A49" s="20"/>
      <c r="B49" s="193" t="s">
        <v>22</v>
      </c>
      <c r="C49" s="25" t="s">
        <v>10</v>
      </c>
      <c r="D49" s="25" t="s">
        <v>619</v>
      </c>
      <c r="E49" s="185">
        <v>851</v>
      </c>
      <c r="F49" s="18" t="s">
        <v>10</v>
      </c>
      <c r="G49" s="25" t="s">
        <v>58</v>
      </c>
      <c r="H49" s="185" t="s">
        <v>75</v>
      </c>
      <c r="I49" s="18" t="s">
        <v>23</v>
      </c>
      <c r="J49" s="19">
        <f t="shared" si="9"/>
        <v>1200000</v>
      </c>
      <c r="K49" s="19">
        <f t="shared" si="9"/>
        <v>500000</v>
      </c>
      <c r="L49" s="19">
        <f t="shared" si="9"/>
        <v>500000</v>
      </c>
    </row>
    <row r="50" spans="1:12" s="1" customFormat="1" ht="15" customHeight="1" x14ac:dyDescent="0.25">
      <c r="A50" s="20"/>
      <c r="B50" s="187" t="s">
        <v>24</v>
      </c>
      <c r="C50" s="25" t="s">
        <v>10</v>
      </c>
      <c r="D50" s="25" t="s">
        <v>619</v>
      </c>
      <c r="E50" s="185">
        <v>851</v>
      </c>
      <c r="F50" s="18" t="s">
        <v>10</v>
      </c>
      <c r="G50" s="25" t="s">
        <v>58</v>
      </c>
      <c r="H50" s="185" t="s">
        <v>75</v>
      </c>
      <c r="I50" s="18" t="s">
        <v>25</v>
      </c>
      <c r="J50" s="19">
        <f>1100000+100000</f>
        <v>1200000</v>
      </c>
      <c r="K50" s="19">
        <v>500000</v>
      </c>
      <c r="L50" s="19">
        <v>500000</v>
      </c>
    </row>
    <row r="51" spans="1:12" s="1" customFormat="1" ht="26.25" customHeight="1" x14ac:dyDescent="0.25">
      <c r="A51" s="350" t="s">
        <v>76</v>
      </c>
      <c r="B51" s="350"/>
      <c r="C51" s="25" t="s">
        <v>10</v>
      </c>
      <c r="D51" s="25" t="s">
        <v>619</v>
      </c>
      <c r="E51" s="185">
        <v>851</v>
      </c>
      <c r="F51" s="18" t="s">
        <v>10</v>
      </c>
      <c r="G51" s="25" t="s">
        <v>58</v>
      </c>
      <c r="H51" s="25" t="s">
        <v>77</v>
      </c>
      <c r="I51" s="18"/>
      <c r="J51" s="19">
        <f t="shared" ref="J51:L52" si="10">J52</f>
        <v>534800</v>
      </c>
      <c r="K51" s="19">
        <f t="shared" si="10"/>
        <v>534800</v>
      </c>
      <c r="L51" s="19">
        <f t="shared" si="10"/>
        <v>534800</v>
      </c>
    </row>
    <row r="52" spans="1:12" s="1" customFormat="1" ht="15.75" customHeight="1" x14ac:dyDescent="0.25">
      <c r="A52" s="20"/>
      <c r="B52" s="193" t="s">
        <v>22</v>
      </c>
      <c r="C52" s="25" t="s">
        <v>10</v>
      </c>
      <c r="D52" s="25" t="s">
        <v>619</v>
      </c>
      <c r="E52" s="185">
        <v>851</v>
      </c>
      <c r="F52" s="18" t="s">
        <v>10</v>
      </c>
      <c r="G52" s="25" t="s">
        <v>58</v>
      </c>
      <c r="H52" s="25" t="s">
        <v>77</v>
      </c>
      <c r="I52" s="18" t="s">
        <v>23</v>
      </c>
      <c r="J52" s="19">
        <f t="shared" si="10"/>
        <v>534800</v>
      </c>
      <c r="K52" s="19">
        <f t="shared" si="10"/>
        <v>534800</v>
      </c>
      <c r="L52" s="19">
        <f t="shared" si="10"/>
        <v>534800</v>
      </c>
    </row>
    <row r="53" spans="1:12" s="1" customFormat="1" ht="15.75" customHeight="1" x14ac:dyDescent="0.25">
      <c r="A53" s="20"/>
      <c r="B53" s="187" t="s">
        <v>24</v>
      </c>
      <c r="C53" s="25" t="s">
        <v>10</v>
      </c>
      <c r="D53" s="25" t="s">
        <v>619</v>
      </c>
      <c r="E53" s="185">
        <v>851</v>
      </c>
      <c r="F53" s="18" t="s">
        <v>10</v>
      </c>
      <c r="G53" s="25" t="s">
        <v>58</v>
      </c>
      <c r="H53" s="25" t="s">
        <v>77</v>
      </c>
      <c r="I53" s="18" t="s">
        <v>25</v>
      </c>
      <c r="J53" s="19">
        <v>534800</v>
      </c>
      <c r="K53" s="19">
        <v>534800</v>
      </c>
      <c r="L53" s="19">
        <v>534800</v>
      </c>
    </row>
    <row r="54" spans="1:12" s="12" customFormat="1" ht="27" customHeight="1" x14ac:dyDescent="0.25">
      <c r="A54" s="355" t="s">
        <v>88</v>
      </c>
      <c r="B54" s="355"/>
      <c r="C54" s="25" t="s">
        <v>10</v>
      </c>
      <c r="D54" s="25" t="s">
        <v>619</v>
      </c>
      <c r="E54" s="185">
        <v>851</v>
      </c>
      <c r="F54" s="9" t="s">
        <v>12</v>
      </c>
      <c r="G54" s="9"/>
      <c r="H54" s="9"/>
      <c r="I54" s="9"/>
      <c r="J54" s="10">
        <f>J55</f>
        <v>593400</v>
      </c>
      <c r="K54" s="10">
        <f t="shared" ref="K54:L54" si="11">K55</f>
        <v>600828</v>
      </c>
      <c r="L54" s="10">
        <f t="shared" si="11"/>
        <v>635600</v>
      </c>
    </row>
    <row r="55" spans="1:12" s="16" customFormat="1" ht="26.25" customHeight="1" x14ac:dyDescent="0.25">
      <c r="A55" s="326" t="s">
        <v>89</v>
      </c>
      <c r="B55" s="326"/>
      <c r="C55" s="25" t="s">
        <v>10</v>
      </c>
      <c r="D55" s="25" t="s">
        <v>619</v>
      </c>
      <c r="E55" s="185">
        <v>851</v>
      </c>
      <c r="F55" s="14" t="s">
        <v>12</v>
      </c>
      <c r="G55" s="14" t="s">
        <v>90</v>
      </c>
      <c r="H55" s="14"/>
      <c r="I55" s="14"/>
      <c r="J55" s="15">
        <f>J56+J62</f>
        <v>593400</v>
      </c>
      <c r="K55" s="15">
        <f>K56+K62</f>
        <v>600828</v>
      </c>
      <c r="L55" s="15">
        <f>L56+L62</f>
        <v>635600</v>
      </c>
    </row>
    <row r="56" spans="1:12" s="1" customFormat="1" x14ac:dyDescent="0.25">
      <c r="A56" s="350" t="s">
        <v>91</v>
      </c>
      <c r="B56" s="350"/>
      <c r="C56" s="25" t="s">
        <v>10</v>
      </c>
      <c r="D56" s="25" t="s">
        <v>619</v>
      </c>
      <c r="E56" s="185">
        <v>851</v>
      </c>
      <c r="F56" s="18" t="s">
        <v>12</v>
      </c>
      <c r="G56" s="18" t="s">
        <v>90</v>
      </c>
      <c r="H56" s="18" t="s">
        <v>92</v>
      </c>
      <c r="I56" s="18"/>
      <c r="J56" s="19">
        <f>J57</f>
        <v>593400</v>
      </c>
      <c r="K56" s="19">
        <f>K57</f>
        <v>600828</v>
      </c>
      <c r="L56" s="19">
        <f>L57</f>
        <v>635600</v>
      </c>
    </row>
    <row r="57" spans="1:12" s="1" customFormat="1" ht="39" customHeight="1" x14ac:dyDescent="0.25">
      <c r="A57" s="350" t="s">
        <v>93</v>
      </c>
      <c r="B57" s="350"/>
      <c r="C57" s="25" t="s">
        <v>10</v>
      </c>
      <c r="D57" s="25" t="s">
        <v>619</v>
      </c>
      <c r="E57" s="185">
        <v>851</v>
      </c>
      <c r="F57" s="18" t="s">
        <v>12</v>
      </c>
      <c r="G57" s="18" t="s">
        <v>90</v>
      </c>
      <c r="H57" s="18" t="s">
        <v>94</v>
      </c>
      <c r="I57" s="18"/>
      <c r="J57" s="19">
        <f>J58+J60</f>
        <v>593400</v>
      </c>
      <c r="K57" s="19">
        <f t="shared" ref="K57:L57" si="12">K58+K60</f>
        <v>600828</v>
      </c>
      <c r="L57" s="19">
        <f t="shared" si="12"/>
        <v>635600</v>
      </c>
    </row>
    <row r="58" spans="1:12" s="1" customFormat="1" ht="27.75" customHeight="1" x14ac:dyDescent="0.25">
      <c r="A58" s="33"/>
      <c r="B58" s="187" t="s">
        <v>17</v>
      </c>
      <c r="C58" s="25" t="s">
        <v>10</v>
      </c>
      <c r="D58" s="25" t="s">
        <v>619</v>
      </c>
      <c r="E58" s="185">
        <v>851</v>
      </c>
      <c r="F58" s="18" t="s">
        <v>12</v>
      </c>
      <c r="G58" s="25" t="s">
        <v>90</v>
      </c>
      <c r="H58" s="18" t="s">
        <v>94</v>
      </c>
      <c r="I58" s="18" t="s">
        <v>19</v>
      </c>
      <c r="J58" s="19">
        <f>J59</f>
        <v>537700</v>
      </c>
      <c r="K58" s="19">
        <f>K59</f>
        <v>545128</v>
      </c>
      <c r="L58" s="19">
        <f>L59</f>
        <v>576700</v>
      </c>
    </row>
    <row r="59" spans="1:12" s="1" customFormat="1" ht="26.25" customHeight="1" x14ac:dyDescent="0.25">
      <c r="A59" s="34"/>
      <c r="B59" s="193" t="s">
        <v>95</v>
      </c>
      <c r="C59" s="25" t="s">
        <v>10</v>
      </c>
      <c r="D59" s="25" t="s">
        <v>619</v>
      </c>
      <c r="E59" s="185">
        <v>851</v>
      </c>
      <c r="F59" s="18" t="s">
        <v>12</v>
      </c>
      <c r="G59" s="25" t="s">
        <v>90</v>
      </c>
      <c r="H59" s="18" t="s">
        <v>94</v>
      </c>
      <c r="I59" s="18" t="s">
        <v>96</v>
      </c>
      <c r="J59" s="19">
        <f>537694+6</f>
        <v>537700</v>
      </c>
      <c r="K59" s="19">
        <v>545128</v>
      </c>
      <c r="L59" s="19">
        <v>576700</v>
      </c>
    </row>
    <row r="60" spans="1:12" s="1" customFormat="1" ht="14.25" customHeight="1" x14ac:dyDescent="0.25">
      <c r="A60" s="34"/>
      <c r="B60" s="193" t="s">
        <v>22</v>
      </c>
      <c r="C60" s="25" t="s">
        <v>10</v>
      </c>
      <c r="D60" s="25" t="s">
        <v>619</v>
      </c>
      <c r="E60" s="185">
        <v>851</v>
      </c>
      <c r="F60" s="18" t="s">
        <v>12</v>
      </c>
      <c r="G60" s="25" t="s">
        <v>90</v>
      </c>
      <c r="H60" s="18" t="s">
        <v>94</v>
      </c>
      <c r="I60" s="18" t="s">
        <v>23</v>
      </c>
      <c r="J60" s="19">
        <f>J61</f>
        <v>55700</v>
      </c>
      <c r="K60" s="19">
        <f>K61</f>
        <v>55700</v>
      </c>
      <c r="L60" s="19">
        <f>L61</f>
        <v>58900</v>
      </c>
    </row>
    <row r="61" spans="1:12" s="1" customFormat="1" ht="14.25" customHeight="1" x14ac:dyDescent="0.25">
      <c r="A61" s="34"/>
      <c r="B61" s="187" t="s">
        <v>24</v>
      </c>
      <c r="C61" s="25" t="s">
        <v>10</v>
      </c>
      <c r="D61" s="25" t="s">
        <v>619</v>
      </c>
      <c r="E61" s="185">
        <v>851</v>
      </c>
      <c r="F61" s="18" t="s">
        <v>12</v>
      </c>
      <c r="G61" s="25" t="s">
        <v>90</v>
      </c>
      <c r="H61" s="18" t="s">
        <v>94</v>
      </c>
      <c r="I61" s="18" t="s">
        <v>25</v>
      </c>
      <c r="J61" s="19">
        <f>55735-35</f>
        <v>55700</v>
      </c>
      <c r="K61" s="19">
        <v>55700</v>
      </c>
      <c r="L61" s="19">
        <v>58900</v>
      </c>
    </row>
    <row r="62" spans="1:12" s="1" customFormat="1" ht="39" hidden="1" customHeight="1" x14ac:dyDescent="0.25">
      <c r="A62" s="350" t="s">
        <v>32</v>
      </c>
      <c r="B62" s="350"/>
      <c r="C62" s="25" t="s">
        <v>10</v>
      </c>
      <c r="D62" s="25" t="s">
        <v>619</v>
      </c>
      <c r="E62" s="185">
        <v>851</v>
      </c>
      <c r="F62" s="18" t="s">
        <v>12</v>
      </c>
      <c r="G62" s="25" t="s">
        <v>90</v>
      </c>
      <c r="H62" s="18" t="s">
        <v>33</v>
      </c>
      <c r="I62" s="18"/>
      <c r="J62" s="19">
        <f>J63</f>
        <v>0</v>
      </c>
      <c r="K62" s="19">
        <f t="shared" ref="K62:L64" si="13">K63</f>
        <v>0</v>
      </c>
      <c r="L62" s="19">
        <f t="shared" si="13"/>
        <v>0</v>
      </c>
    </row>
    <row r="63" spans="1:12" s="1" customFormat="1" ht="51.75" hidden="1" customHeight="1" x14ac:dyDescent="0.25">
      <c r="A63" s="353" t="s">
        <v>34</v>
      </c>
      <c r="B63" s="354"/>
      <c r="C63" s="25" t="s">
        <v>10</v>
      </c>
      <c r="D63" s="25" t="s">
        <v>619</v>
      </c>
      <c r="E63" s="185">
        <v>851</v>
      </c>
      <c r="F63" s="18" t="s">
        <v>12</v>
      </c>
      <c r="G63" s="25" t="s">
        <v>90</v>
      </c>
      <c r="H63" s="18" t="s">
        <v>35</v>
      </c>
      <c r="I63" s="18"/>
      <c r="J63" s="19">
        <f>J64</f>
        <v>0</v>
      </c>
      <c r="K63" s="19">
        <f t="shared" si="13"/>
        <v>0</v>
      </c>
      <c r="L63" s="19">
        <f t="shared" si="13"/>
        <v>0</v>
      </c>
    </row>
    <row r="64" spans="1:12" s="1" customFormat="1" ht="66" hidden="1" customHeight="1" x14ac:dyDescent="0.25">
      <c r="A64" s="350" t="s">
        <v>97</v>
      </c>
      <c r="B64" s="350"/>
      <c r="C64" s="25" t="s">
        <v>10</v>
      </c>
      <c r="D64" s="25" t="s">
        <v>619</v>
      </c>
      <c r="E64" s="185">
        <v>851</v>
      </c>
      <c r="F64" s="18" t="s">
        <v>12</v>
      </c>
      <c r="G64" s="25" t="s">
        <v>90</v>
      </c>
      <c r="H64" s="18" t="s">
        <v>37</v>
      </c>
      <c r="I64" s="18"/>
      <c r="J64" s="19">
        <f>J65</f>
        <v>0</v>
      </c>
      <c r="K64" s="19">
        <f t="shared" si="13"/>
        <v>0</v>
      </c>
      <c r="L64" s="19">
        <f t="shared" si="13"/>
        <v>0</v>
      </c>
    </row>
    <row r="65" spans="1:15" s="1" customFormat="1" hidden="1" x14ac:dyDescent="0.25">
      <c r="A65" s="20"/>
      <c r="B65" s="193" t="s">
        <v>22</v>
      </c>
      <c r="C65" s="25" t="s">
        <v>10</v>
      </c>
      <c r="D65" s="25" t="s">
        <v>619</v>
      </c>
      <c r="E65" s="185">
        <v>851</v>
      </c>
      <c r="F65" s="18" t="s">
        <v>12</v>
      </c>
      <c r="G65" s="25" t="s">
        <v>90</v>
      </c>
      <c r="H65" s="18" t="s">
        <v>37</v>
      </c>
      <c r="I65" s="18" t="s">
        <v>23</v>
      </c>
      <c r="J65" s="19">
        <f>J66</f>
        <v>0</v>
      </c>
      <c r="K65" s="19">
        <f>K66</f>
        <v>0</v>
      </c>
      <c r="L65" s="19">
        <f>L66</f>
        <v>0</v>
      </c>
    </row>
    <row r="66" spans="1:15" s="1" customFormat="1" hidden="1" x14ac:dyDescent="0.25">
      <c r="A66" s="20"/>
      <c r="B66" s="187" t="s">
        <v>24</v>
      </c>
      <c r="C66" s="25" t="s">
        <v>10</v>
      </c>
      <c r="D66" s="25" t="s">
        <v>619</v>
      </c>
      <c r="E66" s="185">
        <v>851</v>
      </c>
      <c r="F66" s="18" t="s">
        <v>12</v>
      </c>
      <c r="G66" s="25" t="s">
        <v>90</v>
      </c>
      <c r="H66" s="18" t="s">
        <v>37</v>
      </c>
      <c r="I66" s="18" t="s">
        <v>25</v>
      </c>
      <c r="J66" s="19">
        <f>[1]Свод!M214</f>
        <v>0</v>
      </c>
      <c r="K66" s="19"/>
      <c r="L66" s="19"/>
    </row>
    <row r="67" spans="1:15" s="12" customFormat="1" x14ac:dyDescent="0.25">
      <c r="A67" s="355" t="s">
        <v>98</v>
      </c>
      <c r="B67" s="355"/>
      <c r="C67" s="25" t="s">
        <v>10</v>
      </c>
      <c r="D67" s="25" t="s">
        <v>619</v>
      </c>
      <c r="E67" s="185">
        <v>851</v>
      </c>
      <c r="F67" s="9" t="s">
        <v>39</v>
      </c>
      <c r="G67" s="9"/>
      <c r="H67" s="9"/>
      <c r="I67" s="9"/>
      <c r="J67" s="10">
        <f>J68+J75</f>
        <v>848500</v>
      </c>
      <c r="K67" s="10">
        <f t="shared" ref="K67:L67" si="14">K68+K75</f>
        <v>198500</v>
      </c>
      <c r="L67" s="10">
        <f t="shared" si="14"/>
        <v>198500</v>
      </c>
    </row>
    <row r="68" spans="1:15" s="16" customFormat="1" x14ac:dyDescent="0.25">
      <c r="A68" s="326" t="s">
        <v>99</v>
      </c>
      <c r="B68" s="326"/>
      <c r="C68" s="25" t="s">
        <v>10</v>
      </c>
      <c r="D68" s="25" t="s">
        <v>619</v>
      </c>
      <c r="E68" s="185">
        <v>851</v>
      </c>
      <c r="F68" s="14" t="s">
        <v>39</v>
      </c>
      <c r="G68" s="14" t="s">
        <v>100</v>
      </c>
      <c r="H68" s="14"/>
      <c r="I68" s="14"/>
      <c r="J68" s="15">
        <f>J69+J72</f>
        <v>705000</v>
      </c>
      <c r="K68" s="15">
        <f t="shared" ref="K68:L68" si="15">K69+K72</f>
        <v>55000</v>
      </c>
      <c r="L68" s="15">
        <f t="shared" si="15"/>
        <v>55000</v>
      </c>
    </row>
    <row r="69" spans="1:15" s="1" customFormat="1" ht="27.75" customHeight="1" x14ac:dyDescent="0.25">
      <c r="A69" s="350" t="s">
        <v>101</v>
      </c>
      <c r="B69" s="350"/>
      <c r="C69" s="25" t="s">
        <v>10</v>
      </c>
      <c r="D69" s="25" t="s">
        <v>619</v>
      </c>
      <c r="E69" s="185">
        <v>851</v>
      </c>
      <c r="F69" s="18" t="s">
        <v>39</v>
      </c>
      <c r="G69" s="18" t="s">
        <v>100</v>
      </c>
      <c r="H69" s="18" t="s">
        <v>102</v>
      </c>
      <c r="I69" s="18"/>
      <c r="J69" s="19">
        <f t="shared" ref="J69:L70" si="16">J70</f>
        <v>55000</v>
      </c>
      <c r="K69" s="19">
        <f t="shared" si="16"/>
        <v>55000</v>
      </c>
      <c r="L69" s="19">
        <f t="shared" si="16"/>
        <v>55000</v>
      </c>
    </row>
    <row r="70" spans="1:15" s="1" customFormat="1" ht="15" customHeight="1" x14ac:dyDescent="0.25">
      <c r="A70" s="34"/>
      <c r="B70" s="193" t="s">
        <v>22</v>
      </c>
      <c r="C70" s="25" t="s">
        <v>10</v>
      </c>
      <c r="D70" s="25" t="s">
        <v>619</v>
      </c>
      <c r="E70" s="185">
        <v>851</v>
      </c>
      <c r="F70" s="18" t="s">
        <v>39</v>
      </c>
      <c r="G70" s="18" t="s">
        <v>100</v>
      </c>
      <c r="H70" s="18" t="s">
        <v>102</v>
      </c>
      <c r="I70" s="18" t="s">
        <v>23</v>
      </c>
      <c r="J70" s="19">
        <f t="shared" si="16"/>
        <v>55000</v>
      </c>
      <c r="K70" s="19">
        <f t="shared" si="16"/>
        <v>55000</v>
      </c>
      <c r="L70" s="19">
        <f t="shared" si="16"/>
        <v>55000</v>
      </c>
    </row>
    <row r="71" spans="1:15" s="1" customFormat="1" ht="12.75" customHeight="1" x14ac:dyDescent="0.25">
      <c r="A71" s="34"/>
      <c r="B71" s="187" t="s">
        <v>24</v>
      </c>
      <c r="C71" s="25" t="s">
        <v>10</v>
      </c>
      <c r="D71" s="25" t="s">
        <v>619</v>
      </c>
      <c r="E71" s="185">
        <v>851</v>
      </c>
      <c r="F71" s="18" t="s">
        <v>39</v>
      </c>
      <c r="G71" s="18" t="s">
        <v>100</v>
      </c>
      <c r="H71" s="18" t="s">
        <v>102</v>
      </c>
      <c r="I71" s="18" t="s">
        <v>25</v>
      </c>
      <c r="J71" s="19">
        <v>55000</v>
      </c>
      <c r="K71" s="19">
        <v>55000</v>
      </c>
      <c r="L71" s="19">
        <v>55000</v>
      </c>
    </row>
    <row r="72" spans="1:15" s="270" customFormat="1" ht="27" customHeight="1" x14ac:dyDescent="0.25">
      <c r="A72" s="369" t="s">
        <v>628</v>
      </c>
      <c r="B72" s="370"/>
      <c r="C72" s="25" t="s">
        <v>10</v>
      </c>
      <c r="D72" s="25" t="s">
        <v>619</v>
      </c>
      <c r="E72" s="185">
        <v>851</v>
      </c>
      <c r="F72" s="18" t="s">
        <v>39</v>
      </c>
      <c r="G72" s="18" t="s">
        <v>100</v>
      </c>
      <c r="H72" s="185" t="s">
        <v>600</v>
      </c>
      <c r="I72" s="268"/>
      <c r="J72" s="269">
        <f>J73</f>
        <v>650000</v>
      </c>
      <c r="K72" s="268"/>
      <c r="L72" s="268"/>
    </row>
    <row r="73" spans="1:15" s="1" customFormat="1" x14ac:dyDescent="0.25">
      <c r="A73" s="187"/>
      <c r="B73" s="187" t="s">
        <v>26</v>
      </c>
      <c r="C73" s="25" t="s">
        <v>10</v>
      </c>
      <c r="D73" s="25" t="s">
        <v>619</v>
      </c>
      <c r="E73" s="185">
        <v>851</v>
      </c>
      <c r="F73" s="18" t="s">
        <v>39</v>
      </c>
      <c r="G73" s="18" t="s">
        <v>100</v>
      </c>
      <c r="H73" s="185" t="s">
        <v>600</v>
      </c>
      <c r="I73" s="18" t="s">
        <v>27</v>
      </c>
      <c r="J73" s="168">
        <f>J74</f>
        <v>650000</v>
      </c>
      <c r="K73" s="168">
        <f>K74</f>
        <v>0</v>
      </c>
      <c r="L73" s="168">
        <f t="shared" ref="L73" si="17">J73+K73</f>
        <v>650000</v>
      </c>
      <c r="N73" s="169"/>
      <c r="O73" s="88"/>
    </row>
    <row r="74" spans="1:15" s="1" customFormat="1" ht="38.25" x14ac:dyDescent="0.25">
      <c r="A74" s="187"/>
      <c r="B74" s="187" t="s">
        <v>626</v>
      </c>
      <c r="C74" s="25" t="s">
        <v>10</v>
      </c>
      <c r="D74" s="25" t="s">
        <v>619</v>
      </c>
      <c r="E74" s="185">
        <v>851</v>
      </c>
      <c r="F74" s="18" t="s">
        <v>39</v>
      </c>
      <c r="G74" s="18" t="s">
        <v>100</v>
      </c>
      <c r="H74" s="185" t="s">
        <v>600</v>
      </c>
      <c r="I74" s="18" t="s">
        <v>627</v>
      </c>
      <c r="J74" s="168">
        <v>650000</v>
      </c>
      <c r="K74" s="168">
        <v>0</v>
      </c>
      <c r="L74" s="168"/>
      <c r="N74" s="169"/>
      <c r="O74" s="88"/>
    </row>
    <row r="75" spans="1:15" s="16" customFormat="1" x14ac:dyDescent="0.25">
      <c r="A75" s="326" t="s">
        <v>106</v>
      </c>
      <c r="B75" s="326"/>
      <c r="C75" s="25" t="s">
        <v>10</v>
      </c>
      <c r="D75" s="25" t="s">
        <v>619</v>
      </c>
      <c r="E75" s="185">
        <v>851</v>
      </c>
      <c r="F75" s="14" t="s">
        <v>39</v>
      </c>
      <c r="G75" s="14" t="s">
        <v>107</v>
      </c>
      <c r="H75" s="14"/>
      <c r="I75" s="14"/>
      <c r="J75" s="15">
        <f t="shared" ref="J75:L77" si="18">J76</f>
        <v>143500</v>
      </c>
      <c r="K75" s="15">
        <f t="shared" si="18"/>
        <v>143500</v>
      </c>
      <c r="L75" s="15">
        <f t="shared" si="18"/>
        <v>143500</v>
      </c>
    </row>
    <row r="76" spans="1:15" s="24" customFormat="1" x14ac:dyDescent="0.25">
      <c r="A76" s="350" t="s">
        <v>64</v>
      </c>
      <c r="B76" s="350"/>
      <c r="C76" s="25" t="s">
        <v>10</v>
      </c>
      <c r="D76" s="25" t="s">
        <v>619</v>
      </c>
      <c r="E76" s="185">
        <v>851</v>
      </c>
      <c r="F76" s="18" t="s">
        <v>39</v>
      </c>
      <c r="G76" s="18" t="s">
        <v>107</v>
      </c>
      <c r="H76" s="18" t="s">
        <v>65</v>
      </c>
      <c r="I76" s="6"/>
      <c r="J76" s="19">
        <f t="shared" si="18"/>
        <v>143500</v>
      </c>
      <c r="K76" s="19">
        <f t="shared" si="18"/>
        <v>143500</v>
      </c>
      <c r="L76" s="19">
        <f t="shared" si="18"/>
        <v>143500</v>
      </c>
    </row>
    <row r="77" spans="1:15" s="1" customFormat="1" ht="66" customHeight="1" x14ac:dyDescent="0.25">
      <c r="A77" s="350" t="s">
        <v>66</v>
      </c>
      <c r="B77" s="350"/>
      <c r="C77" s="25" t="s">
        <v>10</v>
      </c>
      <c r="D77" s="25" t="s">
        <v>619</v>
      </c>
      <c r="E77" s="185">
        <v>851</v>
      </c>
      <c r="F77" s="25" t="s">
        <v>39</v>
      </c>
      <c r="G77" s="25" t="s">
        <v>107</v>
      </c>
      <c r="H77" s="25" t="s">
        <v>67</v>
      </c>
      <c r="I77" s="26"/>
      <c r="J77" s="19">
        <f t="shared" si="18"/>
        <v>143500</v>
      </c>
      <c r="K77" s="19">
        <f t="shared" si="18"/>
        <v>143500</v>
      </c>
      <c r="L77" s="19">
        <f t="shared" si="18"/>
        <v>143500</v>
      </c>
    </row>
    <row r="78" spans="1:15" s="1" customFormat="1" ht="29.25" customHeight="1" x14ac:dyDescent="0.25">
      <c r="A78" s="350" t="s">
        <v>108</v>
      </c>
      <c r="B78" s="350"/>
      <c r="C78" s="25" t="s">
        <v>10</v>
      </c>
      <c r="D78" s="25" t="s">
        <v>619</v>
      </c>
      <c r="E78" s="185">
        <v>851</v>
      </c>
      <c r="F78" s="25" t="s">
        <v>39</v>
      </c>
      <c r="G78" s="25" t="s">
        <v>107</v>
      </c>
      <c r="H78" s="25" t="s">
        <v>109</v>
      </c>
      <c r="I78" s="25"/>
      <c r="J78" s="19">
        <f>J79+J81</f>
        <v>143500</v>
      </c>
      <c r="K78" s="19">
        <f>K79+K81</f>
        <v>143500</v>
      </c>
      <c r="L78" s="19">
        <f>L79+L81</f>
        <v>143500</v>
      </c>
    </row>
    <row r="79" spans="1:15" s="1" customFormat="1" ht="27" customHeight="1" x14ac:dyDescent="0.25">
      <c r="A79" s="187"/>
      <c r="B79" s="187" t="s">
        <v>17</v>
      </c>
      <c r="C79" s="25" t="s">
        <v>10</v>
      </c>
      <c r="D79" s="25" t="s">
        <v>619</v>
      </c>
      <c r="E79" s="185">
        <v>851</v>
      </c>
      <c r="F79" s="25" t="s">
        <v>39</v>
      </c>
      <c r="G79" s="25" t="s">
        <v>107</v>
      </c>
      <c r="H79" s="25" t="s">
        <v>109</v>
      </c>
      <c r="I79" s="18" t="s">
        <v>19</v>
      </c>
      <c r="J79" s="19">
        <f>J80</f>
        <v>73900</v>
      </c>
      <c r="K79" s="19">
        <f>K80</f>
        <v>73883</v>
      </c>
      <c r="L79" s="19">
        <f>L80</f>
        <v>73883</v>
      </c>
    </row>
    <row r="80" spans="1:15" s="1" customFormat="1" ht="15" customHeight="1" x14ac:dyDescent="0.25">
      <c r="A80" s="20"/>
      <c r="B80" s="193" t="s">
        <v>20</v>
      </c>
      <c r="C80" s="25" t="s">
        <v>10</v>
      </c>
      <c r="D80" s="25" t="s">
        <v>619</v>
      </c>
      <c r="E80" s="185">
        <v>851</v>
      </c>
      <c r="F80" s="25" t="s">
        <v>39</v>
      </c>
      <c r="G80" s="25" t="s">
        <v>107</v>
      </c>
      <c r="H80" s="25" t="s">
        <v>109</v>
      </c>
      <c r="I80" s="18" t="s">
        <v>21</v>
      </c>
      <c r="J80" s="19">
        <f>73883+17</f>
        <v>73900</v>
      </c>
      <c r="K80" s="19">
        <v>73883</v>
      </c>
      <c r="L80" s="19">
        <v>73883</v>
      </c>
    </row>
    <row r="81" spans="1:12" s="1" customFormat="1" ht="15" customHeight="1" x14ac:dyDescent="0.25">
      <c r="A81" s="20"/>
      <c r="B81" s="193" t="s">
        <v>22</v>
      </c>
      <c r="C81" s="25" t="s">
        <v>10</v>
      </c>
      <c r="D81" s="25" t="s">
        <v>619</v>
      </c>
      <c r="E81" s="185">
        <v>851</v>
      </c>
      <c r="F81" s="25" t="s">
        <v>39</v>
      </c>
      <c r="G81" s="25" t="s">
        <v>107</v>
      </c>
      <c r="H81" s="25" t="s">
        <v>109</v>
      </c>
      <c r="I81" s="18" t="s">
        <v>23</v>
      </c>
      <c r="J81" s="19">
        <f>J82</f>
        <v>69600</v>
      </c>
      <c r="K81" s="19">
        <f>K82</f>
        <v>69617</v>
      </c>
      <c r="L81" s="19">
        <f>L82</f>
        <v>69617</v>
      </c>
    </row>
    <row r="82" spans="1:12" s="1" customFormat="1" ht="15" customHeight="1" x14ac:dyDescent="0.25">
      <c r="A82" s="20"/>
      <c r="B82" s="187" t="s">
        <v>24</v>
      </c>
      <c r="C82" s="25" t="s">
        <v>10</v>
      </c>
      <c r="D82" s="25" t="s">
        <v>619</v>
      </c>
      <c r="E82" s="185">
        <v>851</v>
      </c>
      <c r="F82" s="25" t="s">
        <v>39</v>
      </c>
      <c r="G82" s="25" t="s">
        <v>107</v>
      </c>
      <c r="H82" s="25" t="s">
        <v>109</v>
      </c>
      <c r="I82" s="18" t="s">
        <v>25</v>
      </c>
      <c r="J82" s="19">
        <f>69617-17</f>
        <v>69600</v>
      </c>
      <c r="K82" s="19">
        <v>69617</v>
      </c>
      <c r="L82" s="19">
        <v>69617</v>
      </c>
    </row>
    <row r="83" spans="1:12" s="12" customFormat="1" x14ac:dyDescent="0.25">
      <c r="A83" s="355" t="s">
        <v>110</v>
      </c>
      <c r="B83" s="355"/>
      <c r="C83" s="25" t="s">
        <v>10</v>
      </c>
      <c r="D83" s="25" t="s">
        <v>619</v>
      </c>
      <c r="E83" s="185">
        <v>851</v>
      </c>
      <c r="F83" s="9" t="s">
        <v>111</v>
      </c>
      <c r="G83" s="9"/>
      <c r="H83" s="9"/>
      <c r="I83" s="9"/>
      <c r="J83" s="10">
        <f>J84+J88</f>
        <v>2892400</v>
      </c>
      <c r="K83" s="10">
        <f t="shared" ref="K83:L83" si="19">K84+K88</f>
        <v>0</v>
      </c>
      <c r="L83" s="10">
        <f t="shared" si="19"/>
        <v>0</v>
      </c>
    </row>
    <row r="84" spans="1:12" s="16" customFormat="1" x14ac:dyDescent="0.25">
      <c r="A84" s="326" t="s">
        <v>112</v>
      </c>
      <c r="B84" s="326"/>
      <c r="C84" s="25" t="s">
        <v>10</v>
      </c>
      <c r="D84" s="25" t="s">
        <v>619</v>
      </c>
      <c r="E84" s="185">
        <v>851</v>
      </c>
      <c r="F84" s="14" t="s">
        <v>111</v>
      </c>
      <c r="G84" s="14" t="s">
        <v>10</v>
      </c>
      <c r="H84" s="14"/>
      <c r="I84" s="14"/>
      <c r="J84" s="15">
        <f>J85</f>
        <v>500000</v>
      </c>
      <c r="K84" s="15">
        <f t="shared" ref="K84:L86" si="20">K85</f>
        <v>0</v>
      </c>
      <c r="L84" s="15">
        <f t="shared" si="20"/>
        <v>0</v>
      </c>
    </row>
    <row r="85" spans="1:12" s="16" customFormat="1" x14ac:dyDescent="0.25">
      <c r="A85" s="350" t="s">
        <v>132</v>
      </c>
      <c r="B85" s="350"/>
      <c r="C85" s="25" t="s">
        <v>10</v>
      </c>
      <c r="D85" s="25" t="s">
        <v>619</v>
      </c>
      <c r="E85" s="185">
        <v>851</v>
      </c>
      <c r="F85" s="18" t="s">
        <v>111</v>
      </c>
      <c r="G85" s="18" t="s">
        <v>10</v>
      </c>
      <c r="H85" s="18" t="s">
        <v>133</v>
      </c>
      <c r="I85" s="18"/>
      <c r="J85" s="19">
        <f t="shared" ref="J85:J86" si="21">J86</f>
        <v>500000</v>
      </c>
      <c r="K85" s="19">
        <f t="shared" si="20"/>
        <v>0</v>
      </c>
      <c r="L85" s="19">
        <f t="shared" si="20"/>
        <v>0</v>
      </c>
    </row>
    <row r="86" spans="1:12" s="1" customFormat="1" ht="14.25" customHeight="1" x14ac:dyDescent="0.25">
      <c r="A86" s="187"/>
      <c r="B86" s="187" t="s">
        <v>134</v>
      </c>
      <c r="C86" s="25" t="s">
        <v>10</v>
      </c>
      <c r="D86" s="25" t="s">
        <v>619</v>
      </c>
      <c r="E86" s="185">
        <v>851</v>
      </c>
      <c r="F86" s="25" t="s">
        <v>111</v>
      </c>
      <c r="G86" s="18" t="s">
        <v>10</v>
      </c>
      <c r="H86" s="25" t="s">
        <v>133</v>
      </c>
      <c r="I86" s="25" t="s">
        <v>135</v>
      </c>
      <c r="J86" s="19">
        <f t="shared" si="21"/>
        <v>500000</v>
      </c>
      <c r="K86" s="19">
        <f t="shared" si="20"/>
        <v>0</v>
      </c>
      <c r="L86" s="19">
        <f t="shared" si="20"/>
        <v>0</v>
      </c>
    </row>
    <row r="87" spans="1:12" s="1" customFormat="1" ht="25.5" x14ac:dyDescent="0.25">
      <c r="A87" s="187"/>
      <c r="B87" s="187" t="s">
        <v>136</v>
      </c>
      <c r="C87" s="25" t="s">
        <v>10</v>
      </c>
      <c r="D87" s="25" t="s">
        <v>619</v>
      </c>
      <c r="E87" s="185">
        <v>851</v>
      </c>
      <c r="F87" s="25" t="s">
        <v>111</v>
      </c>
      <c r="G87" s="18" t="s">
        <v>10</v>
      </c>
      <c r="H87" s="25" t="s">
        <v>133</v>
      </c>
      <c r="I87" s="25" t="s">
        <v>137</v>
      </c>
      <c r="J87" s="19">
        <v>500000</v>
      </c>
      <c r="K87" s="19">
        <v>0</v>
      </c>
      <c r="L87" s="19">
        <v>0</v>
      </c>
    </row>
    <row r="88" spans="1:12" s="16" customFormat="1" x14ac:dyDescent="0.25">
      <c r="A88" s="326" t="s">
        <v>138</v>
      </c>
      <c r="B88" s="326"/>
      <c r="C88" s="25" t="s">
        <v>10</v>
      </c>
      <c r="D88" s="25" t="s">
        <v>619</v>
      </c>
      <c r="E88" s="185">
        <v>851</v>
      </c>
      <c r="F88" s="14" t="s">
        <v>111</v>
      </c>
      <c r="G88" s="14" t="s">
        <v>79</v>
      </c>
      <c r="H88" s="14"/>
      <c r="I88" s="14"/>
      <c r="J88" s="15">
        <f>J89</f>
        <v>2392400</v>
      </c>
      <c r="K88" s="15">
        <f t="shared" ref="K88:L88" si="22">K89</f>
        <v>0</v>
      </c>
      <c r="L88" s="15">
        <f t="shared" si="22"/>
        <v>0</v>
      </c>
    </row>
    <row r="89" spans="1:12" s="16" customFormat="1" ht="12.75" customHeight="1" x14ac:dyDescent="0.25">
      <c r="A89" s="350" t="s">
        <v>132</v>
      </c>
      <c r="B89" s="350"/>
      <c r="C89" s="25" t="s">
        <v>10</v>
      </c>
      <c r="D89" s="25" t="s">
        <v>619</v>
      </c>
      <c r="E89" s="185">
        <v>851</v>
      </c>
      <c r="F89" s="18" t="s">
        <v>111</v>
      </c>
      <c r="G89" s="18" t="s">
        <v>79</v>
      </c>
      <c r="H89" s="18" t="s">
        <v>133</v>
      </c>
      <c r="I89" s="18"/>
      <c r="J89" s="19">
        <f t="shared" ref="J89:L90" si="23">J90</f>
        <v>2392400</v>
      </c>
      <c r="K89" s="19">
        <f t="shared" si="23"/>
        <v>0</v>
      </c>
      <c r="L89" s="19">
        <f t="shared" si="23"/>
        <v>0</v>
      </c>
    </row>
    <row r="90" spans="1:12" s="1" customFormat="1" ht="15" customHeight="1" x14ac:dyDescent="0.25">
      <c r="A90" s="187"/>
      <c r="B90" s="187" t="s">
        <v>134</v>
      </c>
      <c r="C90" s="25" t="s">
        <v>10</v>
      </c>
      <c r="D90" s="25" t="s">
        <v>619</v>
      </c>
      <c r="E90" s="185">
        <v>851</v>
      </c>
      <c r="F90" s="25" t="s">
        <v>111</v>
      </c>
      <c r="G90" s="18" t="s">
        <v>79</v>
      </c>
      <c r="H90" s="25" t="s">
        <v>133</v>
      </c>
      <c r="I90" s="25" t="s">
        <v>135</v>
      </c>
      <c r="J90" s="19">
        <f t="shared" si="23"/>
        <v>2392400</v>
      </c>
      <c r="K90" s="19">
        <f t="shared" si="23"/>
        <v>0</v>
      </c>
      <c r="L90" s="19">
        <f t="shared" si="23"/>
        <v>0</v>
      </c>
    </row>
    <row r="91" spans="1:12" s="1" customFormat="1" ht="26.25" customHeight="1" x14ac:dyDescent="0.25">
      <c r="A91" s="187"/>
      <c r="B91" s="187" t="s">
        <v>136</v>
      </c>
      <c r="C91" s="25" t="s">
        <v>10</v>
      </c>
      <c r="D91" s="25" t="s">
        <v>619</v>
      </c>
      <c r="E91" s="185">
        <v>851</v>
      </c>
      <c r="F91" s="25" t="s">
        <v>111</v>
      </c>
      <c r="G91" s="18" t="s">
        <v>79</v>
      </c>
      <c r="H91" s="25" t="s">
        <v>133</v>
      </c>
      <c r="I91" s="25" t="s">
        <v>137</v>
      </c>
      <c r="J91" s="19">
        <f>3842400-800000-650000</f>
        <v>2392400</v>
      </c>
      <c r="K91" s="19">
        <v>0</v>
      </c>
      <c r="L91" s="19">
        <v>0</v>
      </c>
    </row>
    <row r="92" spans="1:12" s="1" customFormat="1" x14ac:dyDescent="0.25">
      <c r="A92" s="355" t="s">
        <v>194</v>
      </c>
      <c r="B92" s="355"/>
      <c r="C92" s="25" t="s">
        <v>10</v>
      </c>
      <c r="D92" s="25" t="s">
        <v>619</v>
      </c>
      <c r="E92" s="185">
        <v>851</v>
      </c>
      <c r="F92" s="9" t="s">
        <v>195</v>
      </c>
      <c r="G92" s="9"/>
      <c r="H92" s="9"/>
      <c r="I92" s="9"/>
      <c r="J92" s="10">
        <f>J93+J128</f>
        <v>981920</v>
      </c>
      <c r="K92" s="10">
        <f>K93+K128</f>
        <v>968426</v>
      </c>
      <c r="L92" s="10">
        <f>L93+L128</f>
        <v>996320</v>
      </c>
    </row>
    <row r="93" spans="1:12" s="1" customFormat="1" x14ac:dyDescent="0.25">
      <c r="A93" s="326" t="s">
        <v>196</v>
      </c>
      <c r="B93" s="326"/>
      <c r="C93" s="25" t="s">
        <v>10</v>
      </c>
      <c r="D93" s="25" t="s">
        <v>619</v>
      </c>
      <c r="E93" s="185">
        <v>851</v>
      </c>
      <c r="F93" s="14" t="s">
        <v>195</v>
      </c>
      <c r="G93" s="14" t="s">
        <v>10</v>
      </c>
      <c r="H93" s="14"/>
      <c r="I93" s="14"/>
      <c r="J93" s="15">
        <f>J94+J102+J112+J122+J125</f>
        <v>966920</v>
      </c>
      <c r="K93" s="15">
        <f>K94+K102+K112+K122+K125</f>
        <v>953426</v>
      </c>
      <c r="L93" s="15">
        <f>L94+L102+L112+L122+L125</f>
        <v>981320</v>
      </c>
    </row>
    <row r="94" spans="1:12" s="1" customFormat="1" ht="27" customHeight="1" x14ac:dyDescent="0.25">
      <c r="A94" s="350" t="s">
        <v>197</v>
      </c>
      <c r="B94" s="350"/>
      <c r="C94" s="25" t="s">
        <v>10</v>
      </c>
      <c r="D94" s="25" t="s">
        <v>619</v>
      </c>
      <c r="E94" s="185">
        <v>851</v>
      </c>
      <c r="F94" s="18" t="s">
        <v>195</v>
      </c>
      <c r="G94" s="18" t="s">
        <v>10</v>
      </c>
      <c r="H94" s="18" t="s">
        <v>198</v>
      </c>
      <c r="I94" s="18"/>
      <c r="J94" s="19">
        <f>J95</f>
        <v>180000</v>
      </c>
      <c r="K94" s="19">
        <f>K95</f>
        <v>160000</v>
      </c>
      <c r="L94" s="19">
        <f>L95</f>
        <v>160000</v>
      </c>
    </row>
    <row r="95" spans="1:12" s="1" customFormat="1" ht="15.75" customHeight="1" x14ac:dyDescent="0.25">
      <c r="A95" s="350" t="s">
        <v>115</v>
      </c>
      <c r="B95" s="350"/>
      <c r="C95" s="25" t="s">
        <v>10</v>
      </c>
      <c r="D95" s="25" t="s">
        <v>619</v>
      </c>
      <c r="E95" s="185">
        <v>851</v>
      </c>
      <c r="F95" s="18" t="s">
        <v>195</v>
      </c>
      <c r="G95" s="18" t="s">
        <v>10</v>
      </c>
      <c r="H95" s="18" t="s">
        <v>199</v>
      </c>
      <c r="I95" s="18"/>
      <c r="J95" s="19">
        <f>J96+J99</f>
        <v>180000</v>
      </c>
      <c r="K95" s="19">
        <f>K96+K99</f>
        <v>160000</v>
      </c>
      <c r="L95" s="19">
        <f>L96+L99</f>
        <v>160000</v>
      </c>
    </row>
    <row r="96" spans="1:12" s="2" customFormat="1" ht="26.25" customHeight="1" x14ac:dyDescent="0.25">
      <c r="A96" s="350" t="s">
        <v>200</v>
      </c>
      <c r="B96" s="350"/>
      <c r="C96" s="25" t="s">
        <v>10</v>
      </c>
      <c r="D96" s="25" t="s">
        <v>619</v>
      </c>
      <c r="E96" s="185">
        <v>851</v>
      </c>
      <c r="F96" s="25" t="s">
        <v>195</v>
      </c>
      <c r="G96" s="25" t="s">
        <v>10</v>
      </c>
      <c r="H96" s="25" t="s">
        <v>201</v>
      </c>
      <c r="I96" s="25"/>
      <c r="J96" s="27">
        <f t="shared" ref="J96:L97" si="24">J97</f>
        <v>180000</v>
      </c>
      <c r="K96" s="27">
        <f t="shared" si="24"/>
        <v>160000</v>
      </c>
      <c r="L96" s="27">
        <f t="shared" si="24"/>
        <v>160000</v>
      </c>
    </row>
    <row r="97" spans="1:12" s="1" customFormat="1" x14ac:dyDescent="0.25">
      <c r="A97" s="33"/>
      <c r="B97" s="187" t="s">
        <v>26</v>
      </c>
      <c r="C97" s="25" t="s">
        <v>10</v>
      </c>
      <c r="D97" s="25" t="s">
        <v>619</v>
      </c>
      <c r="E97" s="185">
        <v>851</v>
      </c>
      <c r="F97" s="18" t="s">
        <v>195</v>
      </c>
      <c r="G97" s="18" t="s">
        <v>10</v>
      </c>
      <c r="H97" s="18" t="s">
        <v>201</v>
      </c>
      <c r="I97" s="18" t="s">
        <v>27</v>
      </c>
      <c r="J97" s="19">
        <f t="shared" si="24"/>
        <v>180000</v>
      </c>
      <c r="K97" s="19">
        <f t="shared" si="24"/>
        <v>160000</v>
      </c>
      <c r="L97" s="19">
        <f t="shared" si="24"/>
        <v>160000</v>
      </c>
    </row>
    <row r="98" spans="1:12" s="1" customFormat="1" ht="15" customHeight="1" x14ac:dyDescent="0.25">
      <c r="A98" s="33"/>
      <c r="B98" s="187" t="s">
        <v>191</v>
      </c>
      <c r="C98" s="25" t="s">
        <v>10</v>
      </c>
      <c r="D98" s="25" t="s">
        <v>619</v>
      </c>
      <c r="E98" s="185">
        <v>851</v>
      </c>
      <c r="F98" s="18" t="s">
        <v>195</v>
      </c>
      <c r="G98" s="18" t="s">
        <v>10</v>
      </c>
      <c r="H98" s="18" t="s">
        <v>201</v>
      </c>
      <c r="I98" s="18" t="s">
        <v>29</v>
      </c>
      <c r="J98" s="19">
        <v>180000</v>
      </c>
      <c r="K98" s="19">
        <v>160000</v>
      </c>
      <c r="L98" s="19">
        <v>160000</v>
      </c>
    </row>
    <row r="99" spans="1:12" s="1" customFormat="1" ht="27.75" hidden="1" customHeight="1" x14ac:dyDescent="0.25">
      <c r="A99" s="350" t="s">
        <v>202</v>
      </c>
      <c r="B99" s="350"/>
      <c r="C99" s="25" t="s">
        <v>10</v>
      </c>
      <c r="D99" s="25" t="s">
        <v>619</v>
      </c>
      <c r="E99" s="185">
        <v>851</v>
      </c>
      <c r="F99" s="25" t="s">
        <v>195</v>
      </c>
      <c r="G99" s="25" t="s">
        <v>10</v>
      </c>
      <c r="H99" s="25" t="s">
        <v>203</v>
      </c>
      <c r="I99" s="25"/>
      <c r="J99" s="27">
        <f t="shared" ref="J99:L100" si="25">J100</f>
        <v>0</v>
      </c>
      <c r="K99" s="27">
        <f t="shared" si="25"/>
        <v>0</v>
      </c>
      <c r="L99" s="27">
        <f t="shared" si="25"/>
        <v>0</v>
      </c>
    </row>
    <row r="100" spans="1:12" s="1" customFormat="1" hidden="1" x14ac:dyDescent="0.25">
      <c r="A100" s="20"/>
      <c r="B100" s="193" t="s">
        <v>22</v>
      </c>
      <c r="C100" s="25" t="s">
        <v>10</v>
      </c>
      <c r="D100" s="25" t="s">
        <v>619</v>
      </c>
      <c r="E100" s="185">
        <v>851</v>
      </c>
      <c r="F100" s="25" t="s">
        <v>195</v>
      </c>
      <c r="G100" s="25" t="s">
        <v>10</v>
      </c>
      <c r="H100" s="25" t="s">
        <v>203</v>
      </c>
      <c r="I100" s="18" t="s">
        <v>23</v>
      </c>
      <c r="J100" s="19">
        <f t="shared" si="25"/>
        <v>0</v>
      </c>
      <c r="K100" s="19">
        <f t="shared" si="25"/>
        <v>0</v>
      </c>
      <c r="L100" s="19">
        <f t="shared" si="25"/>
        <v>0</v>
      </c>
    </row>
    <row r="101" spans="1:12" s="1" customFormat="1" hidden="1" x14ac:dyDescent="0.25">
      <c r="A101" s="20"/>
      <c r="B101" s="187" t="s">
        <v>24</v>
      </c>
      <c r="C101" s="25" t="s">
        <v>10</v>
      </c>
      <c r="D101" s="25" t="s">
        <v>619</v>
      </c>
      <c r="E101" s="185">
        <v>851</v>
      </c>
      <c r="F101" s="25" t="s">
        <v>195</v>
      </c>
      <c r="G101" s="25" t="s">
        <v>10</v>
      </c>
      <c r="H101" s="25" t="s">
        <v>203</v>
      </c>
      <c r="I101" s="18" t="s">
        <v>25</v>
      </c>
      <c r="J101" s="19"/>
      <c r="K101" s="19"/>
      <c r="L101" s="19"/>
    </row>
    <row r="102" spans="1:12" s="1" customFormat="1" x14ac:dyDescent="0.25">
      <c r="A102" s="350" t="s">
        <v>204</v>
      </c>
      <c r="B102" s="350"/>
      <c r="C102" s="25" t="s">
        <v>10</v>
      </c>
      <c r="D102" s="25" t="s">
        <v>619</v>
      </c>
      <c r="E102" s="185">
        <v>851</v>
      </c>
      <c r="F102" s="18" t="s">
        <v>195</v>
      </c>
      <c r="G102" s="18" t="s">
        <v>10</v>
      </c>
      <c r="H102" s="18" t="s">
        <v>205</v>
      </c>
      <c r="I102" s="18"/>
      <c r="J102" s="19">
        <f>J103</f>
        <v>564200</v>
      </c>
      <c r="K102" s="19">
        <f>K103</f>
        <v>570706</v>
      </c>
      <c r="L102" s="19">
        <f>L103</f>
        <v>598600</v>
      </c>
    </row>
    <row r="103" spans="1:12" s="1" customFormat="1" x14ac:dyDescent="0.25">
      <c r="A103" s="350" t="s">
        <v>115</v>
      </c>
      <c r="B103" s="350"/>
      <c r="C103" s="25" t="s">
        <v>10</v>
      </c>
      <c r="D103" s="25" t="s">
        <v>619</v>
      </c>
      <c r="E103" s="185">
        <v>851</v>
      </c>
      <c r="F103" s="18" t="s">
        <v>195</v>
      </c>
      <c r="G103" s="18" t="s">
        <v>10</v>
      </c>
      <c r="H103" s="18" t="s">
        <v>206</v>
      </c>
      <c r="I103" s="18"/>
      <c r="J103" s="19">
        <f>J104+J109</f>
        <v>564200</v>
      </c>
      <c r="K103" s="19">
        <f>K104+K109</f>
        <v>570706</v>
      </c>
      <c r="L103" s="19">
        <f>L104+L109</f>
        <v>598600</v>
      </c>
    </row>
    <row r="104" spans="1:12" s="2" customFormat="1" ht="26.25" customHeight="1" x14ac:dyDescent="0.25">
      <c r="A104" s="350" t="s">
        <v>207</v>
      </c>
      <c r="B104" s="350"/>
      <c r="C104" s="25" t="s">
        <v>10</v>
      </c>
      <c r="D104" s="25" t="s">
        <v>619</v>
      </c>
      <c r="E104" s="185">
        <v>851</v>
      </c>
      <c r="F104" s="18" t="s">
        <v>195</v>
      </c>
      <c r="G104" s="18" t="s">
        <v>10</v>
      </c>
      <c r="H104" s="18" t="s">
        <v>208</v>
      </c>
      <c r="I104" s="18"/>
      <c r="J104" s="19">
        <f>J105+J107</f>
        <v>564200</v>
      </c>
      <c r="K104" s="19">
        <f>K105+K107</f>
        <v>570706</v>
      </c>
      <c r="L104" s="19">
        <f>L105+L107</f>
        <v>598600</v>
      </c>
    </row>
    <row r="105" spans="1:12" s="1" customFormat="1" ht="26.25" customHeight="1" x14ac:dyDescent="0.25">
      <c r="A105" s="187"/>
      <c r="B105" s="187" t="s">
        <v>119</v>
      </c>
      <c r="C105" s="25" t="s">
        <v>10</v>
      </c>
      <c r="D105" s="25" t="s">
        <v>619</v>
      </c>
      <c r="E105" s="185">
        <v>851</v>
      </c>
      <c r="F105" s="18" t="s">
        <v>195</v>
      </c>
      <c r="G105" s="18" t="s">
        <v>10</v>
      </c>
      <c r="H105" s="18" t="s">
        <v>208</v>
      </c>
      <c r="I105" s="18" t="s">
        <v>120</v>
      </c>
      <c r="J105" s="19">
        <f>J106</f>
        <v>474200</v>
      </c>
      <c r="K105" s="19">
        <f>K106</f>
        <v>480706</v>
      </c>
      <c r="L105" s="19">
        <f>L106</f>
        <v>508600</v>
      </c>
    </row>
    <row r="106" spans="1:12" s="1" customFormat="1" ht="38.25" x14ac:dyDescent="0.25">
      <c r="A106" s="187"/>
      <c r="B106" s="187" t="s">
        <v>121</v>
      </c>
      <c r="C106" s="25" t="s">
        <v>10</v>
      </c>
      <c r="D106" s="25" t="s">
        <v>619</v>
      </c>
      <c r="E106" s="185">
        <v>851</v>
      </c>
      <c r="F106" s="18" t="s">
        <v>195</v>
      </c>
      <c r="G106" s="18" t="s">
        <v>10</v>
      </c>
      <c r="H106" s="18" t="s">
        <v>208</v>
      </c>
      <c r="I106" s="18" t="s">
        <v>122</v>
      </c>
      <c r="J106" s="19">
        <v>474200</v>
      </c>
      <c r="K106" s="19">
        <v>480706</v>
      </c>
      <c r="L106" s="19">
        <v>508600</v>
      </c>
    </row>
    <row r="107" spans="1:12" s="1" customFormat="1" x14ac:dyDescent="0.25">
      <c r="A107" s="33"/>
      <c r="B107" s="187" t="s">
        <v>26</v>
      </c>
      <c r="C107" s="25" t="s">
        <v>10</v>
      </c>
      <c r="D107" s="25" t="s">
        <v>619</v>
      </c>
      <c r="E107" s="185">
        <v>851</v>
      </c>
      <c r="F107" s="18" t="s">
        <v>195</v>
      </c>
      <c r="G107" s="18" t="s">
        <v>10</v>
      </c>
      <c r="H107" s="18" t="s">
        <v>208</v>
      </c>
      <c r="I107" s="18" t="s">
        <v>27</v>
      </c>
      <c r="J107" s="19">
        <f>J108</f>
        <v>90000</v>
      </c>
      <c r="K107" s="19">
        <f>K108</f>
        <v>90000</v>
      </c>
      <c r="L107" s="19">
        <f>L108</f>
        <v>90000</v>
      </c>
    </row>
    <row r="108" spans="1:12" s="1" customFormat="1" ht="15" customHeight="1" x14ac:dyDescent="0.25">
      <c r="A108" s="33"/>
      <c r="B108" s="187" t="s">
        <v>191</v>
      </c>
      <c r="C108" s="25" t="s">
        <v>10</v>
      </c>
      <c r="D108" s="25" t="s">
        <v>619</v>
      </c>
      <c r="E108" s="185">
        <v>851</v>
      </c>
      <c r="F108" s="18" t="s">
        <v>195</v>
      </c>
      <c r="G108" s="18" t="s">
        <v>10</v>
      </c>
      <c r="H108" s="18" t="s">
        <v>208</v>
      </c>
      <c r="I108" s="18" t="s">
        <v>29</v>
      </c>
      <c r="J108" s="19">
        <v>90000</v>
      </c>
      <c r="K108" s="19">
        <v>90000</v>
      </c>
      <c r="L108" s="19">
        <v>90000</v>
      </c>
    </row>
    <row r="109" spans="1:12" s="12" customFormat="1" ht="27.75" hidden="1" customHeight="1" x14ac:dyDescent="0.25">
      <c r="A109" s="350" t="s">
        <v>209</v>
      </c>
      <c r="B109" s="350"/>
      <c r="C109" s="25" t="s">
        <v>10</v>
      </c>
      <c r="D109" s="25" t="s">
        <v>619</v>
      </c>
      <c r="E109" s="185">
        <v>851</v>
      </c>
      <c r="F109" s="18" t="s">
        <v>195</v>
      </c>
      <c r="G109" s="18" t="s">
        <v>10</v>
      </c>
      <c r="H109" s="18" t="s">
        <v>210</v>
      </c>
      <c r="I109" s="18"/>
      <c r="J109" s="19">
        <f t="shared" ref="J109:L110" si="26">J110</f>
        <v>0</v>
      </c>
      <c r="K109" s="19">
        <f t="shared" si="26"/>
        <v>0</v>
      </c>
      <c r="L109" s="19">
        <f t="shared" si="26"/>
        <v>0</v>
      </c>
    </row>
    <row r="110" spans="1:12" s="1" customFormat="1" ht="38.25" hidden="1" x14ac:dyDescent="0.25">
      <c r="A110" s="187"/>
      <c r="B110" s="187" t="s">
        <v>119</v>
      </c>
      <c r="C110" s="25" t="s">
        <v>10</v>
      </c>
      <c r="D110" s="25" t="s">
        <v>619</v>
      </c>
      <c r="E110" s="185">
        <v>851</v>
      </c>
      <c r="F110" s="18" t="s">
        <v>195</v>
      </c>
      <c r="G110" s="18" t="s">
        <v>10</v>
      </c>
      <c r="H110" s="18" t="s">
        <v>210</v>
      </c>
      <c r="I110" s="18" t="s">
        <v>120</v>
      </c>
      <c r="J110" s="19">
        <f t="shared" si="26"/>
        <v>0</v>
      </c>
      <c r="K110" s="19">
        <f t="shared" si="26"/>
        <v>0</v>
      </c>
      <c r="L110" s="19">
        <f t="shared" si="26"/>
        <v>0</v>
      </c>
    </row>
    <row r="111" spans="1:12" s="1" customFormat="1" ht="38.25" hidden="1" x14ac:dyDescent="0.25">
      <c r="A111" s="187"/>
      <c r="B111" s="187" t="s">
        <v>121</v>
      </c>
      <c r="C111" s="25" t="s">
        <v>10</v>
      </c>
      <c r="D111" s="25" t="s">
        <v>619</v>
      </c>
      <c r="E111" s="185">
        <v>851</v>
      </c>
      <c r="F111" s="18" t="s">
        <v>195</v>
      </c>
      <c r="G111" s="18" t="s">
        <v>10</v>
      </c>
      <c r="H111" s="18" t="s">
        <v>210</v>
      </c>
      <c r="I111" s="18" t="s">
        <v>122</v>
      </c>
      <c r="J111" s="19"/>
      <c r="K111" s="19"/>
      <c r="L111" s="19"/>
    </row>
    <row r="112" spans="1:12" s="1" customFormat="1" x14ac:dyDescent="0.25">
      <c r="A112" s="350" t="s">
        <v>64</v>
      </c>
      <c r="B112" s="350"/>
      <c r="C112" s="25" t="s">
        <v>10</v>
      </c>
      <c r="D112" s="25" t="s">
        <v>619</v>
      </c>
      <c r="E112" s="185">
        <v>851</v>
      </c>
      <c r="F112" s="25" t="s">
        <v>195</v>
      </c>
      <c r="G112" s="18" t="s">
        <v>10</v>
      </c>
      <c r="H112" s="25" t="s">
        <v>65</v>
      </c>
      <c r="I112" s="25"/>
      <c r="J112" s="27">
        <f t="shared" ref="J112:L113" si="27">J113</f>
        <v>12720</v>
      </c>
      <c r="K112" s="27">
        <f t="shared" si="27"/>
        <v>12720</v>
      </c>
      <c r="L112" s="27">
        <f t="shared" si="27"/>
        <v>12720</v>
      </c>
    </row>
    <row r="113" spans="1:12" s="1" customFormat="1" ht="66" customHeight="1" x14ac:dyDescent="0.25">
      <c r="A113" s="350" t="s">
        <v>66</v>
      </c>
      <c r="B113" s="350"/>
      <c r="C113" s="25" t="s">
        <v>10</v>
      </c>
      <c r="D113" s="25" t="s">
        <v>619</v>
      </c>
      <c r="E113" s="185">
        <v>851</v>
      </c>
      <c r="F113" s="18" t="s">
        <v>195</v>
      </c>
      <c r="G113" s="18" t="s">
        <v>10</v>
      </c>
      <c r="H113" s="18" t="s">
        <v>67</v>
      </c>
      <c r="I113" s="18"/>
      <c r="J113" s="19">
        <f t="shared" si="27"/>
        <v>12720</v>
      </c>
      <c r="K113" s="19">
        <f t="shared" si="27"/>
        <v>12720</v>
      </c>
      <c r="L113" s="19">
        <f t="shared" si="27"/>
        <v>12720</v>
      </c>
    </row>
    <row r="114" spans="1:12" s="1" customFormat="1" ht="54.75" customHeight="1" x14ac:dyDescent="0.25">
      <c r="A114" s="350" t="s">
        <v>296</v>
      </c>
      <c r="B114" s="350"/>
      <c r="C114" s="25" t="s">
        <v>10</v>
      </c>
      <c r="D114" s="25" t="s">
        <v>619</v>
      </c>
      <c r="E114" s="185">
        <v>851</v>
      </c>
      <c r="F114" s="18" t="s">
        <v>195</v>
      </c>
      <c r="G114" s="18" t="s">
        <v>10</v>
      </c>
      <c r="H114" s="18" t="s">
        <v>126</v>
      </c>
      <c r="I114" s="18"/>
      <c r="J114" s="19">
        <f>J116</f>
        <v>12720</v>
      </c>
      <c r="K114" s="19">
        <f>K116</f>
        <v>12720</v>
      </c>
      <c r="L114" s="19">
        <f>L116</f>
        <v>12720</v>
      </c>
    </row>
    <row r="115" spans="1:12" s="1" customFormat="1" x14ac:dyDescent="0.25">
      <c r="A115" s="20"/>
      <c r="B115" s="193" t="s">
        <v>127</v>
      </c>
      <c r="C115" s="25" t="s">
        <v>10</v>
      </c>
      <c r="D115" s="25" t="s">
        <v>619</v>
      </c>
      <c r="E115" s="185">
        <v>851</v>
      </c>
      <c r="F115" s="18" t="s">
        <v>195</v>
      </c>
      <c r="G115" s="18" t="s">
        <v>10</v>
      </c>
      <c r="H115" s="18" t="s">
        <v>126</v>
      </c>
      <c r="I115" s="18" t="s">
        <v>128</v>
      </c>
      <c r="J115" s="19">
        <f>J116</f>
        <v>12720</v>
      </c>
      <c r="K115" s="19">
        <f>K116</f>
        <v>12720</v>
      </c>
      <c r="L115" s="19">
        <f>L116</f>
        <v>12720</v>
      </c>
    </row>
    <row r="116" spans="1:12" s="1" customFormat="1" ht="25.5" x14ac:dyDescent="0.25">
      <c r="A116" s="33"/>
      <c r="B116" s="187" t="s">
        <v>129</v>
      </c>
      <c r="C116" s="25" t="s">
        <v>10</v>
      </c>
      <c r="D116" s="25" t="s">
        <v>619</v>
      </c>
      <c r="E116" s="185">
        <v>851</v>
      </c>
      <c r="F116" s="18" t="s">
        <v>195</v>
      </c>
      <c r="G116" s="18" t="s">
        <v>10</v>
      </c>
      <c r="H116" s="18" t="s">
        <v>126</v>
      </c>
      <c r="I116" s="18" t="s">
        <v>130</v>
      </c>
      <c r="J116" s="19">
        <v>12720</v>
      </c>
      <c r="K116" s="19">
        <v>12720</v>
      </c>
      <c r="L116" s="19">
        <v>12720</v>
      </c>
    </row>
    <row r="117" spans="1:12" s="1" customFormat="1" ht="38.25" hidden="1" customHeight="1" x14ac:dyDescent="0.25">
      <c r="A117" s="350" t="s">
        <v>32</v>
      </c>
      <c r="B117" s="350"/>
      <c r="C117" s="25" t="s">
        <v>10</v>
      </c>
      <c r="D117" s="25" t="s">
        <v>619</v>
      </c>
      <c r="E117" s="185">
        <v>851</v>
      </c>
      <c r="F117" s="18" t="s">
        <v>195</v>
      </c>
      <c r="G117" s="18" t="s">
        <v>10</v>
      </c>
      <c r="H117" s="18" t="s">
        <v>33</v>
      </c>
      <c r="I117" s="18"/>
      <c r="J117" s="19">
        <f t="shared" ref="J117:L120" si="28">J118</f>
        <v>0</v>
      </c>
      <c r="K117" s="19">
        <f t="shared" si="28"/>
        <v>0</v>
      </c>
      <c r="L117" s="19">
        <f t="shared" si="28"/>
        <v>0</v>
      </c>
    </row>
    <row r="118" spans="1:12" s="16" customFormat="1" ht="28.5" hidden="1" customHeight="1" x14ac:dyDescent="0.25">
      <c r="A118" s="350" t="s">
        <v>211</v>
      </c>
      <c r="B118" s="350"/>
      <c r="C118" s="25" t="s">
        <v>10</v>
      </c>
      <c r="D118" s="25" t="s">
        <v>619</v>
      </c>
      <c r="E118" s="185">
        <v>851</v>
      </c>
      <c r="F118" s="18" t="s">
        <v>195</v>
      </c>
      <c r="G118" s="18" t="s">
        <v>10</v>
      </c>
      <c r="H118" s="18" t="s">
        <v>212</v>
      </c>
      <c r="I118" s="18"/>
      <c r="J118" s="19">
        <f t="shared" si="28"/>
        <v>0</v>
      </c>
      <c r="K118" s="19">
        <f t="shared" si="28"/>
        <v>0</v>
      </c>
      <c r="L118" s="19">
        <f t="shared" si="28"/>
        <v>0</v>
      </c>
    </row>
    <row r="119" spans="1:12" s="1" customFormat="1" ht="53.25" hidden="1" customHeight="1" x14ac:dyDescent="0.25">
      <c r="A119" s="350" t="s">
        <v>213</v>
      </c>
      <c r="B119" s="350"/>
      <c r="C119" s="25" t="s">
        <v>10</v>
      </c>
      <c r="D119" s="25" t="s">
        <v>619</v>
      </c>
      <c r="E119" s="185">
        <v>851</v>
      </c>
      <c r="F119" s="18" t="s">
        <v>195</v>
      </c>
      <c r="G119" s="18" t="s">
        <v>10</v>
      </c>
      <c r="H119" s="18" t="s">
        <v>214</v>
      </c>
      <c r="I119" s="18"/>
      <c r="J119" s="19">
        <f t="shared" si="28"/>
        <v>0</v>
      </c>
      <c r="K119" s="19">
        <f t="shared" si="28"/>
        <v>0</v>
      </c>
      <c r="L119" s="19">
        <f t="shared" si="28"/>
        <v>0</v>
      </c>
    </row>
    <row r="120" spans="1:12" s="1" customFormat="1" hidden="1" x14ac:dyDescent="0.25">
      <c r="A120" s="20"/>
      <c r="B120" s="193" t="s">
        <v>127</v>
      </c>
      <c r="C120" s="25" t="s">
        <v>10</v>
      </c>
      <c r="D120" s="25" t="s">
        <v>619</v>
      </c>
      <c r="E120" s="185">
        <v>851</v>
      </c>
      <c r="F120" s="18" t="s">
        <v>195</v>
      </c>
      <c r="G120" s="18" t="s">
        <v>10</v>
      </c>
      <c r="H120" s="18" t="s">
        <v>214</v>
      </c>
      <c r="I120" s="18" t="s">
        <v>128</v>
      </c>
      <c r="J120" s="19">
        <f>J121</f>
        <v>0</v>
      </c>
      <c r="K120" s="19">
        <f t="shared" si="28"/>
        <v>0</v>
      </c>
      <c r="L120" s="19">
        <f t="shared" si="28"/>
        <v>0</v>
      </c>
    </row>
    <row r="121" spans="1:12" s="1" customFormat="1" ht="25.5" hidden="1" x14ac:dyDescent="0.25">
      <c r="A121" s="20"/>
      <c r="B121" s="187" t="s">
        <v>129</v>
      </c>
      <c r="C121" s="25" t="s">
        <v>10</v>
      </c>
      <c r="D121" s="25" t="s">
        <v>619</v>
      </c>
      <c r="E121" s="185">
        <v>851</v>
      </c>
      <c r="F121" s="18" t="s">
        <v>195</v>
      </c>
      <c r="G121" s="18" t="s">
        <v>10</v>
      </c>
      <c r="H121" s="18" t="s">
        <v>214</v>
      </c>
      <c r="I121" s="18" t="s">
        <v>130</v>
      </c>
      <c r="J121" s="19"/>
      <c r="K121" s="19"/>
      <c r="L121" s="19"/>
    </row>
    <row r="122" spans="1:12" s="1" customFormat="1" ht="30.75" customHeight="1" x14ac:dyDescent="0.25">
      <c r="A122" s="350" t="s">
        <v>215</v>
      </c>
      <c r="B122" s="350"/>
      <c r="C122" s="25" t="s">
        <v>10</v>
      </c>
      <c r="D122" s="25" t="s">
        <v>619</v>
      </c>
      <c r="E122" s="185">
        <v>851</v>
      </c>
      <c r="F122" s="18" t="s">
        <v>195</v>
      </c>
      <c r="G122" s="18" t="s">
        <v>10</v>
      </c>
      <c r="H122" s="18" t="s">
        <v>216</v>
      </c>
      <c r="I122" s="18"/>
      <c r="J122" s="19">
        <f t="shared" ref="J122:L123" si="29">J123</f>
        <v>50000</v>
      </c>
      <c r="K122" s="19">
        <f t="shared" si="29"/>
        <v>50000</v>
      </c>
      <c r="L122" s="19">
        <f t="shared" si="29"/>
        <v>50000</v>
      </c>
    </row>
    <row r="123" spans="1:12" s="1" customFormat="1" ht="15" customHeight="1" x14ac:dyDescent="0.25">
      <c r="A123" s="20"/>
      <c r="B123" s="193" t="s">
        <v>22</v>
      </c>
      <c r="C123" s="25" t="s">
        <v>10</v>
      </c>
      <c r="D123" s="25" t="s">
        <v>619</v>
      </c>
      <c r="E123" s="185">
        <v>851</v>
      </c>
      <c r="F123" s="18" t="s">
        <v>195</v>
      </c>
      <c r="G123" s="18" t="s">
        <v>10</v>
      </c>
      <c r="H123" s="18" t="s">
        <v>216</v>
      </c>
      <c r="I123" s="18" t="s">
        <v>23</v>
      </c>
      <c r="J123" s="19">
        <f t="shared" si="29"/>
        <v>50000</v>
      </c>
      <c r="K123" s="19">
        <f t="shared" si="29"/>
        <v>50000</v>
      </c>
      <c r="L123" s="19">
        <f t="shared" si="29"/>
        <v>50000</v>
      </c>
    </row>
    <row r="124" spans="1:12" s="1" customFormat="1" ht="15" customHeight="1" x14ac:dyDescent="0.25">
      <c r="A124" s="20"/>
      <c r="B124" s="187" t="s">
        <v>24</v>
      </c>
      <c r="C124" s="25" t="s">
        <v>10</v>
      </c>
      <c r="D124" s="25" t="s">
        <v>619</v>
      </c>
      <c r="E124" s="185">
        <v>851</v>
      </c>
      <c r="F124" s="18" t="s">
        <v>195</v>
      </c>
      <c r="G124" s="18" t="s">
        <v>10</v>
      </c>
      <c r="H124" s="18" t="s">
        <v>216</v>
      </c>
      <c r="I124" s="18" t="s">
        <v>25</v>
      </c>
      <c r="J124" s="19">
        <v>50000</v>
      </c>
      <c r="K124" s="19">
        <v>50000</v>
      </c>
      <c r="L124" s="19">
        <v>50000</v>
      </c>
    </row>
    <row r="125" spans="1:12" s="1" customFormat="1" ht="27.75" customHeight="1" x14ac:dyDescent="0.25">
      <c r="A125" s="350" t="s">
        <v>217</v>
      </c>
      <c r="B125" s="350"/>
      <c r="C125" s="25" t="s">
        <v>10</v>
      </c>
      <c r="D125" s="25" t="s">
        <v>619</v>
      </c>
      <c r="E125" s="185">
        <v>851</v>
      </c>
      <c r="F125" s="18" t="s">
        <v>195</v>
      </c>
      <c r="G125" s="18" t="s">
        <v>10</v>
      </c>
      <c r="H125" s="18" t="s">
        <v>218</v>
      </c>
      <c r="I125" s="18"/>
      <c r="J125" s="19">
        <f t="shared" ref="J125:L126" si="30">J126</f>
        <v>160000</v>
      </c>
      <c r="K125" s="19">
        <f t="shared" si="30"/>
        <v>160000</v>
      </c>
      <c r="L125" s="19">
        <f t="shared" si="30"/>
        <v>160000</v>
      </c>
    </row>
    <row r="126" spans="1:12" s="1" customFormat="1" ht="15.75" customHeight="1" x14ac:dyDescent="0.25">
      <c r="A126" s="20"/>
      <c r="B126" s="193" t="s">
        <v>22</v>
      </c>
      <c r="C126" s="25" t="s">
        <v>10</v>
      </c>
      <c r="D126" s="25" t="s">
        <v>619</v>
      </c>
      <c r="E126" s="185">
        <v>851</v>
      </c>
      <c r="F126" s="18" t="s">
        <v>195</v>
      </c>
      <c r="G126" s="18" t="s">
        <v>10</v>
      </c>
      <c r="H126" s="18" t="s">
        <v>218</v>
      </c>
      <c r="I126" s="18" t="s">
        <v>23</v>
      </c>
      <c r="J126" s="19">
        <f t="shared" si="30"/>
        <v>160000</v>
      </c>
      <c r="K126" s="19">
        <f t="shared" si="30"/>
        <v>160000</v>
      </c>
      <c r="L126" s="19">
        <f t="shared" si="30"/>
        <v>160000</v>
      </c>
    </row>
    <row r="127" spans="1:12" s="1" customFormat="1" ht="15.75" customHeight="1" x14ac:dyDescent="0.25">
      <c r="A127" s="20"/>
      <c r="B127" s="187" t="s">
        <v>24</v>
      </c>
      <c r="C127" s="25" t="s">
        <v>10</v>
      </c>
      <c r="D127" s="25" t="s">
        <v>619</v>
      </c>
      <c r="E127" s="185">
        <v>851</v>
      </c>
      <c r="F127" s="18" t="s">
        <v>195</v>
      </c>
      <c r="G127" s="18" t="s">
        <v>10</v>
      </c>
      <c r="H127" s="18" t="s">
        <v>218</v>
      </c>
      <c r="I127" s="18" t="s">
        <v>25</v>
      </c>
      <c r="J127" s="19">
        <v>160000</v>
      </c>
      <c r="K127" s="19">
        <v>160000</v>
      </c>
      <c r="L127" s="19">
        <v>160000</v>
      </c>
    </row>
    <row r="128" spans="1:12" s="1" customFormat="1" x14ac:dyDescent="0.25">
      <c r="A128" s="326" t="s">
        <v>219</v>
      </c>
      <c r="B128" s="326"/>
      <c r="C128" s="25" t="s">
        <v>10</v>
      </c>
      <c r="D128" s="25" t="s">
        <v>619</v>
      </c>
      <c r="E128" s="185">
        <v>851</v>
      </c>
      <c r="F128" s="14" t="s">
        <v>195</v>
      </c>
      <c r="G128" s="14" t="s">
        <v>39</v>
      </c>
      <c r="H128" s="14"/>
      <c r="I128" s="14"/>
      <c r="J128" s="37">
        <f>J129</f>
        <v>15000</v>
      </c>
      <c r="K128" s="37">
        <f t="shared" ref="K128:L130" si="31">K129</f>
        <v>15000</v>
      </c>
      <c r="L128" s="37">
        <f t="shared" si="31"/>
        <v>15000</v>
      </c>
    </row>
    <row r="129" spans="1:12" s="1" customFormat="1" ht="26.25" customHeight="1" x14ac:dyDescent="0.25">
      <c r="A129" s="350" t="s">
        <v>228</v>
      </c>
      <c r="B129" s="350"/>
      <c r="C129" s="25" t="s">
        <v>10</v>
      </c>
      <c r="D129" s="25" t="s">
        <v>619</v>
      </c>
      <c r="E129" s="185">
        <v>851</v>
      </c>
      <c r="F129" s="18" t="s">
        <v>195</v>
      </c>
      <c r="G129" s="18" t="s">
        <v>39</v>
      </c>
      <c r="H129" s="18" t="s">
        <v>229</v>
      </c>
      <c r="I129" s="18"/>
      <c r="J129" s="19">
        <f t="shared" ref="J129:J130" si="32">J130</f>
        <v>15000</v>
      </c>
      <c r="K129" s="19">
        <f t="shared" si="31"/>
        <v>15000</v>
      </c>
      <c r="L129" s="19">
        <f t="shared" si="31"/>
        <v>15000</v>
      </c>
    </row>
    <row r="130" spans="1:12" s="1" customFormat="1" ht="14.25" customHeight="1" x14ac:dyDescent="0.25">
      <c r="A130" s="20"/>
      <c r="B130" s="193" t="s">
        <v>22</v>
      </c>
      <c r="C130" s="25" t="s">
        <v>10</v>
      </c>
      <c r="D130" s="25" t="s">
        <v>619</v>
      </c>
      <c r="E130" s="185">
        <v>851</v>
      </c>
      <c r="F130" s="18" t="s">
        <v>195</v>
      </c>
      <c r="G130" s="18" t="s">
        <v>39</v>
      </c>
      <c r="H130" s="18" t="s">
        <v>229</v>
      </c>
      <c r="I130" s="18" t="s">
        <v>23</v>
      </c>
      <c r="J130" s="19">
        <f t="shared" si="32"/>
        <v>15000</v>
      </c>
      <c r="K130" s="19">
        <f t="shared" si="31"/>
        <v>15000</v>
      </c>
      <c r="L130" s="19">
        <f t="shared" si="31"/>
        <v>15000</v>
      </c>
    </row>
    <row r="131" spans="1:12" s="1" customFormat="1" ht="14.25" customHeight="1" x14ac:dyDescent="0.25">
      <c r="A131" s="20"/>
      <c r="B131" s="187" t="s">
        <v>24</v>
      </c>
      <c r="C131" s="25" t="s">
        <v>10</v>
      </c>
      <c r="D131" s="25" t="s">
        <v>619</v>
      </c>
      <c r="E131" s="185">
        <v>851</v>
      </c>
      <c r="F131" s="18" t="s">
        <v>195</v>
      </c>
      <c r="G131" s="18" t="s">
        <v>39</v>
      </c>
      <c r="H131" s="18" t="s">
        <v>229</v>
      </c>
      <c r="I131" s="18" t="s">
        <v>25</v>
      </c>
      <c r="J131" s="19">
        <v>15000</v>
      </c>
      <c r="K131" s="19">
        <v>15000</v>
      </c>
      <c r="L131" s="19">
        <v>15000</v>
      </c>
    </row>
    <row r="132" spans="1:12" s="1" customFormat="1" ht="14.25" customHeight="1" x14ac:dyDescent="0.25">
      <c r="A132" s="355" t="s">
        <v>230</v>
      </c>
      <c r="B132" s="355"/>
      <c r="C132" s="25" t="s">
        <v>10</v>
      </c>
      <c r="D132" s="25" t="s">
        <v>619</v>
      </c>
      <c r="E132" s="185">
        <v>851</v>
      </c>
      <c r="F132" s="9" t="s">
        <v>231</v>
      </c>
      <c r="G132" s="9"/>
      <c r="H132" s="9"/>
      <c r="I132" s="9"/>
      <c r="J132" s="10">
        <f>J133+J139+J143+J148</f>
        <v>7009500</v>
      </c>
      <c r="K132" s="10">
        <f t="shared" ref="K132:L132" si="33">K133+K139+K143+K148</f>
        <v>6189200</v>
      </c>
      <c r="L132" s="10">
        <f t="shared" si="33"/>
        <v>6333600</v>
      </c>
    </row>
    <row r="133" spans="1:12" s="1" customFormat="1" ht="14.25" customHeight="1" x14ac:dyDescent="0.25">
      <c r="A133" s="326" t="s">
        <v>232</v>
      </c>
      <c r="B133" s="326"/>
      <c r="C133" s="25" t="s">
        <v>10</v>
      </c>
      <c r="D133" s="25" t="s">
        <v>619</v>
      </c>
      <c r="E133" s="185">
        <v>851</v>
      </c>
      <c r="F133" s="14" t="s">
        <v>231</v>
      </c>
      <c r="G133" s="14" t="s">
        <v>10</v>
      </c>
      <c r="H133" s="14"/>
      <c r="I133" s="14"/>
      <c r="J133" s="15">
        <f t="shared" ref="J133:L137" si="34">J134</f>
        <v>2320300</v>
      </c>
      <c r="K133" s="15">
        <f t="shared" si="34"/>
        <v>2300000</v>
      </c>
      <c r="L133" s="15">
        <f t="shared" si="34"/>
        <v>2444400</v>
      </c>
    </row>
    <row r="134" spans="1:12" s="1" customFormat="1" ht="14.25" customHeight="1" x14ac:dyDescent="0.25">
      <c r="A134" s="350" t="s">
        <v>233</v>
      </c>
      <c r="B134" s="350"/>
      <c r="C134" s="25" t="s">
        <v>10</v>
      </c>
      <c r="D134" s="25" t="s">
        <v>619</v>
      </c>
      <c r="E134" s="185">
        <v>851</v>
      </c>
      <c r="F134" s="18" t="s">
        <v>231</v>
      </c>
      <c r="G134" s="18" t="s">
        <v>10</v>
      </c>
      <c r="H134" s="18" t="s">
        <v>234</v>
      </c>
      <c r="I134" s="18"/>
      <c r="J134" s="19">
        <f t="shared" si="34"/>
        <v>2320300</v>
      </c>
      <c r="K134" s="19">
        <f t="shared" si="34"/>
        <v>2300000</v>
      </c>
      <c r="L134" s="19">
        <f t="shared" si="34"/>
        <v>2444400</v>
      </c>
    </row>
    <row r="135" spans="1:12" s="1" customFormat="1" ht="27" customHeight="1" x14ac:dyDescent="0.25">
      <c r="A135" s="350" t="s">
        <v>235</v>
      </c>
      <c r="B135" s="350"/>
      <c r="C135" s="25" t="s">
        <v>10</v>
      </c>
      <c r="D135" s="25" t="s">
        <v>619</v>
      </c>
      <c r="E135" s="185">
        <v>851</v>
      </c>
      <c r="F135" s="18" t="s">
        <v>231</v>
      </c>
      <c r="G135" s="18" t="s">
        <v>10</v>
      </c>
      <c r="H135" s="18" t="s">
        <v>236</v>
      </c>
      <c r="I135" s="18"/>
      <c r="J135" s="19">
        <f t="shared" si="34"/>
        <v>2320300</v>
      </c>
      <c r="K135" s="19">
        <f t="shared" si="34"/>
        <v>2300000</v>
      </c>
      <c r="L135" s="19">
        <f t="shared" si="34"/>
        <v>2444400</v>
      </c>
    </row>
    <row r="136" spans="1:12" s="1" customFormat="1" ht="27.75" customHeight="1" x14ac:dyDescent="0.25">
      <c r="A136" s="350" t="s">
        <v>237</v>
      </c>
      <c r="B136" s="350"/>
      <c r="C136" s="25" t="s">
        <v>10</v>
      </c>
      <c r="D136" s="25" t="s">
        <v>619</v>
      </c>
      <c r="E136" s="185">
        <v>851</v>
      </c>
      <c r="F136" s="18" t="s">
        <v>231</v>
      </c>
      <c r="G136" s="18" t="s">
        <v>10</v>
      </c>
      <c r="H136" s="18" t="s">
        <v>238</v>
      </c>
      <c r="I136" s="18"/>
      <c r="J136" s="19">
        <f t="shared" si="34"/>
        <v>2320300</v>
      </c>
      <c r="K136" s="19">
        <f t="shared" si="34"/>
        <v>2300000</v>
      </c>
      <c r="L136" s="19">
        <f t="shared" si="34"/>
        <v>2444400</v>
      </c>
    </row>
    <row r="137" spans="1:12" s="1" customFormat="1" x14ac:dyDescent="0.25">
      <c r="A137" s="192"/>
      <c r="B137" s="193" t="s">
        <v>127</v>
      </c>
      <c r="C137" s="25" t="s">
        <v>10</v>
      </c>
      <c r="D137" s="25" t="s">
        <v>619</v>
      </c>
      <c r="E137" s="185">
        <v>851</v>
      </c>
      <c r="F137" s="18" t="s">
        <v>231</v>
      </c>
      <c r="G137" s="18" t="s">
        <v>10</v>
      </c>
      <c r="H137" s="18" t="s">
        <v>238</v>
      </c>
      <c r="I137" s="18" t="s">
        <v>128</v>
      </c>
      <c r="J137" s="19">
        <f t="shared" si="34"/>
        <v>2320300</v>
      </c>
      <c r="K137" s="19">
        <f t="shared" si="34"/>
        <v>2300000</v>
      </c>
      <c r="L137" s="19">
        <f t="shared" si="34"/>
        <v>2444400</v>
      </c>
    </row>
    <row r="138" spans="1:12" s="1" customFormat="1" ht="29.25" customHeight="1" x14ac:dyDescent="0.25">
      <c r="A138" s="192"/>
      <c r="B138" s="193" t="s">
        <v>244</v>
      </c>
      <c r="C138" s="25" t="s">
        <v>10</v>
      </c>
      <c r="D138" s="25" t="s">
        <v>619</v>
      </c>
      <c r="E138" s="185">
        <v>851</v>
      </c>
      <c r="F138" s="18" t="s">
        <v>231</v>
      </c>
      <c r="G138" s="18" t="s">
        <v>10</v>
      </c>
      <c r="H138" s="18" t="s">
        <v>238</v>
      </c>
      <c r="I138" s="18" t="s">
        <v>245</v>
      </c>
      <c r="J138" s="19">
        <v>2320300</v>
      </c>
      <c r="K138" s="19">
        <v>2300000</v>
      </c>
      <c r="L138" s="19">
        <v>2444400</v>
      </c>
    </row>
    <row r="139" spans="1:12" s="1" customFormat="1" ht="12.75" customHeight="1" x14ac:dyDescent="0.25">
      <c r="A139" s="357" t="s">
        <v>239</v>
      </c>
      <c r="B139" s="358"/>
      <c r="C139" s="25" t="s">
        <v>10</v>
      </c>
      <c r="D139" s="25" t="s">
        <v>619</v>
      </c>
      <c r="E139" s="185">
        <v>851</v>
      </c>
      <c r="F139" s="14" t="s">
        <v>231</v>
      </c>
      <c r="G139" s="14" t="s">
        <v>12</v>
      </c>
      <c r="H139" s="14"/>
      <c r="I139" s="14"/>
      <c r="J139" s="15">
        <f>J140</f>
        <v>800000</v>
      </c>
      <c r="K139" s="15">
        <f>K140</f>
        <v>0</v>
      </c>
      <c r="L139" s="15">
        <f>L140</f>
        <v>0</v>
      </c>
    </row>
    <row r="140" spans="1:12" s="1" customFormat="1" ht="39" customHeight="1" x14ac:dyDescent="0.25">
      <c r="A140" s="353" t="s">
        <v>599</v>
      </c>
      <c r="B140" s="354"/>
      <c r="C140" s="25" t="s">
        <v>10</v>
      </c>
      <c r="D140" s="25" t="s">
        <v>619</v>
      </c>
      <c r="E140" s="185">
        <v>851</v>
      </c>
      <c r="F140" s="18" t="s">
        <v>231</v>
      </c>
      <c r="G140" s="18" t="s">
        <v>12</v>
      </c>
      <c r="H140" s="18" t="s">
        <v>676</v>
      </c>
      <c r="I140" s="18"/>
      <c r="J140" s="19">
        <f>J141</f>
        <v>800000</v>
      </c>
      <c r="K140" s="19">
        <f t="shared" ref="K140:L141" si="35">K141</f>
        <v>0</v>
      </c>
      <c r="L140" s="19">
        <f t="shared" si="35"/>
        <v>0</v>
      </c>
    </row>
    <row r="141" spans="1:12" s="1" customFormat="1" x14ac:dyDescent="0.25">
      <c r="A141" s="192"/>
      <c r="B141" s="187" t="s">
        <v>134</v>
      </c>
      <c r="C141" s="25" t="s">
        <v>10</v>
      </c>
      <c r="D141" s="25" t="s">
        <v>619</v>
      </c>
      <c r="E141" s="185">
        <v>851</v>
      </c>
      <c r="F141" s="18" t="s">
        <v>231</v>
      </c>
      <c r="G141" s="18" t="s">
        <v>12</v>
      </c>
      <c r="H141" s="18" t="s">
        <v>676</v>
      </c>
      <c r="I141" s="18" t="s">
        <v>135</v>
      </c>
      <c r="J141" s="19">
        <f>J142</f>
        <v>800000</v>
      </c>
      <c r="K141" s="19">
        <f t="shared" si="35"/>
        <v>0</v>
      </c>
      <c r="L141" s="19">
        <f t="shared" si="35"/>
        <v>0</v>
      </c>
    </row>
    <row r="142" spans="1:12" s="1" customFormat="1" ht="25.5" x14ac:dyDescent="0.25">
      <c r="A142" s="192"/>
      <c r="B142" s="193" t="s">
        <v>602</v>
      </c>
      <c r="C142" s="25" t="s">
        <v>10</v>
      </c>
      <c r="D142" s="25" t="s">
        <v>619</v>
      </c>
      <c r="E142" s="185">
        <v>851</v>
      </c>
      <c r="F142" s="18" t="s">
        <v>231</v>
      </c>
      <c r="G142" s="18" t="s">
        <v>12</v>
      </c>
      <c r="H142" s="18" t="s">
        <v>676</v>
      </c>
      <c r="I142" s="18" t="s">
        <v>601</v>
      </c>
      <c r="J142" s="19">
        <v>800000</v>
      </c>
      <c r="K142" s="19"/>
      <c r="L142" s="19"/>
    </row>
    <row r="143" spans="1:12" s="1" customFormat="1" x14ac:dyDescent="0.25">
      <c r="A143" s="326" t="s">
        <v>250</v>
      </c>
      <c r="B143" s="326"/>
      <c r="C143" s="25" t="s">
        <v>10</v>
      </c>
      <c r="D143" s="25" t="s">
        <v>619</v>
      </c>
      <c r="E143" s="185">
        <v>851</v>
      </c>
      <c r="F143" s="14" t="s">
        <v>231</v>
      </c>
      <c r="G143" s="14" t="s">
        <v>39</v>
      </c>
      <c r="H143" s="14"/>
      <c r="I143" s="14"/>
      <c r="J143" s="15">
        <f>J145</f>
        <v>3544200</v>
      </c>
      <c r="K143" s="15">
        <f t="shared" ref="K143:L143" si="36">K145</f>
        <v>3544200</v>
      </c>
      <c r="L143" s="15">
        <f t="shared" si="36"/>
        <v>3544200</v>
      </c>
    </row>
    <row r="144" spans="1:12" s="1" customFormat="1" x14ac:dyDescent="0.25">
      <c r="A144" s="368" t="s">
        <v>240</v>
      </c>
      <c r="B144" s="368"/>
      <c r="C144" s="25" t="s">
        <v>10</v>
      </c>
      <c r="D144" s="25" t="s">
        <v>619</v>
      </c>
      <c r="E144" s="185">
        <v>851</v>
      </c>
      <c r="F144" s="18" t="s">
        <v>231</v>
      </c>
      <c r="G144" s="18" t="s">
        <v>39</v>
      </c>
      <c r="H144" s="18" t="s">
        <v>241</v>
      </c>
      <c r="I144" s="18"/>
      <c r="J144" s="19">
        <f>J145</f>
        <v>3544200</v>
      </c>
      <c r="K144" s="19">
        <f t="shared" ref="K144:L144" si="37">K145</f>
        <v>3544200</v>
      </c>
      <c r="L144" s="19">
        <f t="shared" si="37"/>
        <v>3544200</v>
      </c>
    </row>
    <row r="145" spans="1:12" s="1" customFormat="1" ht="51.75" customHeight="1" x14ac:dyDescent="0.25">
      <c r="A145" s="353" t="s">
        <v>256</v>
      </c>
      <c r="B145" s="354"/>
      <c r="C145" s="25" t="s">
        <v>10</v>
      </c>
      <c r="D145" s="25" t="s">
        <v>619</v>
      </c>
      <c r="E145" s="185">
        <v>851</v>
      </c>
      <c r="F145" s="18" t="s">
        <v>231</v>
      </c>
      <c r="G145" s="18" t="s">
        <v>39</v>
      </c>
      <c r="H145" s="18" t="s">
        <v>257</v>
      </c>
      <c r="I145" s="18"/>
      <c r="J145" s="19">
        <f t="shared" ref="J145:L146" si="38">J146</f>
        <v>3544200</v>
      </c>
      <c r="K145" s="19">
        <f t="shared" si="38"/>
        <v>3544200</v>
      </c>
      <c r="L145" s="19">
        <f t="shared" si="38"/>
        <v>3544200</v>
      </c>
    </row>
    <row r="146" spans="1:12" s="2" customFormat="1" ht="16.5" customHeight="1" x14ac:dyDescent="0.25">
      <c r="A146" s="353" t="s">
        <v>127</v>
      </c>
      <c r="B146" s="354"/>
      <c r="C146" s="25" t="s">
        <v>10</v>
      </c>
      <c r="D146" s="25" t="s">
        <v>619</v>
      </c>
      <c r="E146" s="185">
        <v>851</v>
      </c>
      <c r="F146" s="25" t="s">
        <v>231</v>
      </c>
      <c r="G146" s="25" t="s">
        <v>39</v>
      </c>
      <c r="H146" s="25" t="s">
        <v>257</v>
      </c>
      <c r="I146" s="25" t="s">
        <v>128</v>
      </c>
      <c r="J146" s="27">
        <f t="shared" si="38"/>
        <v>3544200</v>
      </c>
      <c r="K146" s="27">
        <f t="shared" si="38"/>
        <v>3544200</v>
      </c>
      <c r="L146" s="27">
        <f t="shared" si="38"/>
        <v>3544200</v>
      </c>
    </row>
    <row r="147" spans="1:12" s="1" customFormat="1" ht="15" customHeight="1" x14ac:dyDescent="0.25">
      <c r="A147" s="187"/>
      <c r="B147" s="187" t="s">
        <v>258</v>
      </c>
      <c r="C147" s="25" t="s">
        <v>10</v>
      </c>
      <c r="D147" s="25" t="s">
        <v>619</v>
      </c>
      <c r="E147" s="185">
        <v>851</v>
      </c>
      <c r="F147" s="18" t="s">
        <v>231</v>
      </c>
      <c r="G147" s="18" t="s">
        <v>39</v>
      </c>
      <c r="H147" s="18" t="s">
        <v>257</v>
      </c>
      <c r="I147" s="18" t="s">
        <v>259</v>
      </c>
      <c r="J147" s="19">
        <v>3544200</v>
      </c>
      <c r="K147" s="19">
        <v>3544200</v>
      </c>
      <c r="L147" s="19">
        <v>3544200</v>
      </c>
    </row>
    <row r="148" spans="1:12" s="1" customFormat="1" ht="15" customHeight="1" x14ac:dyDescent="0.25">
      <c r="A148" s="326" t="s">
        <v>265</v>
      </c>
      <c r="B148" s="326"/>
      <c r="C148" s="25" t="s">
        <v>10</v>
      </c>
      <c r="D148" s="25" t="s">
        <v>619</v>
      </c>
      <c r="E148" s="185">
        <v>851</v>
      </c>
      <c r="F148" s="14" t="s">
        <v>231</v>
      </c>
      <c r="G148" s="14" t="s">
        <v>47</v>
      </c>
      <c r="H148" s="14"/>
      <c r="I148" s="14"/>
      <c r="J148" s="15">
        <f>J149</f>
        <v>345000</v>
      </c>
      <c r="K148" s="15">
        <f t="shared" ref="K148:L148" si="39">K149</f>
        <v>345000</v>
      </c>
      <c r="L148" s="15">
        <f t="shared" si="39"/>
        <v>345000</v>
      </c>
    </row>
    <row r="149" spans="1:12" s="1" customFormat="1" ht="27.75" customHeight="1" x14ac:dyDescent="0.25">
      <c r="A149" s="350" t="s">
        <v>270</v>
      </c>
      <c r="B149" s="350"/>
      <c r="C149" s="25" t="s">
        <v>10</v>
      </c>
      <c r="D149" s="25" t="s">
        <v>619</v>
      </c>
      <c r="E149" s="185">
        <v>851</v>
      </c>
      <c r="F149" s="18" t="s">
        <v>231</v>
      </c>
      <c r="G149" s="18" t="s">
        <v>47</v>
      </c>
      <c r="H149" s="18" t="s">
        <v>271</v>
      </c>
      <c r="I149" s="18"/>
      <c r="J149" s="19">
        <f>J150+J152</f>
        <v>345000</v>
      </c>
      <c r="K149" s="19">
        <f>K150+K152</f>
        <v>345000</v>
      </c>
      <c r="L149" s="19">
        <f>L150+L152</f>
        <v>345000</v>
      </c>
    </row>
    <row r="150" spans="1:12" s="1" customFormat="1" ht="15" customHeight="1" x14ac:dyDescent="0.25">
      <c r="A150" s="20"/>
      <c r="B150" s="193" t="s">
        <v>22</v>
      </c>
      <c r="C150" s="25" t="s">
        <v>10</v>
      </c>
      <c r="D150" s="25" t="s">
        <v>619</v>
      </c>
      <c r="E150" s="185">
        <v>851</v>
      </c>
      <c r="F150" s="25" t="s">
        <v>231</v>
      </c>
      <c r="G150" s="18" t="s">
        <v>47</v>
      </c>
      <c r="H150" s="18" t="s">
        <v>271</v>
      </c>
      <c r="I150" s="18" t="s">
        <v>23</v>
      </c>
      <c r="J150" s="19">
        <f>J151</f>
        <v>145000</v>
      </c>
      <c r="K150" s="19">
        <f>K151</f>
        <v>145000</v>
      </c>
      <c r="L150" s="19">
        <f>L151</f>
        <v>145000</v>
      </c>
    </row>
    <row r="151" spans="1:12" s="1" customFormat="1" ht="15" customHeight="1" x14ac:dyDescent="0.25">
      <c r="A151" s="20"/>
      <c r="B151" s="187" t="s">
        <v>24</v>
      </c>
      <c r="C151" s="25" t="s">
        <v>10</v>
      </c>
      <c r="D151" s="25" t="s">
        <v>619</v>
      </c>
      <c r="E151" s="185">
        <v>851</v>
      </c>
      <c r="F151" s="25" t="s">
        <v>231</v>
      </c>
      <c r="G151" s="18" t="s">
        <v>47</v>
      </c>
      <c r="H151" s="18" t="s">
        <v>271</v>
      </c>
      <c r="I151" s="18" t="s">
        <v>25</v>
      </c>
      <c r="J151" s="19">
        <v>145000</v>
      </c>
      <c r="K151" s="19">
        <v>145000</v>
      </c>
      <c r="L151" s="19">
        <v>145000</v>
      </c>
    </row>
    <row r="152" spans="1:12" s="1" customFormat="1" ht="15" customHeight="1" x14ac:dyDescent="0.25">
      <c r="A152" s="192"/>
      <c r="B152" s="193" t="s">
        <v>127</v>
      </c>
      <c r="C152" s="25" t="s">
        <v>10</v>
      </c>
      <c r="D152" s="25" t="s">
        <v>619</v>
      </c>
      <c r="E152" s="185">
        <v>851</v>
      </c>
      <c r="F152" s="18" t="s">
        <v>231</v>
      </c>
      <c r="G152" s="18" t="s">
        <v>47</v>
      </c>
      <c r="H152" s="18" t="s">
        <v>271</v>
      </c>
      <c r="I152" s="18" t="s">
        <v>128</v>
      </c>
      <c r="J152" s="19">
        <f>J153</f>
        <v>200000</v>
      </c>
      <c r="K152" s="19">
        <f>K153</f>
        <v>200000</v>
      </c>
      <c r="L152" s="19">
        <f>L153</f>
        <v>200000</v>
      </c>
    </row>
    <row r="153" spans="1:12" s="1" customFormat="1" ht="25.5" x14ac:dyDescent="0.25">
      <c r="A153" s="192"/>
      <c r="B153" s="193" t="s">
        <v>129</v>
      </c>
      <c r="C153" s="25" t="s">
        <v>10</v>
      </c>
      <c r="D153" s="25" t="s">
        <v>619</v>
      </c>
      <c r="E153" s="185">
        <v>851</v>
      </c>
      <c r="F153" s="18" t="s">
        <v>231</v>
      </c>
      <c r="G153" s="18" t="s">
        <v>47</v>
      </c>
      <c r="H153" s="18" t="s">
        <v>271</v>
      </c>
      <c r="I153" s="18" t="s">
        <v>130</v>
      </c>
      <c r="J153" s="19">
        <v>200000</v>
      </c>
      <c r="K153" s="19">
        <v>200000</v>
      </c>
      <c r="L153" s="19">
        <v>200000</v>
      </c>
    </row>
    <row r="154" spans="1:12" s="1" customFormat="1" ht="18.75" hidden="1" customHeight="1" x14ac:dyDescent="0.25">
      <c r="A154" s="355" t="s">
        <v>272</v>
      </c>
      <c r="B154" s="355"/>
      <c r="C154" s="25" t="s">
        <v>10</v>
      </c>
      <c r="D154" s="25" t="s">
        <v>619</v>
      </c>
      <c r="E154" s="185">
        <v>851</v>
      </c>
      <c r="F154" s="9" t="s">
        <v>51</v>
      </c>
      <c r="G154" s="9"/>
      <c r="H154" s="9"/>
      <c r="I154" s="9"/>
      <c r="J154" s="10">
        <f>J155</f>
        <v>0</v>
      </c>
      <c r="K154" s="10">
        <f>K155</f>
        <v>0</v>
      </c>
      <c r="L154" s="10">
        <f>L155</f>
        <v>0</v>
      </c>
    </row>
    <row r="155" spans="1:12" s="1" customFormat="1" ht="13.5" hidden="1" customHeight="1" x14ac:dyDescent="0.25">
      <c r="A155" s="367" t="s">
        <v>273</v>
      </c>
      <c r="B155" s="367"/>
      <c r="C155" s="25" t="s">
        <v>10</v>
      </c>
      <c r="D155" s="25" t="s">
        <v>619</v>
      </c>
      <c r="E155" s="185">
        <v>851</v>
      </c>
      <c r="F155" s="14" t="s">
        <v>51</v>
      </c>
      <c r="G155" s="14" t="s">
        <v>79</v>
      </c>
      <c r="H155" s="14"/>
      <c r="I155" s="14"/>
      <c r="J155" s="15">
        <f t="shared" ref="J155:L157" si="40">J156</f>
        <v>0</v>
      </c>
      <c r="K155" s="15">
        <f t="shared" si="40"/>
        <v>0</v>
      </c>
      <c r="L155" s="15">
        <f t="shared" si="40"/>
        <v>0</v>
      </c>
    </row>
    <row r="156" spans="1:12" s="16" customFormat="1" ht="15.75" hidden="1" customHeight="1" x14ac:dyDescent="0.25">
      <c r="A156" s="350" t="s">
        <v>274</v>
      </c>
      <c r="B156" s="350"/>
      <c r="C156" s="25" t="s">
        <v>10</v>
      </c>
      <c r="D156" s="25" t="s">
        <v>619</v>
      </c>
      <c r="E156" s="185">
        <v>851</v>
      </c>
      <c r="F156" s="18" t="s">
        <v>51</v>
      </c>
      <c r="G156" s="18" t="s">
        <v>79</v>
      </c>
      <c r="H156" s="18" t="s">
        <v>275</v>
      </c>
      <c r="I156" s="18"/>
      <c r="J156" s="19">
        <f t="shared" si="40"/>
        <v>0</v>
      </c>
      <c r="K156" s="19">
        <f t="shared" si="40"/>
        <v>0</v>
      </c>
      <c r="L156" s="19">
        <f t="shared" si="40"/>
        <v>0</v>
      </c>
    </row>
    <row r="157" spans="1:12" s="40" customFormat="1" ht="27" hidden="1" customHeight="1" x14ac:dyDescent="0.25">
      <c r="A157" s="350" t="s">
        <v>276</v>
      </c>
      <c r="B157" s="350"/>
      <c r="C157" s="25" t="s">
        <v>10</v>
      </c>
      <c r="D157" s="25" t="s">
        <v>619</v>
      </c>
      <c r="E157" s="185">
        <v>851</v>
      </c>
      <c r="F157" s="18" t="s">
        <v>51</v>
      </c>
      <c r="G157" s="18" t="s">
        <v>79</v>
      </c>
      <c r="H157" s="18" t="s">
        <v>277</v>
      </c>
      <c r="I157" s="18"/>
      <c r="J157" s="19">
        <f>J158</f>
        <v>0</v>
      </c>
      <c r="K157" s="19">
        <f t="shared" si="40"/>
        <v>0</v>
      </c>
      <c r="L157" s="19">
        <f t="shared" si="40"/>
        <v>0</v>
      </c>
    </row>
    <row r="158" spans="1:12" s="40" customFormat="1" ht="29.25" hidden="1" customHeight="1" x14ac:dyDescent="0.25">
      <c r="A158" s="350" t="s">
        <v>278</v>
      </c>
      <c r="B158" s="350"/>
      <c r="C158" s="25" t="s">
        <v>10</v>
      </c>
      <c r="D158" s="25" t="s">
        <v>619</v>
      </c>
      <c r="E158" s="185">
        <v>851</v>
      </c>
      <c r="F158" s="18" t="s">
        <v>51</v>
      </c>
      <c r="G158" s="18" t="s">
        <v>79</v>
      </c>
      <c r="H158" s="18" t="s">
        <v>277</v>
      </c>
      <c r="I158" s="18"/>
      <c r="J158" s="19">
        <f t="shared" ref="J158:L158" si="41">J159</f>
        <v>0</v>
      </c>
      <c r="K158" s="19">
        <f t="shared" si="41"/>
        <v>0</v>
      </c>
      <c r="L158" s="19">
        <f t="shared" si="41"/>
        <v>0</v>
      </c>
    </row>
    <row r="159" spans="1:12" s="1" customFormat="1" hidden="1" x14ac:dyDescent="0.25">
      <c r="A159" s="20"/>
      <c r="B159" s="193" t="s">
        <v>22</v>
      </c>
      <c r="C159" s="25" t="s">
        <v>10</v>
      </c>
      <c r="D159" s="25" t="s">
        <v>619</v>
      </c>
      <c r="E159" s="185">
        <v>851</v>
      </c>
      <c r="F159" s="18" t="s">
        <v>51</v>
      </c>
      <c r="G159" s="18" t="s">
        <v>79</v>
      </c>
      <c r="H159" s="18" t="s">
        <v>277</v>
      </c>
      <c r="I159" s="18" t="s">
        <v>23</v>
      </c>
      <c r="J159" s="19">
        <f>J160</f>
        <v>0</v>
      </c>
      <c r="K159" s="19">
        <f>K160</f>
        <v>0</v>
      </c>
      <c r="L159" s="19">
        <f>L160</f>
        <v>0</v>
      </c>
    </row>
    <row r="160" spans="1:12" s="1" customFormat="1" hidden="1" x14ac:dyDescent="0.25">
      <c r="A160" s="20"/>
      <c r="B160" s="187" t="s">
        <v>24</v>
      </c>
      <c r="C160" s="25" t="s">
        <v>10</v>
      </c>
      <c r="D160" s="25" t="s">
        <v>619</v>
      </c>
      <c r="E160" s="185">
        <v>851</v>
      </c>
      <c r="F160" s="18" t="s">
        <v>51</v>
      </c>
      <c r="G160" s="18" t="s">
        <v>79</v>
      </c>
      <c r="H160" s="18" t="s">
        <v>277</v>
      </c>
      <c r="I160" s="18" t="s">
        <v>25</v>
      </c>
      <c r="J160" s="19"/>
      <c r="K160" s="19"/>
      <c r="L160" s="19"/>
    </row>
    <row r="161" spans="1:15" s="2" customFormat="1" ht="30" customHeight="1" x14ac:dyDescent="0.25">
      <c r="A161" s="357" t="s">
        <v>625</v>
      </c>
      <c r="B161" s="380"/>
      <c r="C161" s="43" t="s">
        <v>79</v>
      </c>
      <c r="D161" s="43"/>
      <c r="E161" s="144"/>
      <c r="F161" s="43"/>
      <c r="G161" s="43"/>
      <c r="H161" s="43"/>
      <c r="I161" s="43"/>
      <c r="J161" s="87">
        <f>J162</f>
        <v>126872349.22999999</v>
      </c>
      <c r="K161" s="87">
        <f t="shared" ref="K161:L161" si="42">K162</f>
        <v>130975866.09999999</v>
      </c>
      <c r="L161" s="87">
        <f t="shared" si="42"/>
        <v>137830287.72999999</v>
      </c>
    </row>
    <row r="162" spans="1:15" s="16" customFormat="1" ht="28.5" customHeight="1" x14ac:dyDescent="0.25">
      <c r="A162" s="357" t="s">
        <v>303</v>
      </c>
      <c r="B162" s="380"/>
      <c r="C162" s="43" t="s">
        <v>79</v>
      </c>
      <c r="D162" s="43" t="s">
        <v>619</v>
      </c>
      <c r="E162" s="144">
        <v>852</v>
      </c>
      <c r="F162" s="43"/>
      <c r="G162" s="43"/>
      <c r="H162" s="43"/>
      <c r="I162" s="14"/>
      <c r="J162" s="15">
        <f>J163+J273</f>
        <v>126872349.22999999</v>
      </c>
      <c r="K162" s="15">
        <f>K163+K273</f>
        <v>130975866.09999999</v>
      </c>
      <c r="L162" s="15">
        <f>L163+L273</f>
        <v>137830287.72999999</v>
      </c>
      <c r="N162" s="142"/>
      <c r="O162" s="143"/>
    </row>
    <row r="163" spans="1:15" s="16" customFormat="1" x14ac:dyDescent="0.25">
      <c r="A163" s="326" t="s">
        <v>110</v>
      </c>
      <c r="B163" s="326"/>
      <c r="C163" s="43" t="s">
        <v>79</v>
      </c>
      <c r="D163" s="43" t="s">
        <v>619</v>
      </c>
      <c r="E163" s="43">
        <v>852</v>
      </c>
      <c r="F163" s="14" t="s">
        <v>111</v>
      </c>
      <c r="G163" s="14"/>
      <c r="H163" s="14"/>
      <c r="I163" s="14"/>
      <c r="J163" s="15">
        <f>J164+J181+J234+J238</f>
        <v>118268949.22999999</v>
      </c>
      <c r="K163" s="15">
        <f>K164+K181+K234+K238</f>
        <v>121627166.09999999</v>
      </c>
      <c r="L163" s="15">
        <f>L164+L181+L234+L238</f>
        <v>128193987.72999999</v>
      </c>
    </row>
    <row r="164" spans="1:15" s="16" customFormat="1" ht="15" customHeight="1" x14ac:dyDescent="0.25">
      <c r="A164" s="326" t="s">
        <v>112</v>
      </c>
      <c r="B164" s="326"/>
      <c r="C164" s="43" t="s">
        <v>79</v>
      </c>
      <c r="D164" s="43" t="s">
        <v>619</v>
      </c>
      <c r="E164" s="43">
        <v>852</v>
      </c>
      <c r="F164" s="14" t="s">
        <v>111</v>
      </c>
      <c r="G164" s="14" t="s">
        <v>10</v>
      </c>
      <c r="H164" s="14"/>
      <c r="I164" s="14"/>
      <c r="J164" s="15">
        <f>J165+J173</f>
        <v>19548220</v>
      </c>
      <c r="K164" s="15">
        <f t="shared" ref="K164:L164" si="43">K165+K173</f>
        <v>20481720</v>
      </c>
      <c r="L164" s="15">
        <f t="shared" si="43"/>
        <v>21618820</v>
      </c>
    </row>
    <row r="165" spans="1:15" s="1" customFormat="1" ht="15" customHeight="1" x14ac:dyDescent="0.25">
      <c r="A165" s="350" t="s">
        <v>113</v>
      </c>
      <c r="B165" s="350"/>
      <c r="C165" s="25" t="s">
        <v>79</v>
      </c>
      <c r="D165" s="25" t="s">
        <v>619</v>
      </c>
      <c r="E165" s="25">
        <v>852</v>
      </c>
      <c r="F165" s="18" t="s">
        <v>111</v>
      </c>
      <c r="G165" s="18" t="s">
        <v>10</v>
      </c>
      <c r="H165" s="18" t="s">
        <v>114</v>
      </c>
      <c r="I165" s="18"/>
      <c r="J165" s="19">
        <f>J166</f>
        <v>18669300</v>
      </c>
      <c r="K165" s="19">
        <f>K166</f>
        <v>19602800</v>
      </c>
      <c r="L165" s="19">
        <f>L166</f>
        <v>20739900</v>
      </c>
    </row>
    <row r="166" spans="1:15" s="1" customFormat="1" ht="15" customHeight="1" x14ac:dyDescent="0.25">
      <c r="A166" s="350" t="s">
        <v>115</v>
      </c>
      <c r="B166" s="350"/>
      <c r="C166" s="25" t="s">
        <v>79</v>
      </c>
      <c r="D166" s="25" t="s">
        <v>619</v>
      </c>
      <c r="E166" s="25">
        <v>852</v>
      </c>
      <c r="F166" s="18" t="s">
        <v>111</v>
      </c>
      <c r="G166" s="18" t="s">
        <v>10</v>
      </c>
      <c r="H166" s="18" t="s">
        <v>116</v>
      </c>
      <c r="I166" s="18"/>
      <c r="J166" s="19">
        <f>J167+J170</f>
        <v>18669300</v>
      </c>
      <c r="K166" s="19">
        <f>K167+K170</f>
        <v>19602800</v>
      </c>
      <c r="L166" s="19">
        <f>L167+L170</f>
        <v>20739900</v>
      </c>
    </row>
    <row r="167" spans="1:15" s="1" customFormat="1" ht="15" customHeight="1" x14ac:dyDescent="0.25">
      <c r="A167" s="350" t="s">
        <v>117</v>
      </c>
      <c r="B167" s="350"/>
      <c r="C167" s="25" t="s">
        <v>79</v>
      </c>
      <c r="D167" s="25" t="s">
        <v>619</v>
      </c>
      <c r="E167" s="25">
        <v>852</v>
      </c>
      <c r="F167" s="18" t="s">
        <v>111</v>
      </c>
      <c r="G167" s="18" t="s">
        <v>10</v>
      </c>
      <c r="H167" s="18" t="s">
        <v>118</v>
      </c>
      <c r="I167" s="18"/>
      <c r="J167" s="19">
        <f t="shared" ref="J167:L168" si="44">J168</f>
        <v>6225700</v>
      </c>
      <c r="K167" s="19">
        <f t="shared" si="44"/>
        <v>6537000</v>
      </c>
      <c r="L167" s="19">
        <f t="shared" si="44"/>
        <v>6916200</v>
      </c>
    </row>
    <row r="168" spans="1:15" s="1" customFormat="1" ht="27.75" customHeight="1" x14ac:dyDescent="0.25">
      <c r="A168" s="187"/>
      <c r="B168" s="187" t="s">
        <v>119</v>
      </c>
      <c r="C168" s="25" t="s">
        <v>79</v>
      </c>
      <c r="D168" s="25" t="s">
        <v>619</v>
      </c>
      <c r="E168" s="25">
        <v>852</v>
      </c>
      <c r="F168" s="18" t="s">
        <v>111</v>
      </c>
      <c r="G168" s="18" t="s">
        <v>10</v>
      </c>
      <c r="H168" s="18" t="s">
        <v>118</v>
      </c>
      <c r="I168" s="18" t="s">
        <v>120</v>
      </c>
      <c r="J168" s="19">
        <f t="shared" si="44"/>
        <v>6225700</v>
      </c>
      <c r="K168" s="19">
        <f t="shared" si="44"/>
        <v>6537000</v>
      </c>
      <c r="L168" s="19">
        <f t="shared" si="44"/>
        <v>6916200</v>
      </c>
    </row>
    <row r="169" spans="1:15" s="1" customFormat="1" ht="38.25" x14ac:dyDescent="0.25">
      <c r="A169" s="187"/>
      <c r="B169" s="187" t="s">
        <v>121</v>
      </c>
      <c r="C169" s="25" t="s">
        <v>79</v>
      </c>
      <c r="D169" s="25" t="s">
        <v>619</v>
      </c>
      <c r="E169" s="25">
        <v>852</v>
      </c>
      <c r="F169" s="18" t="s">
        <v>111</v>
      </c>
      <c r="G169" s="18" t="s">
        <v>10</v>
      </c>
      <c r="H169" s="18" t="s">
        <v>118</v>
      </c>
      <c r="I169" s="18" t="s">
        <v>122</v>
      </c>
      <c r="J169" s="19">
        <v>6225700</v>
      </c>
      <c r="K169" s="19">
        <v>6537000</v>
      </c>
      <c r="L169" s="19">
        <v>6916200</v>
      </c>
    </row>
    <row r="170" spans="1:15" s="1" customFormat="1" ht="15" customHeight="1" x14ac:dyDescent="0.25">
      <c r="A170" s="350" t="s">
        <v>123</v>
      </c>
      <c r="B170" s="350"/>
      <c r="C170" s="25" t="s">
        <v>79</v>
      </c>
      <c r="D170" s="25" t="s">
        <v>619</v>
      </c>
      <c r="E170" s="25">
        <v>852</v>
      </c>
      <c r="F170" s="18" t="s">
        <v>111</v>
      </c>
      <c r="G170" s="18" t="s">
        <v>10</v>
      </c>
      <c r="H170" s="18" t="s">
        <v>124</v>
      </c>
      <c r="I170" s="18"/>
      <c r="J170" s="19">
        <f>J172</f>
        <v>12443600</v>
      </c>
      <c r="K170" s="19">
        <f>K172</f>
        <v>13065800</v>
      </c>
      <c r="L170" s="19">
        <f>L172</f>
        <v>13823700</v>
      </c>
    </row>
    <row r="171" spans="1:15" s="1" customFormat="1" ht="27" customHeight="1" x14ac:dyDescent="0.25">
      <c r="A171" s="187"/>
      <c r="B171" s="187" t="s">
        <v>119</v>
      </c>
      <c r="C171" s="134" t="s">
        <v>79</v>
      </c>
      <c r="D171" s="25" t="s">
        <v>619</v>
      </c>
      <c r="E171" s="25">
        <v>852</v>
      </c>
      <c r="F171" s="18" t="s">
        <v>111</v>
      </c>
      <c r="G171" s="18" t="s">
        <v>10</v>
      </c>
      <c r="H171" s="18" t="s">
        <v>124</v>
      </c>
      <c r="I171" s="18" t="s">
        <v>120</v>
      </c>
      <c r="J171" s="19">
        <f>J172</f>
        <v>12443600</v>
      </c>
      <c r="K171" s="19">
        <f>K172</f>
        <v>13065800</v>
      </c>
      <c r="L171" s="19">
        <f>L172</f>
        <v>13823700</v>
      </c>
    </row>
    <row r="172" spans="1:15" s="1" customFormat="1" ht="38.25" x14ac:dyDescent="0.25">
      <c r="A172" s="187"/>
      <c r="B172" s="187" t="s">
        <v>121</v>
      </c>
      <c r="C172" s="25" t="s">
        <v>79</v>
      </c>
      <c r="D172" s="25" t="s">
        <v>619</v>
      </c>
      <c r="E172" s="25">
        <v>852</v>
      </c>
      <c r="F172" s="18" t="s">
        <v>111</v>
      </c>
      <c r="G172" s="18" t="s">
        <v>10</v>
      </c>
      <c r="H172" s="18" t="s">
        <v>124</v>
      </c>
      <c r="I172" s="18" t="s">
        <v>122</v>
      </c>
      <c r="J172" s="19">
        <v>12443600</v>
      </c>
      <c r="K172" s="19">
        <v>13065800</v>
      </c>
      <c r="L172" s="19">
        <v>13823700</v>
      </c>
    </row>
    <row r="173" spans="1:15" s="2" customFormat="1" x14ac:dyDescent="0.25">
      <c r="A173" s="350" t="s">
        <v>64</v>
      </c>
      <c r="B173" s="350"/>
      <c r="C173" s="25" t="s">
        <v>79</v>
      </c>
      <c r="D173" s="25" t="s">
        <v>619</v>
      </c>
      <c r="E173" s="25">
        <v>852</v>
      </c>
      <c r="F173" s="25" t="s">
        <v>111</v>
      </c>
      <c r="G173" s="25" t="s">
        <v>10</v>
      </c>
      <c r="H173" s="25" t="s">
        <v>125</v>
      </c>
      <c r="I173" s="25"/>
      <c r="J173" s="27">
        <f>J174</f>
        <v>878920</v>
      </c>
      <c r="K173" s="27">
        <f>K174</f>
        <v>878920</v>
      </c>
      <c r="L173" s="27">
        <f>L174</f>
        <v>878920</v>
      </c>
    </row>
    <row r="174" spans="1:15" s="1" customFormat="1" ht="66.75" customHeight="1" x14ac:dyDescent="0.25">
      <c r="A174" s="350" t="s">
        <v>66</v>
      </c>
      <c r="B174" s="350"/>
      <c r="C174" s="25" t="s">
        <v>79</v>
      </c>
      <c r="D174" s="25" t="s">
        <v>619</v>
      </c>
      <c r="E174" s="25">
        <v>852</v>
      </c>
      <c r="F174" s="18" t="s">
        <v>111</v>
      </c>
      <c r="G174" s="18" t="s">
        <v>10</v>
      </c>
      <c r="H174" s="18" t="s">
        <v>67</v>
      </c>
      <c r="I174" s="18"/>
      <c r="J174" s="19">
        <f>J178+J175</f>
        <v>878920</v>
      </c>
      <c r="K174" s="19">
        <f>K178+K175</f>
        <v>878920</v>
      </c>
      <c r="L174" s="19">
        <f>L178+L175</f>
        <v>878920</v>
      </c>
    </row>
    <row r="175" spans="1:15" s="1" customFormat="1" ht="80.25" customHeight="1" x14ac:dyDescent="0.25">
      <c r="A175" s="350" t="s">
        <v>295</v>
      </c>
      <c r="B175" s="350"/>
      <c r="C175" s="25" t="s">
        <v>79</v>
      </c>
      <c r="D175" s="25" t="s">
        <v>619</v>
      </c>
      <c r="E175" s="25">
        <v>852</v>
      </c>
      <c r="F175" s="18" t="s">
        <v>111</v>
      </c>
      <c r="G175" s="18" t="s">
        <v>10</v>
      </c>
      <c r="H175" s="18" t="s">
        <v>131</v>
      </c>
      <c r="I175" s="18"/>
      <c r="J175" s="19">
        <f t="shared" ref="J175:L176" si="45">J176</f>
        <v>863000</v>
      </c>
      <c r="K175" s="19">
        <f t="shared" si="45"/>
        <v>863000</v>
      </c>
      <c r="L175" s="19">
        <f t="shared" si="45"/>
        <v>863000</v>
      </c>
    </row>
    <row r="176" spans="1:15" s="1" customFormat="1" x14ac:dyDescent="0.25">
      <c r="A176" s="187"/>
      <c r="B176" s="187" t="s">
        <v>127</v>
      </c>
      <c r="C176" s="25" t="s">
        <v>79</v>
      </c>
      <c r="D176" s="25" t="s">
        <v>619</v>
      </c>
      <c r="E176" s="25">
        <v>852</v>
      </c>
      <c r="F176" s="18" t="s">
        <v>111</v>
      </c>
      <c r="G176" s="18" t="s">
        <v>10</v>
      </c>
      <c r="H176" s="18" t="s">
        <v>131</v>
      </c>
      <c r="I176" s="18" t="s">
        <v>128</v>
      </c>
      <c r="J176" s="19">
        <f t="shared" si="45"/>
        <v>863000</v>
      </c>
      <c r="K176" s="19">
        <f t="shared" si="45"/>
        <v>863000</v>
      </c>
      <c r="L176" s="19">
        <f t="shared" si="45"/>
        <v>863000</v>
      </c>
    </row>
    <row r="177" spans="1:12" s="1" customFormat="1" ht="25.5" x14ac:dyDescent="0.25">
      <c r="A177" s="20"/>
      <c r="B177" s="187" t="s">
        <v>659</v>
      </c>
      <c r="C177" s="25" t="s">
        <v>79</v>
      </c>
      <c r="D177" s="25" t="s">
        <v>619</v>
      </c>
      <c r="E177" s="25">
        <v>852</v>
      </c>
      <c r="F177" s="18" t="s">
        <v>111</v>
      </c>
      <c r="G177" s="18" t="s">
        <v>10</v>
      </c>
      <c r="H177" s="18" t="s">
        <v>131</v>
      </c>
      <c r="I177" s="18" t="s">
        <v>245</v>
      </c>
      <c r="J177" s="19">
        <v>863000</v>
      </c>
      <c r="K177" s="19">
        <v>863000</v>
      </c>
      <c r="L177" s="19">
        <v>863000</v>
      </c>
    </row>
    <row r="178" spans="1:12" s="1" customFormat="1" ht="64.5" customHeight="1" x14ac:dyDescent="0.25">
      <c r="A178" s="350" t="s">
        <v>297</v>
      </c>
      <c r="B178" s="350"/>
      <c r="C178" s="134" t="s">
        <v>79</v>
      </c>
      <c r="D178" s="25" t="s">
        <v>619</v>
      </c>
      <c r="E178" s="25">
        <v>852</v>
      </c>
      <c r="F178" s="18" t="s">
        <v>111</v>
      </c>
      <c r="G178" s="18" t="s">
        <v>10</v>
      </c>
      <c r="H178" s="18" t="s">
        <v>298</v>
      </c>
      <c r="I178" s="18"/>
      <c r="J178" s="19">
        <f t="shared" ref="J178:L179" si="46">J179</f>
        <v>15920</v>
      </c>
      <c r="K178" s="19">
        <f t="shared" si="46"/>
        <v>15920</v>
      </c>
      <c r="L178" s="19">
        <f t="shared" si="46"/>
        <v>15920</v>
      </c>
    </row>
    <row r="179" spans="1:12" s="1" customFormat="1" x14ac:dyDescent="0.25">
      <c r="A179" s="20"/>
      <c r="B179" s="187" t="s">
        <v>127</v>
      </c>
      <c r="C179" s="25" t="s">
        <v>79</v>
      </c>
      <c r="D179" s="25" t="s">
        <v>619</v>
      </c>
      <c r="E179" s="25">
        <v>852</v>
      </c>
      <c r="F179" s="18" t="s">
        <v>111</v>
      </c>
      <c r="G179" s="18" t="s">
        <v>10</v>
      </c>
      <c r="H179" s="18" t="s">
        <v>298</v>
      </c>
      <c r="I179" s="18" t="s">
        <v>128</v>
      </c>
      <c r="J179" s="19">
        <f t="shared" si="46"/>
        <v>15920</v>
      </c>
      <c r="K179" s="19">
        <f t="shared" si="46"/>
        <v>15920</v>
      </c>
      <c r="L179" s="19">
        <f t="shared" si="46"/>
        <v>15920</v>
      </c>
    </row>
    <row r="180" spans="1:12" s="1" customFormat="1" ht="25.5" x14ac:dyDescent="0.25">
      <c r="A180" s="20"/>
      <c r="B180" s="187" t="s">
        <v>129</v>
      </c>
      <c r="C180" s="25" t="s">
        <v>79</v>
      </c>
      <c r="D180" s="25" t="s">
        <v>619</v>
      </c>
      <c r="E180" s="25">
        <v>852</v>
      </c>
      <c r="F180" s="18" t="s">
        <v>111</v>
      </c>
      <c r="G180" s="18" t="s">
        <v>10</v>
      </c>
      <c r="H180" s="18" t="s">
        <v>298</v>
      </c>
      <c r="I180" s="18" t="s">
        <v>130</v>
      </c>
      <c r="J180" s="19">
        <v>15920</v>
      </c>
      <c r="K180" s="19">
        <v>15920</v>
      </c>
      <c r="L180" s="19">
        <v>15920</v>
      </c>
    </row>
    <row r="181" spans="1:12" s="16" customFormat="1" x14ac:dyDescent="0.25">
      <c r="A181" s="326" t="s">
        <v>138</v>
      </c>
      <c r="B181" s="326"/>
      <c r="C181" s="134" t="s">
        <v>79</v>
      </c>
      <c r="D181" s="25" t="s">
        <v>619</v>
      </c>
      <c r="E181" s="25">
        <v>852</v>
      </c>
      <c r="F181" s="14" t="s">
        <v>111</v>
      </c>
      <c r="G181" s="14" t="s">
        <v>79</v>
      </c>
      <c r="H181" s="14"/>
      <c r="I181" s="14"/>
      <c r="J181" s="15">
        <f>J182+J208+J219+J223</f>
        <v>85290529.229999989</v>
      </c>
      <c r="K181" s="15">
        <f t="shared" ref="K181:L181" si="47">K182+K208+K219+K223</f>
        <v>87446802.099999994</v>
      </c>
      <c r="L181" s="15">
        <f t="shared" si="47"/>
        <v>92293820.729999989</v>
      </c>
    </row>
    <row r="182" spans="1:12" s="1" customFormat="1" x14ac:dyDescent="0.25">
      <c r="A182" s="350" t="s">
        <v>139</v>
      </c>
      <c r="B182" s="350"/>
      <c r="C182" s="25" t="s">
        <v>79</v>
      </c>
      <c r="D182" s="25" t="s">
        <v>619</v>
      </c>
      <c r="E182" s="25">
        <v>852</v>
      </c>
      <c r="F182" s="18" t="s">
        <v>111</v>
      </c>
      <c r="G182" s="18" t="s">
        <v>79</v>
      </c>
      <c r="H182" s="18" t="s">
        <v>140</v>
      </c>
      <c r="I182" s="18"/>
      <c r="J182" s="19">
        <f>J183</f>
        <v>14409500</v>
      </c>
      <c r="K182" s="19">
        <f>K183</f>
        <v>15130000</v>
      </c>
      <c r="L182" s="19">
        <f>L183</f>
        <v>16007500</v>
      </c>
    </row>
    <row r="183" spans="1:12" s="1" customFormat="1" x14ac:dyDescent="0.25">
      <c r="A183" s="350" t="s">
        <v>115</v>
      </c>
      <c r="B183" s="350"/>
      <c r="C183" s="25" t="s">
        <v>79</v>
      </c>
      <c r="D183" s="25" t="s">
        <v>619</v>
      </c>
      <c r="E183" s="25">
        <v>852</v>
      </c>
      <c r="F183" s="25" t="s">
        <v>111</v>
      </c>
      <c r="G183" s="25" t="s">
        <v>79</v>
      </c>
      <c r="H183" s="25" t="s">
        <v>141</v>
      </c>
      <c r="I183" s="18"/>
      <c r="J183" s="19">
        <f>J184+J187+J190+J193+J196+J199+J202+J205</f>
        <v>14409500</v>
      </c>
      <c r="K183" s="19">
        <f>K184+K187+K190+K193+K196+K199+K202+K205</f>
        <v>15130000</v>
      </c>
      <c r="L183" s="19">
        <f>L184+L187+L190+L193+L196+L199+L202+L205</f>
        <v>16007500</v>
      </c>
    </row>
    <row r="184" spans="1:12" s="1" customFormat="1" x14ac:dyDescent="0.25">
      <c r="A184" s="350" t="s">
        <v>142</v>
      </c>
      <c r="B184" s="350"/>
      <c r="C184" s="25" t="s">
        <v>79</v>
      </c>
      <c r="D184" s="25" t="s">
        <v>619</v>
      </c>
      <c r="E184" s="25">
        <v>852</v>
      </c>
      <c r="F184" s="25" t="s">
        <v>111</v>
      </c>
      <c r="G184" s="25" t="s">
        <v>79</v>
      </c>
      <c r="H184" s="25" t="s">
        <v>143</v>
      </c>
      <c r="I184" s="18"/>
      <c r="J184" s="19">
        <f t="shared" ref="J184:L185" si="48">J185</f>
        <v>2159400</v>
      </c>
      <c r="K184" s="19">
        <f t="shared" si="48"/>
        <v>2267400</v>
      </c>
      <c r="L184" s="19">
        <f t="shared" si="48"/>
        <v>2398900</v>
      </c>
    </row>
    <row r="185" spans="1:12" s="1" customFormat="1" ht="27.75" customHeight="1" x14ac:dyDescent="0.25">
      <c r="A185" s="187"/>
      <c r="B185" s="187" t="s">
        <v>119</v>
      </c>
      <c r="C185" s="25" t="s">
        <v>79</v>
      </c>
      <c r="D185" s="25" t="s">
        <v>619</v>
      </c>
      <c r="E185" s="185">
        <v>852</v>
      </c>
      <c r="F185" s="18" t="s">
        <v>111</v>
      </c>
      <c r="G185" s="25" t="s">
        <v>79</v>
      </c>
      <c r="H185" s="25" t="s">
        <v>143</v>
      </c>
      <c r="I185" s="18" t="s">
        <v>120</v>
      </c>
      <c r="J185" s="19">
        <f t="shared" si="48"/>
        <v>2159400</v>
      </c>
      <c r="K185" s="19">
        <f t="shared" si="48"/>
        <v>2267400</v>
      </c>
      <c r="L185" s="19">
        <f t="shared" si="48"/>
        <v>2398900</v>
      </c>
    </row>
    <row r="186" spans="1:12" s="1" customFormat="1" ht="38.25" x14ac:dyDescent="0.25">
      <c r="A186" s="187"/>
      <c r="B186" s="187" t="s">
        <v>121</v>
      </c>
      <c r="C186" s="25" t="s">
        <v>79</v>
      </c>
      <c r="D186" s="25" t="s">
        <v>619</v>
      </c>
      <c r="E186" s="185">
        <v>852</v>
      </c>
      <c r="F186" s="18" t="s">
        <v>111</v>
      </c>
      <c r="G186" s="25" t="s">
        <v>79</v>
      </c>
      <c r="H186" s="25" t="s">
        <v>143</v>
      </c>
      <c r="I186" s="18" t="s">
        <v>122</v>
      </c>
      <c r="J186" s="19">
        <f>2159402-2</f>
        <v>2159400</v>
      </c>
      <c r="K186" s="19">
        <v>2267400</v>
      </c>
      <c r="L186" s="19">
        <v>2398900</v>
      </c>
    </row>
    <row r="187" spans="1:12" s="1" customFormat="1" x14ac:dyDescent="0.25">
      <c r="A187" s="350" t="s">
        <v>144</v>
      </c>
      <c r="B187" s="350"/>
      <c r="C187" s="25" t="s">
        <v>79</v>
      </c>
      <c r="D187" s="25" t="s">
        <v>619</v>
      </c>
      <c r="E187" s="185">
        <v>852</v>
      </c>
      <c r="F187" s="25" t="s">
        <v>111</v>
      </c>
      <c r="G187" s="25" t="s">
        <v>79</v>
      </c>
      <c r="H187" s="25" t="s">
        <v>145</v>
      </c>
      <c r="I187" s="18"/>
      <c r="J187" s="19">
        <f t="shared" ref="J187:L188" si="49">J188</f>
        <v>2515700</v>
      </c>
      <c r="K187" s="19">
        <f t="shared" si="49"/>
        <v>2641100</v>
      </c>
      <c r="L187" s="19">
        <f t="shared" si="49"/>
        <v>2733900</v>
      </c>
    </row>
    <row r="188" spans="1:12" s="1" customFormat="1" ht="27.75" customHeight="1" x14ac:dyDescent="0.25">
      <c r="A188" s="187"/>
      <c r="B188" s="187" t="s">
        <v>119</v>
      </c>
      <c r="C188" s="134" t="s">
        <v>79</v>
      </c>
      <c r="D188" s="25" t="s">
        <v>619</v>
      </c>
      <c r="E188" s="185">
        <v>852</v>
      </c>
      <c r="F188" s="18" t="s">
        <v>111</v>
      </c>
      <c r="G188" s="25" t="s">
        <v>79</v>
      </c>
      <c r="H188" s="25" t="s">
        <v>145</v>
      </c>
      <c r="I188" s="18" t="s">
        <v>120</v>
      </c>
      <c r="J188" s="19">
        <f t="shared" si="49"/>
        <v>2515700</v>
      </c>
      <c r="K188" s="19">
        <f t="shared" si="49"/>
        <v>2641100</v>
      </c>
      <c r="L188" s="19">
        <f t="shared" si="49"/>
        <v>2733900</v>
      </c>
    </row>
    <row r="189" spans="1:12" s="1" customFormat="1" ht="38.25" x14ac:dyDescent="0.25">
      <c r="A189" s="187"/>
      <c r="B189" s="187" t="s">
        <v>121</v>
      </c>
      <c r="C189" s="25" t="s">
        <v>79</v>
      </c>
      <c r="D189" s="25" t="s">
        <v>619</v>
      </c>
      <c r="E189" s="185">
        <v>852</v>
      </c>
      <c r="F189" s="18" t="s">
        <v>111</v>
      </c>
      <c r="G189" s="25" t="s">
        <v>79</v>
      </c>
      <c r="H189" s="25" t="s">
        <v>145</v>
      </c>
      <c r="I189" s="18" t="s">
        <v>122</v>
      </c>
      <c r="J189" s="19">
        <f>2461078+54622</f>
        <v>2515700</v>
      </c>
      <c r="K189" s="19">
        <f>2584100+57000</f>
        <v>2641100</v>
      </c>
      <c r="L189" s="19">
        <v>2733900</v>
      </c>
    </row>
    <row r="190" spans="1:12" s="1" customFormat="1" x14ac:dyDescent="0.25">
      <c r="A190" s="350" t="s">
        <v>305</v>
      </c>
      <c r="B190" s="350"/>
      <c r="C190" s="25" t="s">
        <v>79</v>
      </c>
      <c r="D190" s="25" t="s">
        <v>619</v>
      </c>
      <c r="E190" s="185">
        <v>852</v>
      </c>
      <c r="F190" s="25" t="s">
        <v>111</v>
      </c>
      <c r="G190" s="25" t="s">
        <v>79</v>
      </c>
      <c r="H190" s="25" t="s">
        <v>146</v>
      </c>
      <c r="I190" s="18"/>
      <c r="J190" s="19">
        <f t="shared" ref="J190:L191" si="50">J191</f>
        <v>1509100</v>
      </c>
      <c r="K190" s="19">
        <f t="shared" si="50"/>
        <v>1584800</v>
      </c>
      <c r="L190" s="19">
        <f t="shared" si="50"/>
        <v>1615400</v>
      </c>
    </row>
    <row r="191" spans="1:12" s="1" customFormat="1" ht="27.75" customHeight="1" x14ac:dyDescent="0.25">
      <c r="A191" s="187"/>
      <c r="B191" s="187" t="s">
        <v>119</v>
      </c>
      <c r="C191" s="25" t="s">
        <v>79</v>
      </c>
      <c r="D191" s="25" t="s">
        <v>619</v>
      </c>
      <c r="E191" s="185">
        <v>852</v>
      </c>
      <c r="F191" s="18" t="s">
        <v>111</v>
      </c>
      <c r="G191" s="25" t="s">
        <v>79</v>
      </c>
      <c r="H191" s="25" t="s">
        <v>146</v>
      </c>
      <c r="I191" s="18" t="s">
        <v>120</v>
      </c>
      <c r="J191" s="19">
        <f t="shared" si="50"/>
        <v>1509100</v>
      </c>
      <c r="K191" s="19">
        <f t="shared" si="50"/>
        <v>1584800</v>
      </c>
      <c r="L191" s="19">
        <f t="shared" si="50"/>
        <v>1615400</v>
      </c>
    </row>
    <row r="192" spans="1:12" s="1" customFormat="1" ht="38.25" x14ac:dyDescent="0.25">
      <c r="A192" s="187"/>
      <c r="B192" s="187" t="s">
        <v>121</v>
      </c>
      <c r="C192" s="25" t="s">
        <v>79</v>
      </c>
      <c r="D192" s="25" t="s">
        <v>619</v>
      </c>
      <c r="E192" s="185">
        <v>852</v>
      </c>
      <c r="F192" s="18" t="s">
        <v>111</v>
      </c>
      <c r="G192" s="25" t="s">
        <v>79</v>
      </c>
      <c r="H192" s="25" t="s">
        <v>146</v>
      </c>
      <c r="I192" s="18" t="s">
        <v>122</v>
      </c>
      <c r="J192" s="19">
        <f>1454139+54961</f>
        <v>1509100</v>
      </c>
      <c r="K192" s="19">
        <f>1526800+58000</f>
        <v>1584800</v>
      </c>
      <c r="L192" s="19">
        <v>1615400</v>
      </c>
    </row>
    <row r="193" spans="1:14" s="1" customFormat="1" x14ac:dyDescent="0.25">
      <c r="A193" s="350" t="s">
        <v>147</v>
      </c>
      <c r="B193" s="350"/>
      <c r="C193" s="25" t="s">
        <v>79</v>
      </c>
      <c r="D193" s="25" t="s">
        <v>619</v>
      </c>
      <c r="E193" s="185">
        <v>852</v>
      </c>
      <c r="F193" s="25" t="s">
        <v>111</v>
      </c>
      <c r="G193" s="25" t="s">
        <v>79</v>
      </c>
      <c r="H193" s="25" t="s">
        <v>148</v>
      </c>
      <c r="I193" s="18"/>
      <c r="J193" s="19">
        <f t="shared" ref="J193:L194" si="51">J194</f>
        <v>3143300</v>
      </c>
      <c r="K193" s="19">
        <f t="shared" si="51"/>
        <v>3300500</v>
      </c>
      <c r="L193" s="19">
        <f t="shared" si="51"/>
        <v>3635800</v>
      </c>
    </row>
    <row r="194" spans="1:14" s="1" customFormat="1" ht="27.75" customHeight="1" x14ac:dyDescent="0.25">
      <c r="A194" s="187"/>
      <c r="B194" s="187" t="s">
        <v>119</v>
      </c>
      <c r="C194" s="25" t="s">
        <v>79</v>
      </c>
      <c r="D194" s="25" t="s">
        <v>619</v>
      </c>
      <c r="E194" s="185">
        <v>852</v>
      </c>
      <c r="F194" s="18" t="s">
        <v>111</v>
      </c>
      <c r="G194" s="25" t="s">
        <v>79</v>
      </c>
      <c r="H194" s="25" t="s">
        <v>148</v>
      </c>
      <c r="I194" s="18" t="s">
        <v>120</v>
      </c>
      <c r="J194" s="19">
        <f t="shared" si="51"/>
        <v>3143300</v>
      </c>
      <c r="K194" s="19">
        <f t="shared" si="51"/>
        <v>3300500</v>
      </c>
      <c r="L194" s="19">
        <f t="shared" si="51"/>
        <v>3635800</v>
      </c>
    </row>
    <row r="195" spans="1:14" s="1" customFormat="1" ht="37.5" customHeight="1" x14ac:dyDescent="0.25">
      <c r="A195" s="187"/>
      <c r="B195" s="187" t="s">
        <v>121</v>
      </c>
      <c r="C195" s="134" t="s">
        <v>79</v>
      </c>
      <c r="D195" s="25" t="s">
        <v>619</v>
      </c>
      <c r="E195" s="185">
        <v>852</v>
      </c>
      <c r="F195" s="18" t="s">
        <v>111</v>
      </c>
      <c r="G195" s="25" t="s">
        <v>79</v>
      </c>
      <c r="H195" s="25" t="s">
        <v>148</v>
      </c>
      <c r="I195" s="18" t="s">
        <v>122</v>
      </c>
      <c r="J195" s="19">
        <f>3272821-129521</f>
        <v>3143300</v>
      </c>
      <c r="K195" s="19">
        <f>3436500-136000</f>
        <v>3300500</v>
      </c>
      <c r="L195" s="19">
        <v>3635800</v>
      </c>
    </row>
    <row r="196" spans="1:14" s="1" customFormat="1" x14ac:dyDescent="0.25">
      <c r="A196" s="350" t="s">
        <v>149</v>
      </c>
      <c r="B196" s="350"/>
      <c r="C196" s="25" t="s">
        <v>79</v>
      </c>
      <c r="D196" s="25" t="s">
        <v>619</v>
      </c>
      <c r="E196" s="185">
        <v>852</v>
      </c>
      <c r="F196" s="25" t="s">
        <v>111</v>
      </c>
      <c r="G196" s="25" t="s">
        <v>79</v>
      </c>
      <c r="H196" s="25" t="s">
        <v>150</v>
      </c>
      <c r="I196" s="18"/>
      <c r="J196" s="19">
        <f t="shared" ref="J196:L197" si="52">J197</f>
        <v>1445900</v>
      </c>
      <c r="K196" s="19">
        <f t="shared" si="52"/>
        <v>1518200</v>
      </c>
      <c r="L196" s="19">
        <f t="shared" si="52"/>
        <v>1606300</v>
      </c>
    </row>
    <row r="197" spans="1:14" s="1" customFormat="1" ht="27.75" customHeight="1" x14ac:dyDescent="0.25">
      <c r="A197" s="187"/>
      <c r="B197" s="187" t="s">
        <v>119</v>
      </c>
      <c r="C197" s="25" t="s">
        <v>79</v>
      </c>
      <c r="D197" s="25" t="s">
        <v>619</v>
      </c>
      <c r="E197" s="185">
        <v>852</v>
      </c>
      <c r="F197" s="18" t="s">
        <v>111</v>
      </c>
      <c r="G197" s="25" t="s">
        <v>79</v>
      </c>
      <c r="H197" s="25" t="s">
        <v>150</v>
      </c>
      <c r="I197" s="18" t="s">
        <v>120</v>
      </c>
      <c r="J197" s="19">
        <f t="shared" si="52"/>
        <v>1445900</v>
      </c>
      <c r="K197" s="19">
        <f t="shared" si="52"/>
        <v>1518200</v>
      </c>
      <c r="L197" s="19">
        <f t="shared" si="52"/>
        <v>1606300</v>
      </c>
    </row>
    <row r="198" spans="1:14" s="1" customFormat="1" ht="38.25" x14ac:dyDescent="0.25">
      <c r="A198" s="187"/>
      <c r="B198" s="187" t="s">
        <v>121</v>
      </c>
      <c r="C198" s="134" t="s">
        <v>79</v>
      </c>
      <c r="D198" s="25" t="s">
        <v>619</v>
      </c>
      <c r="E198" s="185">
        <v>852</v>
      </c>
      <c r="F198" s="18" t="s">
        <v>111</v>
      </c>
      <c r="G198" s="25" t="s">
        <v>79</v>
      </c>
      <c r="H198" s="25" t="s">
        <v>150</v>
      </c>
      <c r="I198" s="18" t="s">
        <v>122</v>
      </c>
      <c r="J198" s="19">
        <f>1445866+34</f>
        <v>1445900</v>
      </c>
      <c r="K198" s="19">
        <v>1518200</v>
      </c>
      <c r="L198" s="19">
        <v>1606300</v>
      </c>
    </row>
    <row r="199" spans="1:14" s="1" customFormat="1" x14ac:dyDescent="0.25">
      <c r="A199" s="350" t="s">
        <v>151</v>
      </c>
      <c r="B199" s="350"/>
      <c r="C199" s="25" t="s">
        <v>79</v>
      </c>
      <c r="D199" s="25" t="s">
        <v>619</v>
      </c>
      <c r="E199" s="185">
        <v>852</v>
      </c>
      <c r="F199" s="25" t="s">
        <v>111</v>
      </c>
      <c r="G199" s="25" t="s">
        <v>79</v>
      </c>
      <c r="H199" s="25" t="s">
        <v>152</v>
      </c>
      <c r="I199" s="18"/>
      <c r="J199" s="19">
        <f t="shared" ref="J199:L200" si="53">J200</f>
        <v>1604400</v>
      </c>
      <c r="K199" s="19">
        <f t="shared" si="53"/>
        <v>1684600</v>
      </c>
      <c r="L199" s="19">
        <f t="shared" si="53"/>
        <v>1782300</v>
      </c>
    </row>
    <row r="200" spans="1:14" s="1" customFormat="1" ht="29.25" customHeight="1" x14ac:dyDescent="0.25">
      <c r="A200" s="187"/>
      <c r="B200" s="187" t="s">
        <v>119</v>
      </c>
      <c r="C200" s="25" t="s">
        <v>79</v>
      </c>
      <c r="D200" s="25" t="s">
        <v>619</v>
      </c>
      <c r="E200" s="185">
        <v>852</v>
      </c>
      <c r="F200" s="18" t="s">
        <v>111</v>
      </c>
      <c r="G200" s="25" t="s">
        <v>79</v>
      </c>
      <c r="H200" s="25" t="s">
        <v>152</v>
      </c>
      <c r="I200" s="18" t="s">
        <v>120</v>
      </c>
      <c r="J200" s="19">
        <f t="shared" si="53"/>
        <v>1604400</v>
      </c>
      <c r="K200" s="19">
        <f t="shared" si="53"/>
        <v>1684600</v>
      </c>
      <c r="L200" s="19">
        <f t="shared" si="53"/>
        <v>1782300</v>
      </c>
    </row>
    <row r="201" spans="1:14" s="1" customFormat="1" ht="38.25" x14ac:dyDescent="0.25">
      <c r="A201" s="187"/>
      <c r="B201" s="187" t="s">
        <v>121</v>
      </c>
      <c r="C201" s="25" t="s">
        <v>79</v>
      </c>
      <c r="D201" s="25" t="s">
        <v>619</v>
      </c>
      <c r="E201" s="185">
        <v>852</v>
      </c>
      <c r="F201" s="18" t="s">
        <v>111</v>
      </c>
      <c r="G201" s="25" t="s">
        <v>79</v>
      </c>
      <c r="H201" s="25" t="s">
        <v>152</v>
      </c>
      <c r="I201" s="18" t="s">
        <v>122</v>
      </c>
      <c r="J201" s="19">
        <f>1604423-23</f>
        <v>1604400</v>
      </c>
      <c r="K201" s="19">
        <v>1684600</v>
      </c>
      <c r="L201" s="19">
        <v>1782300</v>
      </c>
    </row>
    <row r="202" spans="1:14" s="1" customFormat="1" x14ac:dyDescent="0.25">
      <c r="A202" s="350" t="s">
        <v>153</v>
      </c>
      <c r="B202" s="350"/>
      <c r="C202" s="25" t="s">
        <v>79</v>
      </c>
      <c r="D202" s="25" t="s">
        <v>619</v>
      </c>
      <c r="E202" s="185">
        <v>852</v>
      </c>
      <c r="F202" s="25" t="s">
        <v>111</v>
      </c>
      <c r="G202" s="25" t="s">
        <v>79</v>
      </c>
      <c r="H202" s="25" t="s">
        <v>154</v>
      </c>
      <c r="I202" s="18"/>
      <c r="J202" s="19">
        <f t="shared" ref="J202:L203" si="54">J203</f>
        <v>1466000</v>
      </c>
      <c r="K202" s="19">
        <f t="shared" si="54"/>
        <v>1539400</v>
      </c>
      <c r="L202" s="19">
        <f t="shared" si="54"/>
        <v>1628700</v>
      </c>
    </row>
    <row r="203" spans="1:14" s="1" customFormat="1" ht="28.5" customHeight="1" x14ac:dyDescent="0.25">
      <c r="A203" s="187"/>
      <c r="B203" s="187" t="s">
        <v>119</v>
      </c>
      <c r="C203" s="25" t="s">
        <v>79</v>
      </c>
      <c r="D203" s="25" t="s">
        <v>619</v>
      </c>
      <c r="E203" s="185">
        <v>852</v>
      </c>
      <c r="F203" s="18" t="s">
        <v>111</v>
      </c>
      <c r="G203" s="25" t="s">
        <v>79</v>
      </c>
      <c r="H203" s="25" t="s">
        <v>154</v>
      </c>
      <c r="I203" s="18" t="s">
        <v>120</v>
      </c>
      <c r="J203" s="19">
        <f t="shared" si="54"/>
        <v>1466000</v>
      </c>
      <c r="K203" s="19">
        <f t="shared" si="54"/>
        <v>1539400</v>
      </c>
      <c r="L203" s="19">
        <f t="shared" si="54"/>
        <v>1628700</v>
      </c>
    </row>
    <row r="204" spans="1:14" s="1" customFormat="1" ht="38.25" x14ac:dyDescent="0.25">
      <c r="A204" s="187"/>
      <c r="B204" s="187" t="s">
        <v>121</v>
      </c>
      <c r="C204" s="25" t="s">
        <v>79</v>
      </c>
      <c r="D204" s="25" t="s">
        <v>619</v>
      </c>
      <c r="E204" s="185">
        <v>852</v>
      </c>
      <c r="F204" s="18" t="s">
        <v>111</v>
      </c>
      <c r="G204" s="25" t="s">
        <v>79</v>
      </c>
      <c r="H204" s="25" t="s">
        <v>154</v>
      </c>
      <c r="I204" s="18" t="s">
        <v>122</v>
      </c>
      <c r="J204" s="19">
        <f>1466064-64</f>
        <v>1466000</v>
      </c>
      <c r="K204" s="19">
        <v>1539400</v>
      </c>
      <c r="L204" s="19">
        <v>1628700</v>
      </c>
    </row>
    <row r="205" spans="1:14" s="1" customFormat="1" x14ac:dyDescent="0.25">
      <c r="A205" s="350" t="s">
        <v>155</v>
      </c>
      <c r="B205" s="350"/>
      <c r="C205" s="134" t="s">
        <v>79</v>
      </c>
      <c r="D205" s="25" t="s">
        <v>619</v>
      </c>
      <c r="E205" s="185">
        <v>852</v>
      </c>
      <c r="F205" s="25" t="s">
        <v>111</v>
      </c>
      <c r="G205" s="25" t="s">
        <v>79</v>
      </c>
      <c r="H205" s="25" t="s">
        <v>156</v>
      </c>
      <c r="I205" s="18"/>
      <c r="J205" s="19">
        <f t="shared" ref="J205:L206" si="55">J206</f>
        <v>565700</v>
      </c>
      <c r="K205" s="19">
        <f t="shared" si="55"/>
        <v>594000</v>
      </c>
      <c r="L205" s="19">
        <f t="shared" si="55"/>
        <v>606200</v>
      </c>
    </row>
    <row r="206" spans="1:14" s="1" customFormat="1" ht="27" customHeight="1" x14ac:dyDescent="0.25">
      <c r="A206" s="187"/>
      <c r="B206" s="187" t="s">
        <v>119</v>
      </c>
      <c r="C206" s="25" t="s">
        <v>79</v>
      </c>
      <c r="D206" s="25" t="s">
        <v>619</v>
      </c>
      <c r="E206" s="185">
        <v>852</v>
      </c>
      <c r="F206" s="18" t="s">
        <v>111</v>
      </c>
      <c r="G206" s="25" t="s">
        <v>79</v>
      </c>
      <c r="H206" s="25" t="s">
        <v>156</v>
      </c>
      <c r="I206" s="18" t="s">
        <v>120</v>
      </c>
      <c r="J206" s="19">
        <f t="shared" si="55"/>
        <v>565700</v>
      </c>
      <c r="K206" s="19">
        <f t="shared" si="55"/>
        <v>594000</v>
      </c>
      <c r="L206" s="19">
        <f t="shared" si="55"/>
        <v>606200</v>
      </c>
    </row>
    <row r="207" spans="1:14" s="1" customFormat="1" ht="38.25" x14ac:dyDescent="0.25">
      <c r="A207" s="187"/>
      <c r="B207" s="187" t="s">
        <v>121</v>
      </c>
      <c r="C207" s="25" t="s">
        <v>79</v>
      </c>
      <c r="D207" s="25" t="s">
        <v>619</v>
      </c>
      <c r="E207" s="185">
        <v>852</v>
      </c>
      <c r="F207" s="18" t="s">
        <v>111</v>
      </c>
      <c r="G207" s="25" t="s">
        <v>79</v>
      </c>
      <c r="H207" s="25" t="s">
        <v>156</v>
      </c>
      <c r="I207" s="18" t="s">
        <v>122</v>
      </c>
      <c r="J207" s="19">
        <f>545720+19980</f>
        <v>565700</v>
      </c>
      <c r="K207" s="19">
        <f>573000+21000</f>
        <v>594000</v>
      </c>
      <c r="L207" s="19">
        <v>606200</v>
      </c>
      <c r="N207" s="175"/>
    </row>
    <row r="208" spans="1:14" s="1" customFormat="1" x14ac:dyDescent="0.25">
      <c r="A208" s="350" t="s">
        <v>157</v>
      </c>
      <c r="B208" s="350"/>
      <c r="C208" s="25" t="s">
        <v>79</v>
      </c>
      <c r="D208" s="25" t="s">
        <v>619</v>
      </c>
      <c r="E208" s="185">
        <v>852</v>
      </c>
      <c r="F208" s="18" t="s">
        <v>111</v>
      </c>
      <c r="G208" s="18" t="s">
        <v>79</v>
      </c>
      <c r="H208" s="18" t="s">
        <v>158</v>
      </c>
      <c r="I208" s="18"/>
      <c r="J208" s="19">
        <f>J209</f>
        <v>6292500</v>
      </c>
      <c r="K208" s="19">
        <f>K209</f>
        <v>6531400</v>
      </c>
      <c r="L208" s="19">
        <f>L209</f>
        <v>6910300</v>
      </c>
      <c r="N208" s="175"/>
    </row>
    <row r="209" spans="1:14" s="1" customFormat="1" x14ac:dyDescent="0.25">
      <c r="A209" s="350" t="s">
        <v>115</v>
      </c>
      <c r="B209" s="350"/>
      <c r="C209" s="25" t="s">
        <v>79</v>
      </c>
      <c r="D209" s="25" t="s">
        <v>619</v>
      </c>
      <c r="E209" s="185">
        <v>852</v>
      </c>
      <c r="F209" s="18" t="s">
        <v>111</v>
      </c>
      <c r="G209" s="18" t="s">
        <v>79</v>
      </c>
      <c r="H209" s="18" t="s">
        <v>159</v>
      </c>
      <c r="I209" s="18"/>
      <c r="J209" s="19">
        <f>J210+J213+J216</f>
        <v>6292500</v>
      </c>
      <c r="K209" s="19">
        <f>K210+K213+K216</f>
        <v>6531400</v>
      </c>
      <c r="L209" s="19">
        <f>L210+L213+L216</f>
        <v>6910300</v>
      </c>
      <c r="N209" s="175"/>
    </row>
    <row r="210" spans="1:14" s="1" customFormat="1" ht="26.25" customHeight="1" x14ac:dyDescent="0.25">
      <c r="A210" s="350" t="s">
        <v>160</v>
      </c>
      <c r="B210" s="350"/>
      <c r="C210" s="25" t="s">
        <v>79</v>
      </c>
      <c r="D210" s="25" t="s">
        <v>619</v>
      </c>
      <c r="E210" s="185">
        <v>852</v>
      </c>
      <c r="F210" s="25" t="s">
        <v>111</v>
      </c>
      <c r="G210" s="25" t="s">
        <v>79</v>
      </c>
      <c r="H210" s="25" t="s">
        <v>161</v>
      </c>
      <c r="I210" s="18"/>
      <c r="J210" s="19">
        <f t="shared" ref="J210:L211" si="56">J211</f>
        <v>2839100</v>
      </c>
      <c r="K210" s="19">
        <f t="shared" si="56"/>
        <v>2952000</v>
      </c>
      <c r="L210" s="19">
        <f t="shared" si="56"/>
        <v>3153900</v>
      </c>
      <c r="N210" s="175"/>
    </row>
    <row r="211" spans="1:14" s="1" customFormat="1" ht="29.25" customHeight="1" x14ac:dyDescent="0.25">
      <c r="A211" s="187"/>
      <c r="B211" s="187" t="s">
        <v>119</v>
      </c>
      <c r="C211" s="25" t="s">
        <v>79</v>
      </c>
      <c r="D211" s="25" t="s">
        <v>619</v>
      </c>
      <c r="E211" s="185">
        <v>852</v>
      </c>
      <c r="F211" s="18" t="s">
        <v>111</v>
      </c>
      <c r="G211" s="25" t="s">
        <v>79</v>
      </c>
      <c r="H211" s="25" t="s">
        <v>161</v>
      </c>
      <c r="I211" s="18" t="s">
        <v>120</v>
      </c>
      <c r="J211" s="19">
        <f t="shared" si="56"/>
        <v>2839100</v>
      </c>
      <c r="K211" s="19">
        <f t="shared" si="56"/>
        <v>2952000</v>
      </c>
      <c r="L211" s="19">
        <f t="shared" si="56"/>
        <v>3153900</v>
      </c>
      <c r="N211" s="175"/>
    </row>
    <row r="212" spans="1:14" s="1" customFormat="1" ht="38.25" x14ac:dyDescent="0.25">
      <c r="A212" s="187"/>
      <c r="B212" s="187" t="s">
        <v>121</v>
      </c>
      <c r="C212" s="25" t="s">
        <v>79</v>
      </c>
      <c r="D212" s="25" t="s">
        <v>619</v>
      </c>
      <c r="E212" s="185">
        <v>852</v>
      </c>
      <c r="F212" s="18" t="s">
        <v>111</v>
      </c>
      <c r="G212" s="25" t="s">
        <v>79</v>
      </c>
      <c r="H212" s="25" t="s">
        <v>161</v>
      </c>
      <c r="I212" s="18" t="s">
        <v>122</v>
      </c>
      <c r="J212" s="19">
        <f>2839079+21</f>
        <v>2839100</v>
      </c>
      <c r="K212" s="19">
        <f>2981000-29000</f>
        <v>2952000</v>
      </c>
      <c r="L212" s="19">
        <v>3153900</v>
      </c>
      <c r="N212" s="175"/>
    </row>
    <row r="213" spans="1:14" s="1" customFormat="1" ht="27" customHeight="1" x14ac:dyDescent="0.25">
      <c r="A213" s="350" t="s">
        <v>162</v>
      </c>
      <c r="B213" s="350"/>
      <c r="C213" s="25" t="s">
        <v>79</v>
      </c>
      <c r="D213" s="25" t="s">
        <v>619</v>
      </c>
      <c r="E213" s="185">
        <v>852</v>
      </c>
      <c r="F213" s="25" t="s">
        <v>111</v>
      </c>
      <c r="G213" s="25" t="s">
        <v>79</v>
      </c>
      <c r="H213" s="25" t="s">
        <v>163</v>
      </c>
      <c r="I213" s="18"/>
      <c r="J213" s="19">
        <f t="shared" ref="J213:L214" si="57">J214</f>
        <v>1562600</v>
      </c>
      <c r="K213" s="19">
        <f t="shared" si="57"/>
        <v>1625700</v>
      </c>
      <c r="L213" s="19">
        <f t="shared" si="57"/>
        <v>1735900</v>
      </c>
      <c r="N213" s="175"/>
    </row>
    <row r="214" spans="1:14" s="1" customFormat="1" ht="27.75" customHeight="1" x14ac:dyDescent="0.25">
      <c r="A214" s="187"/>
      <c r="B214" s="187" t="s">
        <v>119</v>
      </c>
      <c r="C214" s="134" t="s">
        <v>79</v>
      </c>
      <c r="D214" s="25" t="s">
        <v>619</v>
      </c>
      <c r="E214" s="185">
        <v>852</v>
      </c>
      <c r="F214" s="18" t="s">
        <v>111</v>
      </c>
      <c r="G214" s="25" t="s">
        <v>79</v>
      </c>
      <c r="H214" s="25" t="s">
        <v>163</v>
      </c>
      <c r="I214" s="18" t="s">
        <v>120</v>
      </c>
      <c r="J214" s="19">
        <f t="shared" si="57"/>
        <v>1562600</v>
      </c>
      <c r="K214" s="19">
        <f t="shared" si="57"/>
        <v>1625700</v>
      </c>
      <c r="L214" s="19">
        <f t="shared" si="57"/>
        <v>1735900</v>
      </c>
      <c r="N214" s="175"/>
    </row>
    <row r="215" spans="1:14" s="1" customFormat="1" ht="38.25" x14ac:dyDescent="0.25">
      <c r="A215" s="187"/>
      <c r="B215" s="187" t="s">
        <v>121</v>
      </c>
      <c r="C215" s="25" t="s">
        <v>79</v>
      </c>
      <c r="D215" s="25" t="s">
        <v>619</v>
      </c>
      <c r="E215" s="185">
        <v>852</v>
      </c>
      <c r="F215" s="18" t="s">
        <v>111</v>
      </c>
      <c r="G215" s="25" t="s">
        <v>79</v>
      </c>
      <c r="H215" s="25" t="s">
        <v>163</v>
      </c>
      <c r="I215" s="18" t="s">
        <v>122</v>
      </c>
      <c r="J215" s="19">
        <f>1562634-34</f>
        <v>1562600</v>
      </c>
      <c r="K215" s="19">
        <f>1640700-15000</f>
        <v>1625700</v>
      </c>
      <c r="L215" s="19">
        <v>1735900</v>
      </c>
      <c r="N215" s="175"/>
    </row>
    <row r="216" spans="1:14" s="1" customFormat="1" ht="27" customHeight="1" x14ac:dyDescent="0.25">
      <c r="A216" s="361" t="s">
        <v>164</v>
      </c>
      <c r="B216" s="361"/>
      <c r="C216" s="25" t="s">
        <v>79</v>
      </c>
      <c r="D216" s="25" t="s">
        <v>619</v>
      </c>
      <c r="E216" s="185">
        <v>852</v>
      </c>
      <c r="F216" s="25" t="s">
        <v>111</v>
      </c>
      <c r="G216" s="25" t="s">
        <v>79</v>
      </c>
      <c r="H216" s="25" t="s">
        <v>165</v>
      </c>
      <c r="I216" s="18"/>
      <c r="J216" s="19">
        <f>J218</f>
        <v>1890800</v>
      </c>
      <c r="K216" s="19">
        <f>K218</f>
        <v>1953700</v>
      </c>
      <c r="L216" s="19">
        <f>L218</f>
        <v>2020500</v>
      </c>
      <c r="N216" s="175"/>
    </row>
    <row r="217" spans="1:14" s="1" customFormat="1" ht="27" customHeight="1" x14ac:dyDescent="0.25">
      <c r="A217" s="187"/>
      <c r="B217" s="187" t="s">
        <v>119</v>
      </c>
      <c r="C217" s="25" t="s">
        <v>79</v>
      </c>
      <c r="D217" s="25" t="s">
        <v>619</v>
      </c>
      <c r="E217" s="185">
        <v>852</v>
      </c>
      <c r="F217" s="18" t="s">
        <v>111</v>
      </c>
      <c r="G217" s="25" t="s">
        <v>79</v>
      </c>
      <c r="H217" s="25" t="s">
        <v>165</v>
      </c>
      <c r="I217" s="18" t="s">
        <v>120</v>
      </c>
      <c r="J217" s="19">
        <f>J218</f>
        <v>1890800</v>
      </c>
      <c r="K217" s="19">
        <f>K218</f>
        <v>1953700</v>
      </c>
      <c r="L217" s="19">
        <f>L218</f>
        <v>2020500</v>
      </c>
      <c r="N217" s="175"/>
    </row>
    <row r="218" spans="1:14" s="1" customFormat="1" ht="38.25" x14ac:dyDescent="0.25">
      <c r="A218" s="187"/>
      <c r="B218" s="187" t="s">
        <v>121</v>
      </c>
      <c r="C218" s="25" t="s">
        <v>79</v>
      </c>
      <c r="D218" s="25" t="s">
        <v>619</v>
      </c>
      <c r="E218" s="185">
        <v>852</v>
      </c>
      <c r="F218" s="18" t="s">
        <v>111</v>
      </c>
      <c r="G218" s="25" t="s">
        <v>79</v>
      </c>
      <c r="H218" s="25" t="s">
        <v>165</v>
      </c>
      <c r="I218" s="18" t="s">
        <v>122</v>
      </c>
      <c r="J218" s="19">
        <f>1890782+18</f>
        <v>1890800</v>
      </c>
      <c r="K218" s="19">
        <f>1909700+29000+15000</f>
        <v>1953700</v>
      </c>
      <c r="L218" s="19">
        <v>2020500</v>
      </c>
      <c r="N218" s="175"/>
    </row>
    <row r="219" spans="1:14" s="1" customFormat="1" ht="15" customHeight="1" x14ac:dyDescent="0.25">
      <c r="A219" s="350" t="s">
        <v>166</v>
      </c>
      <c r="B219" s="350"/>
      <c r="C219" s="25" t="s">
        <v>79</v>
      </c>
      <c r="D219" s="25" t="s">
        <v>619</v>
      </c>
      <c r="E219" s="25">
        <v>852</v>
      </c>
      <c r="F219" s="18" t="s">
        <v>111</v>
      </c>
      <c r="G219" s="18" t="s">
        <v>79</v>
      </c>
      <c r="H219" s="18" t="s">
        <v>167</v>
      </c>
      <c r="I219" s="18"/>
      <c r="J219" s="19">
        <f>J220</f>
        <v>1172900</v>
      </c>
      <c r="K219" s="19">
        <f>K220</f>
        <v>1172900</v>
      </c>
      <c r="L219" s="19">
        <f>L220</f>
        <v>1172900</v>
      </c>
    </row>
    <row r="220" spans="1:14" s="1" customFormat="1" ht="15" customHeight="1" x14ac:dyDescent="0.25">
      <c r="A220" s="350" t="s">
        <v>168</v>
      </c>
      <c r="B220" s="350"/>
      <c r="C220" s="25" t="s">
        <v>79</v>
      </c>
      <c r="D220" s="25" t="s">
        <v>619</v>
      </c>
      <c r="E220" s="25">
        <v>852</v>
      </c>
      <c r="F220" s="18" t="s">
        <v>111</v>
      </c>
      <c r="G220" s="18" t="s">
        <v>79</v>
      </c>
      <c r="H220" s="18" t="s">
        <v>169</v>
      </c>
      <c r="I220" s="18"/>
      <c r="J220" s="19">
        <f t="shared" ref="J220:L221" si="58">J221</f>
        <v>1172900</v>
      </c>
      <c r="K220" s="19">
        <f t="shared" si="58"/>
        <v>1172900</v>
      </c>
      <c r="L220" s="19">
        <f t="shared" si="58"/>
        <v>1172900</v>
      </c>
    </row>
    <row r="221" spans="1:14" s="1" customFormat="1" ht="27.75" customHeight="1" x14ac:dyDescent="0.25">
      <c r="A221" s="193"/>
      <c r="B221" s="187" t="s">
        <v>119</v>
      </c>
      <c r="C221" s="134" t="s">
        <v>79</v>
      </c>
      <c r="D221" s="25" t="s">
        <v>619</v>
      </c>
      <c r="E221" s="25">
        <v>852</v>
      </c>
      <c r="F221" s="18" t="s">
        <v>111</v>
      </c>
      <c r="G221" s="18" t="s">
        <v>79</v>
      </c>
      <c r="H221" s="18" t="s">
        <v>169</v>
      </c>
      <c r="I221" s="18" t="s">
        <v>120</v>
      </c>
      <c r="J221" s="19">
        <f t="shared" si="58"/>
        <v>1172900</v>
      </c>
      <c r="K221" s="19">
        <f t="shared" si="58"/>
        <v>1172900</v>
      </c>
      <c r="L221" s="19">
        <f t="shared" si="58"/>
        <v>1172900</v>
      </c>
    </row>
    <row r="222" spans="1:14" s="1" customFormat="1" x14ac:dyDescent="0.25">
      <c r="A222" s="193"/>
      <c r="B222" s="193" t="s">
        <v>170</v>
      </c>
      <c r="C222" s="25" t="s">
        <v>79</v>
      </c>
      <c r="D222" s="25" t="s">
        <v>619</v>
      </c>
      <c r="E222" s="25">
        <v>852</v>
      </c>
      <c r="F222" s="18" t="s">
        <v>111</v>
      </c>
      <c r="G222" s="18" t="s">
        <v>79</v>
      </c>
      <c r="H222" s="18" t="s">
        <v>169</v>
      </c>
      <c r="I222" s="18" t="s">
        <v>171</v>
      </c>
      <c r="J222" s="19">
        <v>1172900</v>
      </c>
      <c r="K222" s="19">
        <v>1172900</v>
      </c>
      <c r="L222" s="19">
        <v>1172900</v>
      </c>
    </row>
    <row r="223" spans="1:14" s="1" customFormat="1" x14ac:dyDescent="0.25">
      <c r="A223" s="350" t="s">
        <v>64</v>
      </c>
      <c r="B223" s="350"/>
      <c r="C223" s="25" t="s">
        <v>79</v>
      </c>
      <c r="D223" s="25" t="s">
        <v>619</v>
      </c>
      <c r="E223" s="25">
        <v>852</v>
      </c>
      <c r="F223" s="25" t="s">
        <v>111</v>
      </c>
      <c r="G223" s="18" t="s">
        <v>79</v>
      </c>
      <c r="H223" s="25" t="s">
        <v>65</v>
      </c>
      <c r="I223" s="25"/>
      <c r="J223" s="27">
        <f>J224</f>
        <v>63415629.229999997</v>
      </c>
      <c r="K223" s="27">
        <f>K224</f>
        <v>64612502.100000001</v>
      </c>
      <c r="L223" s="27">
        <f>L224</f>
        <v>68203120.729999989</v>
      </c>
    </row>
    <row r="224" spans="1:14" s="1" customFormat="1" ht="64.5" customHeight="1" x14ac:dyDescent="0.25">
      <c r="A224" s="350" t="s">
        <v>66</v>
      </c>
      <c r="B224" s="350"/>
      <c r="C224" s="134" t="s">
        <v>79</v>
      </c>
      <c r="D224" s="25" t="s">
        <v>619</v>
      </c>
      <c r="E224" s="25">
        <v>852</v>
      </c>
      <c r="F224" s="18" t="s">
        <v>111</v>
      </c>
      <c r="G224" s="18" t="s">
        <v>79</v>
      </c>
      <c r="H224" s="18" t="s">
        <v>67</v>
      </c>
      <c r="I224" s="18"/>
      <c r="J224" s="19">
        <f>J225+J231+J228</f>
        <v>63415629.229999997</v>
      </c>
      <c r="K224" s="19">
        <f>K225+K231+K228</f>
        <v>64612502.100000001</v>
      </c>
      <c r="L224" s="19">
        <f>L225+L231+L228</f>
        <v>68203120.729999989</v>
      </c>
    </row>
    <row r="225" spans="1:12" s="1" customFormat="1" ht="26.25" customHeight="1" x14ac:dyDescent="0.25">
      <c r="A225" s="350" t="s">
        <v>172</v>
      </c>
      <c r="B225" s="350"/>
      <c r="C225" s="25" t="s">
        <v>79</v>
      </c>
      <c r="D225" s="25" t="s">
        <v>619</v>
      </c>
      <c r="E225" s="25">
        <v>852</v>
      </c>
      <c r="F225" s="18" t="s">
        <v>111</v>
      </c>
      <c r="G225" s="18" t="s">
        <v>79</v>
      </c>
      <c r="H225" s="18" t="s">
        <v>173</v>
      </c>
      <c r="I225" s="18"/>
      <c r="J225" s="19">
        <f t="shared" ref="J225:L226" si="59">J226</f>
        <v>59263749.229999997</v>
      </c>
      <c r="K225" s="19">
        <f t="shared" si="59"/>
        <v>60460622.100000001</v>
      </c>
      <c r="L225" s="19">
        <f t="shared" si="59"/>
        <v>64051240.729999997</v>
      </c>
    </row>
    <row r="226" spans="1:12" s="1" customFormat="1" ht="27.75" customHeight="1" x14ac:dyDescent="0.25">
      <c r="A226" s="193"/>
      <c r="B226" s="187" t="s">
        <v>119</v>
      </c>
      <c r="C226" s="25" t="s">
        <v>79</v>
      </c>
      <c r="D226" s="25" t="s">
        <v>619</v>
      </c>
      <c r="E226" s="25">
        <v>852</v>
      </c>
      <c r="F226" s="18" t="s">
        <v>111</v>
      </c>
      <c r="G226" s="18" t="s">
        <v>79</v>
      </c>
      <c r="H226" s="18" t="s">
        <v>173</v>
      </c>
      <c r="I226" s="18" t="s">
        <v>120</v>
      </c>
      <c r="J226" s="19">
        <f t="shared" si="59"/>
        <v>59263749.229999997</v>
      </c>
      <c r="K226" s="19">
        <f t="shared" si="59"/>
        <v>60460622.100000001</v>
      </c>
      <c r="L226" s="19">
        <f t="shared" si="59"/>
        <v>64051240.729999997</v>
      </c>
    </row>
    <row r="227" spans="1:12" s="1" customFormat="1" ht="38.25" x14ac:dyDescent="0.25">
      <c r="A227" s="187"/>
      <c r="B227" s="187" t="s">
        <v>121</v>
      </c>
      <c r="C227" s="25" t="s">
        <v>79</v>
      </c>
      <c r="D227" s="25" t="s">
        <v>619</v>
      </c>
      <c r="E227" s="25">
        <v>852</v>
      </c>
      <c r="F227" s="18" t="s">
        <v>111</v>
      </c>
      <c r="G227" s="25" t="s">
        <v>79</v>
      </c>
      <c r="H227" s="25" t="s">
        <v>173</v>
      </c>
      <c r="I227" s="18" t="s">
        <v>122</v>
      </c>
      <c r="J227" s="19">
        <v>59263749.229999997</v>
      </c>
      <c r="K227" s="19">
        <v>60460622.100000001</v>
      </c>
      <c r="L227" s="19">
        <v>64051240.729999997</v>
      </c>
    </row>
    <row r="228" spans="1:12" s="1" customFormat="1" ht="90.75" customHeight="1" x14ac:dyDescent="0.25">
      <c r="A228" s="350" t="s">
        <v>295</v>
      </c>
      <c r="B228" s="350"/>
      <c r="C228" s="25" t="s">
        <v>79</v>
      </c>
      <c r="D228" s="25" t="s">
        <v>619</v>
      </c>
      <c r="E228" s="25">
        <v>852</v>
      </c>
      <c r="F228" s="18" t="s">
        <v>111</v>
      </c>
      <c r="G228" s="18" t="s">
        <v>79</v>
      </c>
      <c r="H228" s="18" t="s">
        <v>131</v>
      </c>
      <c r="I228" s="18"/>
      <c r="J228" s="19">
        <f t="shared" ref="J228:L229" si="60">J229</f>
        <v>4132800</v>
      </c>
      <c r="K228" s="19">
        <f t="shared" si="60"/>
        <v>4132800</v>
      </c>
      <c r="L228" s="19">
        <f t="shared" si="60"/>
        <v>4132800</v>
      </c>
    </row>
    <row r="229" spans="1:12" s="1" customFormat="1" x14ac:dyDescent="0.25">
      <c r="A229" s="20"/>
      <c r="B229" s="193" t="s">
        <v>127</v>
      </c>
      <c r="C229" s="25" t="s">
        <v>79</v>
      </c>
      <c r="D229" s="25" t="s">
        <v>619</v>
      </c>
      <c r="E229" s="25">
        <v>852</v>
      </c>
      <c r="F229" s="18" t="s">
        <v>111</v>
      </c>
      <c r="G229" s="18" t="s">
        <v>79</v>
      </c>
      <c r="H229" s="18" t="s">
        <v>131</v>
      </c>
      <c r="I229" s="18" t="s">
        <v>128</v>
      </c>
      <c r="J229" s="19">
        <f t="shared" si="60"/>
        <v>4132800</v>
      </c>
      <c r="K229" s="19">
        <f t="shared" si="60"/>
        <v>4132800</v>
      </c>
      <c r="L229" s="19">
        <f t="shared" si="60"/>
        <v>4132800</v>
      </c>
    </row>
    <row r="230" spans="1:12" s="1" customFormat="1" ht="25.5" x14ac:dyDescent="0.25">
      <c r="A230" s="20"/>
      <c r="B230" s="187" t="s">
        <v>659</v>
      </c>
      <c r="C230" s="25" t="s">
        <v>79</v>
      </c>
      <c r="D230" s="25" t="s">
        <v>619</v>
      </c>
      <c r="E230" s="25">
        <v>852</v>
      </c>
      <c r="F230" s="18" t="s">
        <v>111</v>
      </c>
      <c r="G230" s="18" t="s">
        <v>79</v>
      </c>
      <c r="H230" s="18" t="s">
        <v>131</v>
      </c>
      <c r="I230" s="18" t="s">
        <v>245</v>
      </c>
      <c r="J230" s="19">
        <v>4132800</v>
      </c>
      <c r="K230" s="19">
        <v>4132800</v>
      </c>
      <c r="L230" s="19">
        <v>4132800</v>
      </c>
    </row>
    <row r="231" spans="1:12" s="1" customFormat="1" ht="64.5" customHeight="1" x14ac:dyDescent="0.25">
      <c r="A231" s="350" t="s">
        <v>297</v>
      </c>
      <c r="B231" s="350"/>
      <c r="C231" s="134" t="s">
        <v>79</v>
      </c>
      <c r="D231" s="25" t="s">
        <v>619</v>
      </c>
      <c r="E231" s="25">
        <v>852</v>
      </c>
      <c r="F231" s="18" t="s">
        <v>111</v>
      </c>
      <c r="G231" s="18" t="s">
        <v>79</v>
      </c>
      <c r="H231" s="18" t="s">
        <v>298</v>
      </c>
      <c r="I231" s="18"/>
      <c r="J231" s="19">
        <f t="shared" ref="J231:L232" si="61">J232</f>
        <v>19080</v>
      </c>
      <c r="K231" s="19">
        <f t="shared" si="61"/>
        <v>19080</v>
      </c>
      <c r="L231" s="19">
        <f t="shared" si="61"/>
        <v>19080</v>
      </c>
    </row>
    <row r="232" spans="1:12" s="1" customFormat="1" x14ac:dyDescent="0.25">
      <c r="A232" s="20"/>
      <c r="B232" s="193" t="s">
        <v>127</v>
      </c>
      <c r="C232" s="25" t="s">
        <v>79</v>
      </c>
      <c r="D232" s="25" t="s">
        <v>619</v>
      </c>
      <c r="E232" s="25">
        <v>852</v>
      </c>
      <c r="F232" s="18" t="s">
        <v>111</v>
      </c>
      <c r="G232" s="18" t="s">
        <v>79</v>
      </c>
      <c r="H232" s="18" t="s">
        <v>298</v>
      </c>
      <c r="I232" s="18" t="s">
        <v>128</v>
      </c>
      <c r="J232" s="19">
        <f t="shared" si="61"/>
        <v>19080</v>
      </c>
      <c r="K232" s="19">
        <f t="shared" si="61"/>
        <v>19080</v>
      </c>
      <c r="L232" s="19">
        <f t="shared" si="61"/>
        <v>19080</v>
      </c>
    </row>
    <row r="233" spans="1:12" s="1" customFormat="1" ht="25.5" x14ac:dyDescent="0.25">
      <c r="A233" s="20"/>
      <c r="B233" s="187" t="s">
        <v>129</v>
      </c>
      <c r="C233" s="25" t="s">
        <v>79</v>
      </c>
      <c r="D233" s="25" t="s">
        <v>619</v>
      </c>
      <c r="E233" s="25">
        <v>852</v>
      </c>
      <c r="F233" s="18" t="s">
        <v>111</v>
      </c>
      <c r="G233" s="18" t="s">
        <v>79</v>
      </c>
      <c r="H233" s="18" t="s">
        <v>298</v>
      </c>
      <c r="I233" s="18" t="s">
        <v>130</v>
      </c>
      <c r="J233" s="19">
        <v>19080</v>
      </c>
      <c r="K233" s="19">
        <v>19080</v>
      </c>
      <c r="L233" s="19">
        <v>19080</v>
      </c>
    </row>
    <row r="234" spans="1:12" s="1" customFormat="1" x14ac:dyDescent="0.25">
      <c r="A234" s="326" t="s">
        <v>174</v>
      </c>
      <c r="B234" s="326"/>
      <c r="C234" s="25" t="s">
        <v>79</v>
      </c>
      <c r="D234" s="25" t="s">
        <v>619</v>
      </c>
      <c r="E234" s="25">
        <v>852</v>
      </c>
      <c r="F234" s="14" t="s">
        <v>111</v>
      </c>
      <c r="G234" s="14" t="s">
        <v>111</v>
      </c>
      <c r="H234" s="14"/>
      <c r="I234" s="14"/>
      <c r="J234" s="15">
        <f t="shared" ref="J234:L236" si="62">J235</f>
        <v>125300</v>
      </c>
      <c r="K234" s="15">
        <f t="shared" si="62"/>
        <v>80000</v>
      </c>
      <c r="L234" s="15">
        <f t="shared" si="62"/>
        <v>94601</v>
      </c>
    </row>
    <row r="235" spans="1:12" s="1" customFormat="1" ht="25.5" customHeight="1" x14ac:dyDescent="0.25">
      <c r="A235" s="350" t="s">
        <v>175</v>
      </c>
      <c r="B235" s="350"/>
      <c r="C235" s="25" t="s">
        <v>79</v>
      </c>
      <c r="D235" s="25" t="s">
        <v>619</v>
      </c>
      <c r="E235" s="25">
        <v>852</v>
      </c>
      <c r="F235" s="18" t="s">
        <v>111</v>
      </c>
      <c r="G235" s="18" t="s">
        <v>111</v>
      </c>
      <c r="H235" s="18" t="s">
        <v>292</v>
      </c>
      <c r="I235" s="18"/>
      <c r="J235" s="19">
        <f>J236</f>
        <v>125300</v>
      </c>
      <c r="K235" s="19">
        <f t="shared" si="62"/>
        <v>80000</v>
      </c>
      <c r="L235" s="19">
        <f t="shared" si="62"/>
        <v>94601</v>
      </c>
    </row>
    <row r="236" spans="1:12" s="1" customFormat="1" ht="14.25" customHeight="1" x14ac:dyDescent="0.25">
      <c r="A236" s="20"/>
      <c r="B236" s="193" t="s">
        <v>22</v>
      </c>
      <c r="C236" s="25" t="s">
        <v>79</v>
      </c>
      <c r="D236" s="25" t="s">
        <v>619</v>
      </c>
      <c r="E236" s="25">
        <v>852</v>
      </c>
      <c r="F236" s="18" t="s">
        <v>111</v>
      </c>
      <c r="G236" s="18" t="s">
        <v>111</v>
      </c>
      <c r="H236" s="18" t="s">
        <v>292</v>
      </c>
      <c r="I236" s="18" t="s">
        <v>23</v>
      </c>
      <c r="J236" s="19">
        <f t="shared" si="62"/>
        <v>125300</v>
      </c>
      <c r="K236" s="19">
        <f t="shared" si="62"/>
        <v>80000</v>
      </c>
      <c r="L236" s="19">
        <f t="shared" si="62"/>
        <v>94601</v>
      </c>
    </row>
    <row r="237" spans="1:12" s="1" customFormat="1" ht="14.25" customHeight="1" x14ac:dyDescent="0.25">
      <c r="A237" s="20"/>
      <c r="B237" s="187" t="s">
        <v>24</v>
      </c>
      <c r="C237" s="25" t="s">
        <v>79</v>
      </c>
      <c r="D237" s="25" t="s">
        <v>619</v>
      </c>
      <c r="E237" s="25">
        <v>852</v>
      </c>
      <c r="F237" s="18" t="s">
        <v>111</v>
      </c>
      <c r="G237" s="18" t="s">
        <v>111</v>
      </c>
      <c r="H237" s="18" t="s">
        <v>292</v>
      </c>
      <c r="I237" s="18" t="s">
        <v>25</v>
      </c>
      <c r="J237" s="19">
        <v>125300</v>
      </c>
      <c r="K237" s="19">
        <v>80000</v>
      </c>
      <c r="L237" s="19">
        <v>94601</v>
      </c>
    </row>
    <row r="238" spans="1:12" s="1" customFormat="1" x14ac:dyDescent="0.25">
      <c r="A238" s="326" t="s">
        <v>176</v>
      </c>
      <c r="B238" s="326"/>
      <c r="C238" s="25" t="s">
        <v>79</v>
      </c>
      <c r="D238" s="25" t="s">
        <v>619</v>
      </c>
      <c r="E238" s="25">
        <v>852</v>
      </c>
      <c r="F238" s="14" t="s">
        <v>111</v>
      </c>
      <c r="G238" s="14" t="s">
        <v>90</v>
      </c>
      <c r="H238" s="14"/>
      <c r="I238" s="14"/>
      <c r="J238" s="15">
        <f>J239+J244+J249+J262+J267+J270</f>
        <v>13304900</v>
      </c>
      <c r="K238" s="15">
        <f>K239+K244+K249+K262+K267+K270</f>
        <v>13618644</v>
      </c>
      <c r="L238" s="15">
        <f>L239+L244+L249+L262+L267+L270</f>
        <v>14186746</v>
      </c>
    </row>
    <row r="239" spans="1:12" s="1" customFormat="1" ht="43.5" customHeight="1" x14ac:dyDescent="0.25">
      <c r="A239" s="350" t="s">
        <v>13</v>
      </c>
      <c r="B239" s="350"/>
      <c r="C239" s="134" t="s">
        <v>79</v>
      </c>
      <c r="D239" s="25" t="s">
        <v>619</v>
      </c>
      <c r="E239" s="25">
        <v>852</v>
      </c>
      <c r="F239" s="18" t="s">
        <v>111</v>
      </c>
      <c r="G239" s="18" t="s">
        <v>90</v>
      </c>
      <c r="H239" s="18" t="s">
        <v>40</v>
      </c>
      <c r="I239" s="18"/>
      <c r="J239" s="19">
        <f t="shared" ref="J239:L242" si="63">J240</f>
        <v>963900</v>
      </c>
      <c r="K239" s="19">
        <f t="shared" si="63"/>
        <v>977176</v>
      </c>
      <c r="L239" s="19">
        <f t="shared" si="63"/>
        <v>1033800</v>
      </c>
    </row>
    <row r="240" spans="1:12" s="1" customFormat="1" x14ac:dyDescent="0.25">
      <c r="A240" s="350" t="s">
        <v>15</v>
      </c>
      <c r="B240" s="350"/>
      <c r="C240" s="25" t="s">
        <v>79</v>
      </c>
      <c r="D240" s="25" t="s">
        <v>619</v>
      </c>
      <c r="E240" s="25">
        <v>852</v>
      </c>
      <c r="F240" s="18" t="s">
        <v>111</v>
      </c>
      <c r="G240" s="18" t="s">
        <v>90</v>
      </c>
      <c r="H240" s="18" t="s">
        <v>16</v>
      </c>
      <c r="I240" s="18"/>
      <c r="J240" s="19">
        <f t="shared" si="63"/>
        <v>963900</v>
      </c>
      <c r="K240" s="19">
        <f t="shared" si="63"/>
        <v>977176</v>
      </c>
      <c r="L240" s="19">
        <f t="shared" si="63"/>
        <v>1033800</v>
      </c>
    </row>
    <row r="241" spans="1:12" s="1" customFormat="1" x14ac:dyDescent="0.25">
      <c r="A241" s="350" t="s">
        <v>177</v>
      </c>
      <c r="B241" s="350"/>
      <c r="C241" s="25" t="s">
        <v>79</v>
      </c>
      <c r="D241" s="25" t="s">
        <v>619</v>
      </c>
      <c r="E241" s="25">
        <v>852</v>
      </c>
      <c r="F241" s="18" t="s">
        <v>111</v>
      </c>
      <c r="G241" s="18" t="s">
        <v>90</v>
      </c>
      <c r="H241" s="18" t="s">
        <v>178</v>
      </c>
      <c r="I241" s="18"/>
      <c r="J241" s="19">
        <f t="shared" si="63"/>
        <v>963900</v>
      </c>
      <c r="K241" s="19">
        <f t="shared" si="63"/>
        <v>977176</v>
      </c>
      <c r="L241" s="19">
        <f t="shared" si="63"/>
        <v>1033800</v>
      </c>
    </row>
    <row r="242" spans="1:12" s="1" customFormat="1" ht="28.5" customHeight="1" x14ac:dyDescent="0.25">
      <c r="A242" s="187"/>
      <c r="B242" s="187" t="s">
        <v>17</v>
      </c>
      <c r="C242" s="25" t="s">
        <v>79</v>
      </c>
      <c r="D242" s="25" t="s">
        <v>619</v>
      </c>
      <c r="E242" s="25">
        <v>852</v>
      </c>
      <c r="F242" s="18" t="s">
        <v>111</v>
      </c>
      <c r="G242" s="18" t="s">
        <v>90</v>
      </c>
      <c r="H242" s="18" t="s">
        <v>178</v>
      </c>
      <c r="I242" s="18" t="s">
        <v>19</v>
      </c>
      <c r="J242" s="19">
        <f t="shared" si="63"/>
        <v>963900</v>
      </c>
      <c r="K242" s="19">
        <f t="shared" si="63"/>
        <v>977176</v>
      </c>
      <c r="L242" s="19">
        <f t="shared" si="63"/>
        <v>1033800</v>
      </c>
    </row>
    <row r="243" spans="1:12" s="1" customFormat="1" ht="15.75" customHeight="1" x14ac:dyDescent="0.25">
      <c r="A243" s="20"/>
      <c r="B243" s="193" t="s">
        <v>20</v>
      </c>
      <c r="C243" s="25" t="s">
        <v>79</v>
      </c>
      <c r="D243" s="25" t="s">
        <v>619</v>
      </c>
      <c r="E243" s="25">
        <v>852</v>
      </c>
      <c r="F243" s="18" t="s">
        <v>111</v>
      </c>
      <c r="G243" s="18" t="s">
        <v>90</v>
      </c>
      <c r="H243" s="18" t="s">
        <v>178</v>
      </c>
      <c r="I243" s="18" t="s">
        <v>21</v>
      </c>
      <c r="J243" s="19">
        <v>963900</v>
      </c>
      <c r="K243" s="19">
        <v>977176</v>
      </c>
      <c r="L243" s="19">
        <v>1033800</v>
      </c>
    </row>
    <row r="244" spans="1:12" s="1" customFormat="1" ht="24.75" customHeight="1" x14ac:dyDescent="0.25">
      <c r="A244" s="350" t="s">
        <v>179</v>
      </c>
      <c r="B244" s="350"/>
      <c r="C244" s="25" t="s">
        <v>79</v>
      </c>
      <c r="D244" s="25" t="s">
        <v>619</v>
      </c>
      <c r="E244" s="25">
        <v>852</v>
      </c>
      <c r="F244" s="18" t="s">
        <v>111</v>
      </c>
      <c r="G244" s="18" t="s">
        <v>90</v>
      </c>
      <c r="H244" s="18" t="s">
        <v>180</v>
      </c>
      <c r="I244" s="18"/>
      <c r="J244" s="19">
        <f t="shared" ref="J244:L247" si="64">J245</f>
        <v>584000</v>
      </c>
      <c r="K244" s="19">
        <f t="shared" si="64"/>
        <v>589900</v>
      </c>
      <c r="L244" s="19">
        <f t="shared" si="64"/>
        <v>624100</v>
      </c>
    </row>
    <row r="245" spans="1:12" s="1" customFormat="1" x14ac:dyDescent="0.25">
      <c r="A245" s="350" t="s">
        <v>115</v>
      </c>
      <c r="B245" s="350"/>
      <c r="C245" s="25" t="s">
        <v>79</v>
      </c>
      <c r="D245" s="25" t="s">
        <v>619</v>
      </c>
      <c r="E245" s="25">
        <v>852</v>
      </c>
      <c r="F245" s="18" t="s">
        <v>111</v>
      </c>
      <c r="G245" s="18" t="s">
        <v>90</v>
      </c>
      <c r="H245" s="18" t="s">
        <v>181</v>
      </c>
      <c r="I245" s="18"/>
      <c r="J245" s="19">
        <f t="shared" si="64"/>
        <v>584000</v>
      </c>
      <c r="K245" s="19">
        <f t="shared" si="64"/>
        <v>589900</v>
      </c>
      <c r="L245" s="19">
        <f t="shared" si="64"/>
        <v>624100</v>
      </c>
    </row>
    <row r="246" spans="1:12" s="1" customFormat="1" ht="27.75" customHeight="1" x14ac:dyDescent="0.25">
      <c r="A246" s="350" t="s">
        <v>182</v>
      </c>
      <c r="B246" s="350"/>
      <c r="C246" s="134" t="s">
        <v>79</v>
      </c>
      <c r="D246" s="25" t="s">
        <v>619</v>
      </c>
      <c r="E246" s="25">
        <v>852</v>
      </c>
      <c r="F246" s="18" t="s">
        <v>111</v>
      </c>
      <c r="G246" s="18" t="s">
        <v>90</v>
      </c>
      <c r="H246" s="18" t="s">
        <v>183</v>
      </c>
      <c r="I246" s="18"/>
      <c r="J246" s="19">
        <f t="shared" si="64"/>
        <v>584000</v>
      </c>
      <c r="K246" s="19">
        <f t="shared" si="64"/>
        <v>589900</v>
      </c>
      <c r="L246" s="19">
        <f t="shared" si="64"/>
        <v>624100</v>
      </c>
    </row>
    <row r="247" spans="1:12" s="1" customFormat="1" ht="29.25" customHeight="1" x14ac:dyDescent="0.25">
      <c r="A247" s="187"/>
      <c r="B247" s="187" t="s">
        <v>119</v>
      </c>
      <c r="C247" s="25" t="s">
        <v>79</v>
      </c>
      <c r="D247" s="25" t="s">
        <v>619</v>
      </c>
      <c r="E247" s="25">
        <v>852</v>
      </c>
      <c r="F247" s="18" t="s">
        <v>111</v>
      </c>
      <c r="G247" s="18" t="s">
        <v>90</v>
      </c>
      <c r="H247" s="18" t="s">
        <v>183</v>
      </c>
      <c r="I247" s="18" t="s">
        <v>120</v>
      </c>
      <c r="J247" s="19">
        <f t="shared" si="64"/>
        <v>584000</v>
      </c>
      <c r="K247" s="19">
        <f t="shared" si="64"/>
        <v>589900</v>
      </c>
      <c r="L247" s="19">
        <f t="shared" si="64"/>
        <v>624100</v>
      </c>
    </row>
    <row r="248" spans="1:12" s="1" customFormat="1" ht="38.25" x14ac:dyDescent="0.25">
      <c r="A248" s="187"/>
      <c r="B248" s="187" t="s">
        <v>121</v>
      </c>
      <c r="C248" s="25" t="s">
        <v>79</v>
      </c>
      <c r="D248" s="25" t="s">
        <v>619</v>
      </c>
      <c r="E248" s="25">
        <v>852</v>
      </c>
      <c r="F248" s="18" t="s">
        <v>111</v>
      </c>
      <c r="G248" s="18" t="s">
        <v>90</v>
      </c>
      <c r="H248" s="18" t="s">
        <v>183</v>
      </c>
      <c r="I248" s="18" t="s">
        <v>122</v>
      </c>
      <c r="J248" s="19">
        <v>584000</v>
      </c>
      <c r="K248" s="19">
        <v>589900</v>
      </c>
      <c r="L248" s="19">
        <v>624100</v>
      </c>
    </row>
    <row r="249" spans="1:12" s="2" customFormat="1" ht="52.5" customHeight="1" x14ac:dyDescent="0.25">
      <c r="A249" s="350" t="s">
        <v>184</v>
      </c>
      <c r="B249" s="350"/>
      <c r="C249" s="134" t="s">
        <v>79</v>
      </c>
      <c r="D249" s="25" t="s">
        <v>619</v>
      </c>
      <c r="E249" s="25">
        <v>852</v>
      </c>
      <c r="F249" s="18" t="s">
        <v>111</v>
      </c>
      <c r="G249" s="18" t="s">
        <v>90</v>
      </c>
      <c r="H249" s="18" t="s">
        <v>185</v>
      </c>
      <c r="I249" s="18"/>
      <c r="J249" s="19">
        <f>J250</f>
        <v>9000000</v>
      </c>
      <c r="K249" s="19">
        <f>K250</f>
        <v>9091938</v>
      </c>
      <c r="L249" s="19">
        <f>L250</f>
        <v>9619200</v>
      </c>
    </row>
    <row r="250" spans="1:12" s="1" customFormat="1" ht="15" customHeight="1" x14ac:dyDescent="0.25">
      <c r="A250" s="350" t="s">
        <v>115</v>
      </c>
      <c r="B250" s="350"/>
      <c r="C250" s="25" t="s">
        <v>79</v>
      </c>
      <c r="D250" s="25" t="s">
        <v>619</v>
      </c>
      <c r="E250" s="25">
        <v>852</v>
      </c>
      <c r="F250" s="18" t="s">
        <v>111</v>
      </c>
      <c r="G250" s="18" t="s">
        <v>90</v>
      </c>
      <c r="H250" s="18" t="s">
        <v>186</v>
      </c>
      <c r="I250" s="18"/>
      <c r="J250" s="19">
        <f>J251+J254</f>
        <v>9000000</v>
      </c>
      <c r="K250" s="19">
        <f>K251+K254</f>
        <v>9091938</v>
      </c>
      <c r="L250" s="19">
        <f>L251+L254</f>
        <v>9619200</v>
      </c>
    </row>
    <row r="251" spans="1:12" s="1" customFormat="1" ht="38.25" customHeight="1" x14ac:dyDescent="0.25">
      <c r="A251" s="350" t="s">
        <v>187</v>
      </c>
      <c r="B251" s="350"/>
      <c r="C251" s="25" t="s">
        <v>79</v>
      </c>
      <c r="D251" s="25" t="s">
        <v>619</v>
      </c>
      <c r="E251" s="25">
        <v>852</v>
      </c>
      <c r="F251" s="25" t="s">
        <v>111</v>
      </c>
      <c r="G251" s="25" t="s">
        <v>90</v>
      </c>
      <c r="H251" s="18" t="s">
        <v>188</v>
      </c>
      <c r="I251" s="18"/>
      <c r="J251" s="19">
        <f t="shared" ref="J251:L252" si="65">J252</f>
        <v>6946200</v>
      </c>
      <c r="K251" s="19">
        <f t="shared" si="65"/>
        <v>7015700</v>
      </c>
      <c r="L251" s="19">
        <f t="shared" si="65"/>
        <v>7422600</v>
      </c>
    </row>
    <row r="252" spans="1:12" s="1" customFormat="1" ht="28.5" customHeight="1" x14ac:dyDescent="0.25">
      <c r="A252" s="187"/>
      <c r="B252" s="187" t="s">
        <v>119</v>
      </c>
      <c r="C252" s="25" t="s">
        <v>79</v>
      </c>
      <c r="D252" s="25" t="s">
        <v>619</v>
      </c>
      <c r="E252" s="25">
        <v>852</v>
      </c>
      <c r="F252" s="18" t="s">
        <v>111</v>
      </c>
      <c r="G252" s="18" t="s">
        <v>90</v>
      </c>
      <c r="H252" s="18" t="s">
        <v>188</v>
      </c>
      <c r="I252" s="18" t="s">
        <v>120</v>
      </c>
      <c r="J252" s="19">
        <f t="shared" si="65"/>
        <v>6946200</v>
      </c>
      <c r="K252" s="19">
        <f t="shared" si="65"/>
        <v>7015700</v>
      </c>
      <c r="L252" s="19">
        <f t="shared" si="65"/>
        <v>7422600</v>
      </c>
    </row>
    <row r="253" spans="1:12" s="1" customFormat="1" ht="38.25" x14ac:dyDescent="0.25">
      <c r="A253" s="187"/>
      <c r="B253" s="187" t="s">
        <v>121</v>
      </c>
      <c r="C253" s="25" t="s">
        <v>79</v>
      </c>
      <c r="D253" s="25" t="s">
        <v>619</v>
      </c>
      <c r="E253" s="25">
        <v>852</v>
      </c>
      <c r="F253" s="18" t="s">
        <v>111</v>
      </c>
      <c r="G253" s="18" t="s">
        <v>90</v>
      </c>
      <c r="H253" s="18" t="s">
        <v>188</v>
      </c>
      <c r="I253" s="18" t="s">
        <v>122</v>
      </c>
      <c r="J253" s="19">
        <v>6946200</v>
      </c>
      <c r="K253" s="19">
        <v>7015700</v>
      </c>
      <c r="L253" s="19">
        <v>7422600</v>
      </c>
    </row>
    <row r="254" spans="1:12" s="1" customFormat="1" ht="15" customHeight="1" x14ac:dyDescent="0.25">
      <c r="A254" s="350" t="s">
        <v>189</v>
      </c>
      <c r="B254" s="350"/>
      <c r="C254" s="25" t="s">
        <v>79</v>
      </c>
      <c r="D254" s="25" t="s">
        <v>619</v>
      </c>
      <c r="E254" s="25">
        <v>852</v>
      </c>
      <c r="F254" s="25" t="s">
        <v>111</v>
      </c>
      <c r="G254" s="25" t="s">
        <v>90</v>
      </c>
      <c r="H254" s="18" t="s">
        <v>190</v>
      </c>
      <c r="I254" s="18"/>
      <c r="J254" s="19">
        <f>J255+J257+J259</f>
        <v>2053800</v>
      </c>
      <c r="K254" s="19">
        <f>K255+K257+K259</f>
        <v>2076238</v>
      </c>
      <c r="L254" s="19">
        <f>L255+L257+L259</f>
        <v>2196600</v>
      </c>
    </row>
    <row r="255" spans="1:12" s="1" customFormat="1" ht="28.5" customHeight="1" x14ac:dyDescent="0.25">
      <c r="A255" s="187"/>
      <c r="B255" s="187" t="s">
        <v>17</v>
      </c>
      <c r="C255" s="25" t="s">
        <v>79</v>
      </c>
      <c r="D255" s="25" t="s">
        <v>619</v>
      </c>
      <c r="E255" s="25">
        <v>852</v>
      </c>
      <c r="F255" s="18" t="s">
        <v>111</v>
      </c>
      <c r="G255" s="18" t="s">
        <v>90</v>
      </c>
      <c r="H255" s="18" t="s">
        <v>190</v>
      </c>
      <c r="I255" s="18" t="s">
        <v>19</v>
      </c>
      <c r="J255" s="19">
        <f>J256</f>
        <v>1634900</v>
      </c>
      <c r="K255" s="19">
        <f>K256</f>
        <v>1657345</v>
      </c>
      <c r="L255" s="19">
        <f>L256</f>
        <v>1753500</v>
      </c>
    </row>
    <row r="256" spans="1:12" s="1" customFormat="1" ht="16.5" customHeight="1" x14ac:dyDescent="0.25">
      <c r="A256" s="20"/>
      <c r="B256" s="193" t="s">
        <v>20</v>
      </c>
      <c r="C256" s="134" t="s">
        <v>79</v>
      </c>
      <c r="D256" s="25" t="s">
        <v>619</v>
      </c>
      <c r="E256" s="25">
        <v>852</v>
      </c>
      <c r="F256" s="18" t="s">
        <v>111</v>
      </c>
      <c r="G256" s="18" t="s">
        <v>90</v>
      </c>
      <c r="H256" s="18" t="s">
        <v>190</v>
      </c>
      <c r="I256" s="18" t="s">
        <v>21</v>
      </c>
      <c r="J256" s="19">
        <v>1634900</v>
      </c>
      <c r="K256" s="19">
        <v>1657345</v>
      </c>
      <c r="L256" s="19">
        <v>1753500</v>
      </c>
    </row>
    <row r="257" spans="1:12" s="1" customFormat="1" ht="16.5" customHeight="1" x14ac:dyDescent="0.25">
      <c r="A257" s="20"/>
      <c r="B257" s="193" t="s">
        <v>22</v>
      </c>
      <c r="C257" s="25" t="s">
        <v>79</v>
      </c>
      <c r="D257" s="25" t="s">
        <v>619</v>
      </c>
      <c r="E257" s="25">
        <v>852</v>
      </c>
      <c r="F257" s="18" t="s">
        <v>111</v>
      </c>
      <c r="G257" s="18" t="s">
        <v>90</v>
      </c>
      <c r="H257" s="18" t="s">
        <v>190</v>
      </c>
      <c r="I257" s="18" t="s">
        <v>23</v>
      </c>
      <c r="J257" s="19">
        <f>J258</f>
        <v>381900</v>
      </c>
      <c r="K257" s="19">
        <f>K258</f>
        <v>381893</v>
      </c>
      <c r="L257" s="19">
        <f>L258</f>
        <v>404000</v>
      </c>
    </row>
    <row r="258" spans="1:12" s="1" customFormat="1" ht="16.5" customHeight="1" x14ac:dyDescent="0.25">
      <c r="A258" s="20"/>
      <c r="B258" s="187" t="s">
        <v>24</v>
      </c>
      <c r="C258" s="25" t="s">
        <v>79</v>
      </c>
      <c r="D258" s="25" t="s">
        <v>619</v>
      </c>
      <c r="E258" s="25">
        <v>852</v>
      </c>
      <c r="F258" s="18" t="s">
        <v>111</v>
      </c>
      <c r="G258" s="18" t="s">
        <v>90</v>
      </c>
      <c r="H258" s="18" t="s">
        <v>190</v>
      </c>
      <c r="I258" s="18" t="s">
        <v>25</v>
      </c>
      <c r="J258" s="19">
        <v>381900</v>
      </c>
      <c r="K258" s="19">
        <v>381893</v>
      </c>
      <c r="L258" s="19">
        <v>404000</v>
      </c>
    </row>
    <row r="259" spans="1:12" s="1" customFormat="1" x14ac:dyDescent="0.25">
      <c r="A259" s="187"/>
      <c r="B259" s="187" t="s">
        <v>26</v>
      </c>
      <c r="C259" s="25" t="s">
        <v>79</v>
      </c>
      <c r="D259" s="25" t="s">
        <v>619</v>
      </c>
      <c r="E259" s="25">
        <v>852</v>
      </c>
      <c r="F259" s="18" t="s">
        <v>111</v>
      </c>
      <c r="G259" s="18" t="s">
        <v>90</v>
      </c>
      <c r="H259" s="18" t="s">
        <v>190</v>
      </c>
      <c r="I259" s="18" t="s">
        <v>27</v>
      </c>
      <c r="J259" s="19">
        <f>J260+J261</f>
        <v>37000</v>
      </c>
      <c r="K259" s="19">
        <f>K260+K261</f>
        <v>37000</v>
      </c>
      <c r="L259" s="19">
        <f>L260+L261</f>
        <v>39100</v>
      </c>
    </row>
    <row r="260" spans="1:12" s="1" customFormat="1" ht="14.25" customHeight="1" x14ac:dyDescent="0.25">
      <c r="A260" s="187"/>
      <c r="B260" s="187" t="s">
        <v>191</v>
      </c>
      <c r="C260" s="25" t="s">
        <v>79</v>
      </c>
      <c r="D260" s="25" t="s">
        <v>619</v>
      </c>
      <c r="E260" s="25">
        <v>852</v>
      </c>
      <c r="F260" s="18" t="s">
        <v>111</v>
      </c>
      <c r="G260" s="18" t="s">
        <v>90</v>
      </c>
      <c r="H260" s="18" t="s">
        <v>190</v>
      </c>
      <c r="I260" s="18" t="s">
        <v>29</v>
      </c>
      <c r="J260" s="19">
        <v>37000</v>
      </c>
      <c r="K260" s="19">
        <v>37000</v>
      </c>
      <c r="L260" s="19">
        <v>39100</v>
      </c>
    </row>
    <row r="261" spans="1:12" s="1" customFormat="1" x14ac:dyDescent="0.25">
      <c r="A261" s="187"/>
      <c r="B261" s="187" t="s">
        <v>30</v>
      </c>
      <c r="C261" s="25" t="s">
        <v>79</v>
      </c>
      <c r="D261" s="25" t="s">
        <v>619</v>
      </c>
      <c r="E261" s="25">
        <v>852</v>
      </c>
      <c r="F261" s="18" t="s">
        <v>111</v>
      </c>
      <c r="G261" s="18" t="s">
        <v>90</v>
      </c>
      <c r="H261" s="18" t="s">
        <v>190</v>
      </c>
      <c r="I261" s="18" t="s">
        <v>31</v>
      </c>
      <c r="J261" s="19"/>
      <c r="K261" s="19"/>
      <c r="L261" s="19"/>
    </row>
    <row r="262" spans="1:12" s="1" customFormat="1" x14ac:dyDescent="0.25">
      <c r="A262" s="350" t="s">
        <v>64</v>
      </c>
      <c r="B262" s="350"/>
      <c r="C262" s="25" t="s">
        <v>79</v>
      </c>
      <c r="D262" s="25" t="s">
        <v>619</v>
      </c>
      <c r="E262" s="25">
        <v>852</v>
      </c>
      <c r="F262" s="25" t="s">
        <v>111</v>
      </c>
      <c r="G262" s="25" t="s">
        <v>90</v>
      </c>
      <c r="H262" s="25" t="s">
        <v>65</v>
      </c>
      <c r="I262" s="25"/>
      <c r="J262" s="27">
        <f t="shared" ref="J262:L265" si="66">J263</f>
        <v>81000</v>
      </c>
      <c r="K262" s="27">
        <f t="shared" si="66"/>
        <v>81000</v>
      </c>
      <c r="L262" s="27">
        <f t="shared" si="66"/>
        <v>81000</v>
      </c>
    </row>
    <row r="263" spans="1:12" s="1" customFormat="1" ht="66" customHeight="1" x14ac:dyDescent="0.25">
      <c r="A263" s="350" t="s">
        <v>66</v>
      </c>
      <c r="B263" s="350"/>
      <c r="C263" s="134" t="s">
        <v>79</v>
      </c>
      <c r="D263" s="25" t="s">
        <v>619</v>
      </c>
      <c r="E263" s="25">
        <v>852</v>
      </c>
      <c r="F263" s="18" t="s">
        <v>111</v>
      </c>
      <c r="G263" s="25" t="s">
        <v>90</v>
      </c>
      <c r="H263" s="18" t="s">
        <v>67</v>
      </c>
      <c r="I263" s="18"/>
      <c r="J263" s="19">
        <f t="shared" si="66"/>
        <v>81000</v>
      </c>
      <c r="K263" s="19">
        <f t="shared" si="66"/>
        <v>81000</v>
      </c>
      <c r="L263" s="19">
        <f t="shared" si="66"/>
        <v>81000</v>
      </c>
    </row>
    <row r="264" spans="1:12" s="1" customFormat="1" ht="90.75" customHeight="1" x14ac:dyDescent="0.25">
      <c r="A264" s="350" t="s">
        <v>295</v>
      </c>
      <c r="B264" s="350"/>
      <c r="C264" s="25" t="s">
        <v>79</v>
      </c>
      <c r="D264" s="25" t="s">
        <v>619</v>
      </c>
      <c r="E264" s="25">
        <v>852</v>
      </c>
      <c r="F264" s="18" t="s">
        <v>111</v>
      </c>
      <c r="G264" s="25" t="s">
        <v>90</v>
      </c>
      <c r="H264" s="18" t="s">
        <v>131</v>
      </c>
      <c r="I264" s="18"/>
      <c r="J264" s="19">
        <f t="shared" si="66"/>
        <v>81000</v>
      </c>
      <c r="K264" s="19">
        <f t="shared" si="66"/>
        <v>81000</v>
      </c>
      <c r="L264" s="19">
        <f t="shared" si="66"/>
        <v>81000</v>
      </c>
    </row>
    <row r="265" spans="1:12" s="1" customFormat="1" ht="13.5" customHeight="1" x14ac:dyDescent="0.25">
      <c r="A265" s="20"/>
      <c r="B265" s="193" t="s">
        <v>127</v>
      </c>
      <c r="C265" s="25" t="s">
        <v>79</v>
      </c>
      <c r="D265" s="25" t="s">
        <v>619</v>
      </c>
      <c r="E265" s="25">
        <v>852</v>
      </c>
      <c r="F265" s="18" t="s">
        <v>111</v>
      </c>
      <c r="G265" s="18" t="s">
        <v>90</v>
      </c>
      <c r="H265" s="18" t="s">
        <v>131</v>
      </c>
      <c r="I265" s="18" t="s">
        <v>128</v>
      </c>
      <c r="J265" s="19">
        <f>J266</f>
        <v>81000</v>
      </c>
      <c r="K265" s="19">
        <f t="shared" si="66"/>
        <v>81000</v>
      </c>
      <c r="L265" s="19">
        <f t="shared" si="66"/>
        <v>81000</v>
      </c>
    </row>
    <row r="266" spans="1:12" s="1" customFormat="1" ht="25.5" x14ac:dyDescent="0.25">
      <c r="A266" s="20"/>
      <c r="B266" s="187" t="s">
        <v>659</v>
      </c>
      <c r="C266" s="134" t="s">
        <v>79</v>
      </c>
      <c r="D266" s="25" t="s">
        <v>619</v>
      </c>
      <c r="E266" s="25">
        <v>852</v>
      </c>
      <c r="F266" s="18" t="s">
        <v>111</v>
      </c>
      <c r="G266" s="18" t="s">
        <v>90</v>
      </c>
      <c r="H266" s="18" t="s">
        <v>131</v>
      </c>
      <c r="I266" s="18" t="s">
        <v>245</v>
      </c>
      <c r="J266" s="19">
        <v>81000</v>
      </c>
      <c r="K266" s="19">
        <v>81000</v>
      </c>
      <c r="L266" s="19">
        <v>81000</v>
      </c>
    </row>
    <row r="267" spans="1:12" s="1" customFormat="1" ht="15.75" customHeight="1" x14ac:dyDescent="0.25">
      <c r="A267" s="350" t="s">
        <v>132</v>
      </c>
      <c r="B267" s="350"/>
      <c r="C267" s="25" t="s">
        <v>79</v>
      </c>
      <c r="D267" s="25" t="s">
        <v>619</v>
      </c>
      <c r="E267" s="25">
        <v>852</v>
      </c>
      <c r="F267" s="25" t="s">
        <v>111</v>
      </c>
      <c r="G267" s="25" t="s">
        <v>90</v>
      </c>
      <c r="H267" s="25" t="s">
        <v>133</v>
      </c>
      <c r="I267" s="18"/>
      <c r="J267" s="19">
        <f t="shared" ref="J267:L268" si="67">J268</f>
        <v>1685000</v>
      </c>
      <c r="K267" s="19">
        <f t="shared" si="67"/>
        <v>1610000</v>
      </c>
      <c r="L267" s="19">
        <f t="shared" si="67"/>
        <v>1610000</v>
      </c>
    </row>
    <row r="268" spans="1:12" s="1" customFormat="1" ht="30" customHeight="1" x14ac:dyDescent="0.25">
      <c r="A268" s="187"/>
      <c r="B268" s="187" t="s">
        <v>119</v>
      </c>
      <c r="C268" s="25" t="s">
        <v>79</v>
      </c>
      <c r="D268" s="25" t="s">
        <v>619</v>
      </c>
      <c r="E268" s="25">
        <v>852</v>
      </c>
      <c r="F268" s="18" t="s">
        <v>111</v>
      </c>
      <c r="G268" s="18" t="s">
        <v>90</v>
      </c>
      <c r="H268" s="25" t="s">
        <v>133</v>
      </c>
      <c r="I268" s="18" t="s">
        <v>120</v>
      </c>
      <c r="J268" s="19">
        <f t="shared" si="67"/>
        <v>1685000</v>
      </c>
      <c r="K268" s="19">
        <f t="shared" si="67"/>
        <v>1610000</v>
      </c>
      <c r="L268" s="19">
        <f t="shared" si="67"/>
        <v>1610000</v>
      </c>
    </row>
    <row r="269" spans="1:12" s="1" customFormat="1" x14ac:dyDescent="0.25">
      <c r="A269" s="193"/>
      <c r="B269" s="193" t="s">
        <v>170</v>
      </c>
      <c r="C269" s="25" t="s">
        <v>79</v>
      </c>
      <c r="D269" s="25" t="s">
        <v>619</v>
      </c>
      <c r="E269" s="25">
        <v>852</v>
      </c>
      <c r="F269" s="18" t="s">
        <v>111</v>
      </c>
      <c r="G269" s="18" t="s">
        <v>90</v>
      </c>
      <c r="H269" s="25" t="s">
        <v>133</v>
      </c>
      <c r="I269" s="18" t="s">
        <v>171</v>
      </c>
      <c r="J269" s="19">
        <v>1685000</v>
      </c>
      <c r="K269" s="19">
        <v>1610000</v>
      </c>
      <c r="L269" s="19">
        <v>1610000</v>
      </c>
    </row>
    <row r="270" spans="1:12" s="1" customFormat="1" ht="28.5" customHeight="1" x14ac:dyDescent="0.25">
      <c r="A270" s="350" t="s">
        <v>192</v>
      </c>
      <c r="B270" s="350"/>
      <c r="C270" s="25" t="s">
        <v>79</v>
      </c>
      <c r="D270" s="25" t="s">
        <v>619</v>
      </c>
      <c r="E270" s="25">
        <v>852</v>
      </c>
      <c r="F270" s="25" t="s">
        <v>111</v>
      </c>
      <c r="G270" s="25" t="s">
        <v>90</v>
      </c>
      <c r="H270" s="25" t="s">
        <v>193</v>
      </c>
      <c r="I270" s="18"/>
      <c r="J270" s="19">
        <f t="shared" ref="J270:L271" si="68">J271</f>
        <v>991000</v>
      </c>
      <c r="K270" s="19">
        <f t="shared" si="68"/>
        <v>1268630</v>
      </c>
      <c r="L270" s="19">
        <f t="shared" si="68"/>
        <v>1218646</v>
      </c>
    </row>
    <row r="271" spans="1:12" s="1" customFormat="1" ht="27" customHeight="1" x14ac:dyDescent="0.25">
      <c r="A271" s="187"/>
      <c r="B271" s="187" t="s">
        <v>119</v>
      </c>
      <c r="C271" s="25" t="s">
        <v>79</v>
      </c>
      <c r="D271" s="25" t="s">
        <v>619</v>
      </c>
      <c r="E271" s="25">
        <v>852</v>
      </c>
      <c r="F271" s="18" t="s">
        <v>111</v>
      </c>
      <c r="G271" s="18" t="s">
        <v>90</v>
      </c>
      <c r="H271" s="25" t="s">
        <v>193</v>
      </c>
      <c r="I271" s="18" t="s">
        <v>120</v>
      </c>
      <c r="J271" s="19">
        <f t="shared" si="68"/>
        <v>991000</v>
      </c>
      <c r="K271" s="19">
        <f t="shared" si="68"/>
        <v>1268630</v>
      </c>
      <c r="L271" s="19">
        <f t="shared" si="68"/>
        <v>1218646</v>
      </c>
    </row>
    <row r="272" spans="1:12" s="1" customFormat="1" ht="15.75" customHeight="1" x14ac:dyDescent="0.25">
      <c r="A272" s="193"/>
      <c r="B272" s="193" t="s">
        <v>170</v>
      </c>
      <c r="C272" s="25" t="s">
        <v>79</v>
      </c>
      <c r="D272" s="25" t="s">
        <v>619</v>
      </c>
      <c r="E272" s="25">
        <v>852</v>
      </c>
      <c r="F272" s="18" t="s">
        <v>111</v>
      </c>
      <c r="G272" s="18" t="s">
        <v>90</v>
      </c>
      <c r="H272" s="25" t="s">
        <v>193</v>
      </c>
      <c r="I272" s="18" t="s">
        <v>171</v>
      </c>
      <c r="J272" s="19">
        <v>991000</v>
      </c>
      <c r="K272" s="19">
        <v>1268630</v>
      </c>
      <c r="L272" s="19">
        <v>1218646</v>
      </c>
    </row>
    <row r="273" spans="1:12" s="1" customFormat="1" x14ac:dyDescent="0.25">
      <c r="A273" s="355" t="s">
        <v>230</v>
      </c>
      <c r="B273" s="355"/>
      <c r="C273" s="134" t="s">
        <v>79</v>
      </c>
      <c r="D273" s="25" t="s">
        <v>619</v>
      </c>
      <c r="E273" s="25">
        <v>852</v>
      </c>
      <c r="F273" s="9" t="s">
        <v>231</v>
      </c>
      <c r="G273" s="9"/>
      <c r="H273" s="9"/>
      <c r="I273" s="9"/>
      <c r="J273" s="10">
        <f>J274+J282+J297</f>
        <v>8603400</v>
      </c>
      <c r="K273" s="10">
        <f t="shared" ref="K273:L273" si="69">K274+K282+K297</f>
        <v>9348700</v>
      </c>
      <c r="L273" s="10">
        <f t="shared" si="69"/>
        <v>9636300</v>
      </c>
    </row>
    <row r="274" spans="1:12" s="1" customFormat="1" ht="12.75" customHeight="1" x14ac:dyDescent="0.25">
      <c r="A274" s="357" t="s">
        <v>239</v>
      </c>
      <c r="B274" s="358"/>
      <c r="C274" s="25" t="s">
        <v>79</v>
      </c>
      <c r="D274" s="25" t="s">
        <v>619</v>
      </c>
      <c r="E274" s="25">
        <v>852</v>
      </c>
      <c r="F274" s="14" t="s">
        <v>231</v>
      </c>
      <c r="G274" s="14" t="s">
        <v>12</v>
      </c>
      <c r="H274" s="14"/>
      <c r="I274" s="14"/>
      <c r="J274" s="15">
        <f>J275+J279</f>
        <v>285000</v>
      </c>
      <c r="K274" s="15">
        <f t="shared" ref="K274:L274" si="70">K275+K279</f>
        <v>212000</v>
      </c>
      <c r="L274" s="15">
        <f t="shared" si="70"/>
        <v>212000</v>
      </c>
    </row>
    <row r="275" spans="1:12" s="1" customFormat="1" x14ac:dyDescent="0.25">
      <c r="A275" s="350" t="s">
        <v>240</v>
      </c>
      <c r="B275" s="350"/>
      <c r="C275" s="25" t="s">
        <v>79</v>
      </c>
      <c r="D275" s="25" t="s">
        <v>619</v>
      </c>
      <c r="E275" s="25">
        <v>852</v>
      </c>
      <c r="F275" s="18" t="s">
        <v>231</v>
      </c>
      <c r="G275" s="18" t="s">
        <v>12</v>
      </c>
      <c r="H275" s="18" t="s">
        <v>241</v>
      </c>
      <c r="I275" s="18"/>
      <c r="J275" s="19">
        <f t="shared" ref="J275:L277" si="71">J276</f>
        <v>132000</v>
      </c>
      <c r="K275" s="19">
        <f t="shared" si="71"/>
        <v>114000</v>
      </c>
      <c r="L275" s="19">
        <f t="shared" si="71"/>
        <v>114000</v>
      </c>
    </row>
    <row r="276" spans="1:12" s="1" customFormat="1" ht="25.5" customHeight="1" x14ac:dyDescent="0.25">
      <c r="A276" s="350" t="s">
        <v>242</v>
      </c>
      <c r="B276" s="350"/>
      <c r="C276" s="25" t="s">
        <v>79</v>
      </c>
      <c r="D276" s="25" t="s">
        <v>619</v>
      </c>
      <c r="E276" s="25">
        <v>852</v>
      </c>
      <c r="F276" s="18" t="s">
        <v>231</v>
      </c>
      <c r="G276" s="18" t="s">
        <v>12</v>
      </c>
      <c r="H276" s="18" t="s">
        <v>243</v>
      </c>
      <c r="I276" s="18"/>
      <c r="J276" s="19">
        <f t="shared" si="71"/>
        <v>132000</v>
      </c>
      <c r="K276" s="19">
        <f t="shared" si="71"/>
        <v>114000</v>
      </c>
      <c r="L276" s="19">
        <f t="shared" si="71"/>
        <v>114000</v>
      </c>
    </row>
    <row r="277" spans="1:12" s="1" customFormat="1" x14ac:dyDescent="0.25">
      <c r="A277" s="20"/>
      <c r="B277" s="193" t="s">
        <v>127</v>
      </c>
      <c r="C277" s="25" t="s">
        <v>79</v>
      </c>
      <c r="D277" s="25" t="s">
        <v>619</v>
      </c>
      <c r="E277" s="25">
        <v>852</v>
      </c>
      <c r="F277" s="18" t="s">
        <v>231</v>
      </c>
      <c r="G277" s="18" t="s">
        <v>12</v>
      </c>
      <c r="H277" s="18" t="s">
        <v>243</v>
      </c>
      <c r="I277" s="18" t="s">
        <v>128</v>
      </c>
      <c r="J277" s="19">
        <f>J278</f>
        <v>132000</v>
      </c>
      <c r="K277" s="19">
        <f t="shared" si="71"/>
        <v>114000</v>
      </c>
      <c r="L277" s="19">
        <f t="shared" si="71"/>
        <v>114000</v>
      </c>
    </row>
    <row r="278" spans="1:12" s="1" customFormat="1" ht="28.5" customHeight="1" x14ac:dyDescent="0.25">
      <c r="A278" s="187"/>
      <c r="B278" s="193" t="s">
        <v>244</v>
      </c>
      <c r="C278" s="25" t="s">
        <v>79</v>
      </c>
      <c r="D278" s="25" t="s">
        <v>619</v>
      </c>
      <c r="E278" s="25">
        <v>852</v>
      </c>
      <c r="F278" s="18" t="s">
        <v>231</v>
      </c>
      <c r="G278" s="18" t="s">
        <v>12</v>
      </c>
      <c r="H278" s="18" t="s">
        <v>243</v>
      </c>
      <c r="I278" s="18" t="s">
        <v>245</v>
      </c>
      <c r="J278" s="19">
        <v>132000</v>
      </c>
      <c r="K278" s="19">
        <v>114000</v>
      </c>
      <c r="L278" s="19">
        <v>114000</v>
      </c>
    </row>
    <row r="279" spans="1:12" s="1" customFormat="1" ht="29.25" customHeight="1" x14ac:dyDescent="0.25">
      <c r="A279" s="356" t="s">
        <v>246</v>
      </c>
      <c r="B279" s="356"/>
      <c r="C279" s="25" t="s">
        <v>79</v>
      </c>
      <c r="D279" s="25" t="s">
        <v>619</v>
      </c>
      <c r="E279" s="25">
        <v>852</v>
      </c>
      <c r="F279" s="18" t="s">
        <v>231</v>
      </c>
      <c r="G279" s="18" t="s">
        <v>12</v>
      </c>
      <c r="H279" s="18" t="s">
        <v>247</v>
      </c>
      <c r="I279" s="18"/>
      <c r="J279" s="19">
        <f t="shared" ref="J279:L280" si="72">J280</f>
        <v>153000</v>
      </c>
      <c r="K279" s="19">
        <f t="shared" si="72"/>
        <v>98000</v>
      </c>
      <c r="L279" s="19">
        <f t="shared" si="72"/>
        <v>98000</v>
      </c>
    </row>
    <row r="280" spans="1:12" s="1" customFormat="1" x14ac:dyDescent="0.25">
      <c r="A280" s="192"/>
      <c r="B280" s="193" t="s">
        <v>127</v>
      </c>
      <c r="C280" s="134" t="s">
        <v>79</v>
      </c>
      <c r="D280" s="25" t="s">
        <v>619</v>
      </c>
      <c r="E280" s="25">
        <v>852</v>
      </c>
      <c r="F280" s="18" t="s">
        <v>231</v>
      </c>
      <c r="G280" s="18" t="s">
        <v>12</v>
      </c>
      <c r="H280" s="18" t="s">
        <v>247</v>
      </c>
      <c r="I280" s="18" t="s">
        <v>128</v>
      </c>
      <c r="J280" s="19">
        <f t="shared" si="72"/>
        <v>153000</v>
      </c>
      <c r="K280" s="19">
        <f t="shared" si="72"/>
        <v>98000</v>
      </c>
      <c r="L280" s="19">
        <f t="shared" si="72"/>
        <v>98000</v>
      </c>
    </row>
    <row r="281" spans="1:12" s="1" customFormat="1" x14ac:dyDescent="0.25">
      <c r="A281" s="192"/>
      <c r="B281" s="193" t="s">
        <v>248</v>
      </c>
      <c r="C281" s="25" t="s">
        <v>79</v>
      </c>
      <c r="D281" s="25" t="s">
        <v>619</v>
      </c>
      <c r="E281" s="25">
        <v>852</v>
      </c>
      <c r="F281" s="18" t="s">
        <v>231</v>
      </c>
      <c r="G281" s="18" t="s">
        <v>12</v>
      </c>
      <c r="H281" s="18" t="s">
        <v>247</v>
      </c>
      <c r="I281" s="18" t="s">
        <v>249</v>
      </c>
      <c r="J281" s="19">
        <v>153000</v>
      </c>
      <c r="K281" s="19">
        <v>98000</v>
      </c>
      <c r="L281" s="19">
        <v>98000</v>
      </c>
    </row>
    <row r="282" spans="1:12" s="1" customFormat="1" x14ac:dyDescent="0.25">
      <c r="A282" s="326" t="s">
        <v>250</v>
      </c>
      <c r="B282" s="326"/>
      <c r="C282" s="25" t="s">
        <v>79</v>
      </c>
      <c r="D282" s="25" t="s">
        <v>619</v>
      </c>
      <c r="E282" s="25">
        <v>852</v>
      </c>
      <c r="F282" s="14" t="s">
        <v>231</v>
      </c>
      <c r="G282" s="14" t="s">
        <v>39</v>
      </c>
      <c r="H282" s="14"/>
      <c r="I282" s="14"/>
      <c r="J282" s="15">
        <f>J283+J288</f>
        <v>7313900</v>
      </c>
      <c r="K282" s="15">
        <f>K283+K288</f>
        <v>8132200</v>
      </c>
      <c r="L282" s="15">
        <f>L283+L288</f>
        <v>8419800</v>
      </c>
    </row>
    <row r="283" spans="1:12" s="1" customFormat="1" x14ac:dyDescent="0.25">
      <c r="A283" s="368" t="s">
        <v>240</v>
      </c>
      <c r="B283" s="368"/>
      <c r="C283" s="134" t="s">
        <v>79</v>
      </c>
      <c r="D283" s="25" t="s">
        <v>619</v>
      </c>
      <c r="E283" s="25">
        <v>852</v>
      </c>
      <c r="F283" s="18" t="s">
        <v>231</v>
      </c>
      <c r="G283" s="18" t="s">
        <v>39</v>
      </c>
      <c r="H283" s="18" t="s">
        <v>241</v>
      </c>
      <c r="I283" s="18"/>
      <c r="J283" s="19">
        <f>J284</f>
        <v>132400</v>
      </c>
      <c r="K283" s="19">
        <f t="shared" ref="K283:L283" si="73">K284</f>
        <v>139000</v>
      </c>
      <c r="L283" s="19">
        <f t="shared" si="73"/>
        <v>146000</v>
      </c>
    </row>
    <row r="284" spans="1:12" s="1" customFormat="1" ht="28.5" customHeight="1" x14ac:dyDescent="0.25">
      <c r="A284" s="356" t="s">
        <v>251</v>
      </c>
      <c r="B284" s="356"/>
      <c r="C284" s="25" t="s">
        <v>79</v>
      </c>
      <c r="D284" s="25" t="s">
        <v>619</v>
      </c>
      <c r="E284" s="25">
        <v>852</v>
      </c>
      <c r="F284" s="18" t="s">
        <v>231</v>
      </c>
      <c r="G284" s="18" t="s">
        <v>39</v>
      </c>
      <c r="H284" s="18" t="s">
        <v>252</v>
      </c>
      <c r="I284" s="18"/>
      <c r="J284" s="19">
        <f t="shared" ref="J284:L286" si="74">J285</f>
        <v>132400</v>
      </c>
      <c r="K284" s="19">
        <f t="shared" si="74"/>
        <v>139000</v>
      </c>
      <c r="L284" s="19">
        <f t="shared" si="74"/>
        <v>146000</v>
      </c>
    </row>
    <row r="285" spans="1:12" s="12" customFormat="1" ht="27" customHeight="1" x14ac:dyDescent="0.25">
      <c r="A285" s="350" t="s">
        <v>300</v>
      </c>
      <c r="B285" s="350"/>
      <c r="C285" s="25" t="s">
        <v>79</v>
      </c>
      <c r="D285" s="25" t="s">
        <v>619</v>
      </c>
      <c r="E285" s="25">
        <v>852</v>
      </c>
      <c r="F285" s="18" t="s">
        <v>231</v>
      </c>
      <c r="G285" s="18" t="s">
        <v>39</v>
      </c>
      <c r="H285" s="18" t="s">
        <v>253</v>
      </c>
      <c r="I285" s="18"/>
      <c r="J285" s="19">
        <f t="shared" si="74"/>
        <v>132400</v>
      </c>
      <c r="K285" s="19">
        <f t="shared" si="74"/>
        <v>139000</v>
      </c>
      <c r="L285" s="19">
        <f t="shared" si="74"/>
        <v>146000</v>
      </c>
    </row>
    <row r="286" spans="1:12" s="1" customFormat="1" x14ac:dyDescent="0.25">
      <c r="A286" s="192"/>
      <c r="B286" s="193" t="s">
        <v>127</v>
      </c>
      <c r="C286" s="25" t="s">
        <v>79</v>
      </c>
      <c r="D286" s="25" t="s">
        <v>619</v>
      </c>
      <c r="E286" s="25">
        <v>852</v>
      </c>
      <c r="F286" s="18" t="s">
        <v>231</v>
      </c>
      <c r="G286" s="18" t="s">
        <v>39</v>
      </c>
      <c r="H286" s="18" t="s">
        <v>253</v>
      </c>
      <c r="I286" s="18" t="s">
        <v>128</v>
      </c>
      <c r="J286" s="19">
        <f t="shared" si="74"/>
        <v>132400</v>
      </c>
      <c r="K286" s="19">
        <f t="shared" si="74"/>
        <v>139000</v>
      </c>
      <c r="L286" s="19">
        <f t="shared" si="74"/>
        <v>146000</v>
      </c>
    </row>
    <row r="287" spans="1:12" s="1" customFormat="1" ht="25.5" x14ac:dyDescent="0.25">
      <c r="A287" s="192"/>
      <c r="B287" s="193" t="s">
        <v>254</v>
      </c>
      <c r="C287" s="25" t="s">
        <v>79</v>
      </c>
      <c r="D287" s="25" t="s">
        <v>619</v>
      </c>
      <c r="E287" s="25">
        <v>852</v>
      </c>
      <c r="F287" s="18" t="s">
        <v>231</v>
      </c>
      <c r="G287" s="18" t="s">
        <v>39</v>
      </c>
      <c r="H287" s="18" t="s">
        <v>253</v>
      </c>
      <c r="I287" s="18" t="s">
        <v>255</v>
      </c>
      <c r="J287" s="19">
        <v>132400</v>
      </c>
      <c r="K287" s="19">
        <v>139000</v>
      </c>
      <c r="L287" s="19">
        <v>146000</v>
      </c>
    </row>
    <row r="288" spans="1:12" s="1" customFormat="1" x14ac:dyDescent="0.25">
      <c r="A288" s="368" t="s">
        <v>166</v>
      </c>
      <c r="B288" s="368"/>
      <c r="C288" s="25" t="s">
        <v>79</v>
      </c>
      <c r="D288" s="25" t="s">
        <v>619</v>
      </c>
      <c r="E288" s="25">
        <v>852</v>
      </c>
      <c r="F288" s="18" t="s">
        <v>231</v>
      </c>
      <c r="G288" s="18" t="s">
        <v>39</v>
      </c>
      <c r="H288" s="18" t="s">
        <v>167</v>
      </c>
      <c r="I288" s="18"/>
      <c r="J288" s="19">
        <f>J289+J292</f>
        <v>7181500</v>
      </c>
      <c r="K288" s="19">
        <f>K289+K292</f>
        <v>7993200</v>
      </c>
      <c r="L288" s="19">
        <f>L289+L292</f>
        <v>8273800</v>
      </c>
    </row>
    <row r="289" spans="1:12" s="1" customFormat="1" ht="26.25" customHeight="1" x14ac:dyDescent="0.25">
      <c r="A289" s="356" t="s">
        <v>260</v>
      </c>
      <c r="B289" s="356"/>
      <c r="C289" s="25" t="s">
        <v>79</v>
      </c>
      <c r="D289" s="25" t="s">
        <v>619</v>
      </c>
      <c r="E289" s="25">
        <v>852</v>
      </c>
      <c r="F289" s="18" t="s">
        <v>231</v>
      </c>
      <c r="G289" s="18" t="s">
        <v>39</v>
      </c>
      <c r="H289" s="18" t="s">
        <v>261</v>
      </c>
      <c r="I289" s="18"/>
      <c r="J289" s="19">
        <f t="shared" ref="J289:L290" si="75">J290</f>
        <v>652000</v>
      </c>
      <c r="K289" s="19">
        <f t="shared" si="75"/>
        <v>652000</v>
      </c>
      <c r="L289" s="19">
        <f t="shared" si="75"/>
        <v>652000</v>
      </c>
    </row>
    <row r="290" spans="1:12" s="1" customFormat="1" ht="15.75" customHeight="1" x14ac:dyDescent="0.25">
      <c r="A290" s="192"/>
      <c r="B290" s="193" t="s">
        <v>127</v>
      </c>
      <c r="C290" s="134" t="s">
        <v>79</v>
      </c>
      <c r="D290" s="25" t="s">
        <v>619</v>
      </c>
      <c r="E290" s="25">
        <v>852</v>
      </c>
      <c r="F290" s="18" t="s">
        <v>231</v>
      </c>
      <c r="G290" s="18" t="s">
        <v>39</v>
      </c>
      <c r="H290" s="18" t="s">
        <v>261</v>
      </c>
      <c r="I290" s="18" t="s">
        <v>128</v>
      </c>
      <c r="J290" s="19">
        <f t="shared" si="75"/>
        <v>652000</v>
      </c>
      <c r="K290" s="19">
        <f t="shared" si="75"/>
        <v>652000</v>
      </c>
      <c r="L290" s="19">
        <f t="shared" si="75"/>
        <v>652000</v>
      </c>
    </row>
    <row r="291" spans="1:12" s="1" customFormat="1" ht="28.5" customHeight="1" x14ac:dyDescent="0.25">
      <c r="A291" s="192"/>
      <c r="B291" s="193" t="s">
        <v>254</v>
      </c>
      <c r="C291" s="25" t="s">
        <v>79</v>
      </c>
      <c r="D291" s="25" t="s">
        <v>619</v>
      </c>
      <c r="E291" s="25">
        <v>852</v>
      </c>
      <c r="F291" s="18" t="s">
        <v>231</v>
      </c>
      <c r="G291" s="18" t="s">
        <v>39</v>
      </c>
      <c r="H291" s="18" t="s">
        <v>261</v>
      </c>
      <c r="I291" s="18" t="s">
        <v>255</v>
      </c>
      <c r="J291" s="19">
        <v>652000</v>
      </c>
      <c r="K291" s="19">
        <v>652000</v>
      </c>
      <c r="L291" s="19">
        <v>652000</v>
      </c>
    </row>
    <row r="292" spans="1:12" s="1" customFormat="1" ht="41.25" customHeight="1" x14ac:dyDescent="0.25">
      <c r="A292" s="356" t="s">
        <v>262</v>
      </c>
      <c r="B292" s="356"/>
      <c r="C292" s="25" t="s">
        <v>79</v>
      </c>
      <c r="D292" s="25" t="s">
        <v>619</v>
      </c>
      <c r="E292" s="25">
        <v>852</v>
      </c>
      <c r="F292" s="18" t="s">
        <v>231</v>
      </c>
      <c r="G292" s="18" t="s">
        <v>39</v>
      </c>
      <c r="H292" s="18" t="s">
        <v>263</v>
      </c>
      <c r="I292" s="18"/>
      <c r="J292" s="19">
        <f>J293+J295</f>
        <v>6529500</v>
      </c>
      <c r="K292" s="19">
        <f>K293+K295</f>
        <v>7341200</v>
      </c>
      <c r="L292" s="19">
        <f>L293+L295</f>
        <v>7621800</v>
      </c>
    </row>
    <row r="293" spans="1:12" s="1" customFormat="1" ht="13.5" customHeight="1" x14ac:dyDescent="0.25">
      <c r="A293" s="20"/>
      <c r="B293" s="193" t="s">
        <v>22</v>
      </c>
      <c r="C293" s="25" t="s">
        <v>79</v>
      </c>
      <c r="D293" s="25" t="s">
        <v>619</v>
      </c>
      <c r="E293" s="25">
        <v>852</v>
      </c>
      <c r="F293" s="18" t="s">
        <v>264</v>
      </c>
      <c r="G293" s="18" t="s">
        <v>39</v>
      </c>
      <c r="H293" s="18" t="s">
        <v>263</v>
      </c>
      <c r="I293" s="18" t="s">
        <v>23</v>
      </c>
      <c r="J293" s="19">
        <f>J294</f>
        <v>1559600</v>
      </c>
      <c r="K293" s="19">
        <f>K294</f>
        <v>1774912</v>
      </c>
      <c r="L293" s="19">
        <f>L294</f>
        <v>1844000</v>
      </c>
    </row>
    <row r="294" spans="1:12" s="1" customFormat="1" ht="13.5" customHeight="1" x14ac:dyDescent="0.25">
      <c r="A294" s="20"/>
      <c r="B294" s="187" t="s">
        <v>24</v>
      </c>
      <c r="C294" s="25" t="s">
        <v>79</v>
      </c>
      <c r="D294" s="25" t="s">
        <v>619</v>
      </c>
      <c r="E294" s="25">
        <v>852</v>
      </c>
      <c r="F294" s="18" t="s">
        <v>264</v>
      </c>
      <c r="G294" s="18" t="s">
        <v>39</v>
      </c>
      <c r="H294" s="18" t="s">
        <v>263</v>
      </c>
      <c r="I294" s="18" t="s">
        <v>25</v>
      </c>
      <c r="J294" s="19">
        <v>1559600</v>
      </c>
      <c r="K294" s="19">
        <v>1774912</v>
      </c>
      <c r="L294" s="19">
        <v>1844000</v>
      </c>
    </row>
    <row r="295" spans="1:12" s="1" customFormat="1" ht="13.5" customHeight="1" x14ac:dyDescent="0.25">
      <c r="A295" s="192"/>
      <c r="B295" s="193" t="s">
        <v>127</v>
      </c>
      <c r="C295" s="25" t="s">
        <v>79</v>
      </c>
      <c r="D295" s="25" t="s">
        <v>619</v>
      </c>
      <c r="E295" s="25">
        <v>852</v>
      </c>
      <c r="F295" s="18" t="s">
        <v>231</v>
      </c>
      <c r="G295" s="18" t="s">
        <v>39</v>
      </c>
      <c r="H295" s="18" t="s">
        <v>263</v>
      </c>
      <c r="I295" s="18" t="s">
        <v>128</v>
      </c>
      <c r="J295" s="19">
        <f>J296</f>
        <v>4969900</v>
      </c>
      <c r="K295" s="19">
        <f>K296</f>
        <v>5566288</v>
      </c>
      <c r="L295" s="19">
        <f>L296</f>
        <v>5777800</v>
      </c>
    </row>
    <row r="296" spans="1:12" s="1" customFormat="1" ht="26.25" customHeight="1" x14ac:dyDescent="0.25">
      <c r="A296" s="192"/>
      <c r="B296" s="193" t="s">
        <v>254</v>
      </c>
      <c r="C296" s="25" t="s">
        <v>79</v>
      </c>
      <c r="D296" s="25" t="s">
        <v>619</v>
      </c>
      <c r="E296" s="25">
        <v>852</v>
      </c>
      <c r="F296" s="18" t="s">
        <v>231</v>
      </c>
      <c r="G296" s="18" t="s">
        <v>39</v>
      </c>
      <c r="H296" s="18" t="s">
        <v>263</v>
      </c>
      <c r="I296" s="18" t="s">
        <v>255</v>
      </c>
      <c r="J296" s="19">
        <v>4969900</v>
      </c>
      <c r="K296" s="19">
        <v>5566288</v>
      </c>
      <c r="L296" s="19">
        <v>5777800</v>
      </c>
    </row>
    <row r="297" spans="1:12" s="1" customFormat="1" x14ac:dyDescent="0.25">
      <c r="A297" s="326" t="s">
        <v>265</v>
      </c>
      <c r="B297" s="326"/>
      <c r="C297" s="134" t="s">
        <v>79</v>
      </c>
      <c r="D297" s="25" t="s">
        <v>619</v>
      </c>
      <c r="E297" s="25">
        <v>852</v>
      </c>
      <c r="F297" s="14" t="s">
        <v>231</v>
      </c>
      <c r="G297" s="14" t="s">
        <v>47</v>
      </c>
      <c r="H297" s="14"/>
      <c r="I297" s="14"/>
      <c r="J297" s="15">
        <f>J298</f>
        <v>1004500</v>
      </c>
      <c r="K297" s="15">
        <f t="shared" ref="K297:L297" si="76">K298</f>
        <v>1004500</v>
      </c>
      <c r="L297" s="15">
        <f t="shared" si="76"/>
        <v>1004500</v>
      </c>
    </row>
    <row r="298" spans="1:12" s="16" customFormat="1" x14ac:dyDescent="0.25">
      <c r="A298" s="350" t="s">
        <v>64</v>
      </c>
      <c r="B298" s="350"/>
      <c r="C298" s="25" t="s">
        <v>79</v>
      </c>
      <c r="D298" s="25" t="s">
        <v>619</v>
      </c>
      <c r="E298" s="25">
        <v>852</v>
      </c>
      <c r="F298" s="18" t="s">
        <v>231</v>
      </c>
      <c r="G298" s="18" t="s">
        <v>47</v>
      </c>
      <c r="H298" s="18" t="s">
        <v>65</v>
      </c>
      <c r="I298" s="18"/>
      <c r="J298" s="19">
        <f>J299</f>
        <v>1004500</v>
      </c>
      <c r="K298" s="19">
        <f>K299</f>
        <v>1004500</v>
      </c>
      <c r="L298" s="19">
        <f>L299</f>
        <v>1004500</v>
      </c>
    </row>
    <row r="299" spans="1:12" s="1" customFormat="1" ht="64.5" customHeight="1" x14ac:dyDescent="0.25">
      <c r="A299" s="350" t="s">
        <v>66</v>
      </c>
      <c r="B299" s="350"/>
      <c r="C299" s="25" t="s">
        <v>79</v>
      </c>
      <c r="D299" s="25" t="s">
        <v>619</v>
      </c>
      <c r="E299" s="25">
        <v>852</v>
      </c>
      <c r="F299" s="25" t="s">
        <v>231</v>
      </c>
      <c r="G299" s="25" t="s">
        <v>47</v>
      </c>
      <c r="H299" s="25" t="s">
        <v>67</v>
      </c>
      <c r="I299" s="25"/>
      <c r="J299" s="19">
        <f>J300+J305</f>
        <v>1004500</v>
      </c>
      <c r="K299" s="19">
        <f>K300+K305</f>
        <v>1004500</v>
      </c>
      <c r="L299" s="19">
        <f>L300+L305</f>
        <v>1004500</v>
      </c>
    </row>
    <row r="300" spans="1:12" s="1" customFormat="1" ht="26.25" customHeight="1" x14ac:dyDescent="0.25">
      <c r="A300" s="350" t="s">
        <v>266</v>
      </c>
      <c r="B300" s="350"/>
      <c r="C300" s="134" t="s">
        <v>79</v>
      </c>
      <c r="D300" s="25" t="s">
        <v>619</v>
      </c>
      <c r="E300" s="25">
        <v>852</v>
      </c>
      <c r="F300" s="25" t="s">
        <v>231</v>
      </c>
      <c r="G300" s="25" t="s">
        <v>47</v>
      </c>
      <c r="H300" s="25" t="s">
        <v>267</v>
      </c>
      <c r="I300" s="25"/>
      <c r="J300" s="19">
        <f>J301+J303</f>
        <v>430500</v>
      </c>
      <c r="K300" s="19">
        <f>K301+K303</f>
        <v>430500</v>
      </c>
      <c r="L300" s="19">
        <f>L301+L303</f>
        <v>430500</v>
      </c>
    </row>
    <row r="301" spans="1:12" s="1" customFormat="1" ht="28.5" customHeight="1" x14ac:dyDescent="0.25">
      <c r="A301" s="187"/>
      <c r="B301" s="187" t="s">
        <v>17</v>
      </c>
      <c r="C301" s="25" t="s">
        <v>79</v>
      </c>
      <c r="D301" s="25" t="s">
        <v>619</v>
      </c>
      <c r="E301" s="25">
        <v>852</v>
      </c>
      <c r="F301" s="25" t="s">
        <v>231</v>
      </c>
      <c r="G301" s="25" t="s">
        <v>47</v>
      </c>
      <c r="H301" s="25" t="s">
        <v>267</v>
      </c>
      <c r="I301" s="18" t="s">
        <v>19</v>
      </c>
      <c r="J301" s="19">
        <f>J302</f>
        <v>347000</v>
      </c>
      <c r="K301" s="19">
        <f>K302</f>
        <v>347033</v>
      </c>
      <c r="L301" s="19">
        <f>L302</f>
        <v>347033</v>
      </c>
    </row>
    <row r="302" spans="1:12" s="1" customFormat="1" ht="15.75" customHeight="1" x14ac:dyDescent="0.25">
      <c r="A302" s="20"/>
      <c r="B302" s="193" t="s">
        <v>20</v>
      </c>
      <c r="C302" s="25" t="s">
        <v>79</v>
      </c>
      <c r="D302" s="25" t="s">
        <v>619</v>
      </c>
      <c r="E302" s="25">
        <v>852</v>
      </c>
      <c r="F302" s="25" t="s">
        <v>231</v>
      </c>
      <c r="G302" s="25" t="s">
        <v>47</v>
      </c>
      <c r="H302" s="25" t="s">
        <v>267</v>
      </c>
      <c r="I302" s="18" t="s">
        <v>21</v>
      </c>
      <c r="J302" s="19">
        <v>347000</v>
      </c>
      <c r="K302" s="19">
        <v>347033</v>
      </c>
      <c r="L302" s="19">
        <v>347033</v>
      </c>
    </row>
    <row r="303" spans="1:12" s="1" customFormat="1" ht="15.75" customHeight="1" x14ac:dyDescent="0.25">
      <c r="A303" s="20"/>
      <c r="B303" s="193" t="s">
        <v>22</v>
      </c>
      <c r="C303" s="25" t="s">
        <v>79</v>
      </c>
      <c r="D303" s="25" t="s">
        <v>619</v>
      </c>
      <c r="E303" s="25">
        <v>852</v>
      </c>
      <c r="F303" s="25" t="s">
        <v>231</v>
      </c>
      <c r="G303" s="25" t="s">
        <v>47</v>
      </c>
      <c r="H303" s="25" t="s">
        <v>267</v>
      </c>
      <c r="I303" s="18" t="s">
        <v>23</v>
      </c>
      <c r="J303" s="19">
        <f>J304</f>
        <v>83500</v>
      </c>
      <c r="K303" s="19">
        <f>K304</f>
        <v>83467</v>
      </c>
      <c r="L303" s="19">
        <f>L304</f>
        <v>83467</v>
      </c>
    </row>
    <row r="304" spans="1:12" s="1" customFormat="1" ht="15.75" customHeight="1" x14ac:dyDescent="0.25">
      <c r="A304" s="20"/>
      <c r="B304" s="187" t="s">
        <v>24</v>
      </c>
      <c r="C304" s="25" t="s">
        <v>79</v>
      </c>
      <c r="D304" s="25" t="s">
        <v>619</v>
      </c>
      <c r="E304" s="25">
        <v>852</v>
      </c>
      <c r="F304" s="25" t="s">
        <v>231</v>
      </c>
      <c r="G304" s="25" t="s">
        <v>47</v>
      </c>
      <c r="H304" s="25" t="s">
        <v>267</v>
      </c>
      <c r="I304" s="18" t="s">
        <v>25</v>
      </c>
      <c r="J304" s="19">
        <v>83500</v>
      </c>
      <c r="K304" s="19">
        <v>83467</v>
      </c>
      <c r="L304" s="19">
        <v>83467</v>
      </c>
    </row>
    <row r="305" spans="1:15" s="1" customFormat="1" ht="26.25" customHeight="1" x14ac:dyDescent="0.25">
      <c r="A305" s="350" t="s">
        <v>268</v>
      </c>
      <c r="B305" s="350"/>
      <c r="C305" s="25" t="s">
        <v>79</v>
      </c>
      <c r="D305" s="25" t="s">
        <v>619</v>
      </c>
      <c r="E305" s="25">
        <v>852</v>
      </c>
      <c r="F305" s="18" t="s">
        <v>231</v>
      </c>
      <c r="G305" s="18" t="s">
        <v>47</v>
      </c>
      <c r="H305" s="18" t="s">
        <v>269</v>
      </c>
      <c r="I305" s="18"/>
      <c r="J305" s="19">
        <f>J306+J308</f>
        <v>574000</v>
      </c>
      <c r="K305" s="19">
        <f>K306+K308</f>
        <v>574000</v>
      </c>
      <c r="L305" s="19">
        <f>L306+L308</f>
        <v>574000</v>
      </c>
    </row>
    <row r="306" spans="1:15" s="1" customFormat="1" ht="27" customHeight="1" x14ac:dyDescent="0.25">
      <c r="A306" s="187"/>
      <c r="B306" s="187" t="s">
        <v>17</v>
      </c>
      <c r="C306" s="25" t="s">
        <v>79</v>
      </c>
      <c r="D306" s="25" t="s">
        <v>619</v>
      </c>
      <c r="E306" s="25">
        <v>852</v>
      </c>
      <c r="F306" s="25" t="s">
        <v>231</v>
      </c>
      <c r="G306" s="25" t="s">
        <v>47</v>
      </c>
      <c r="H306" s="18" t="s">
        <v>269</v>
      </c>
      <c r="I306" s="18" t="s">
        <v>19</v>
      </c>
      <c r="J306" s="19">
        <f>J307</f>
        <v>340600</v>
      </c>
      <c r="K306" s="19">
        <f>K307</f>
        <v>340646</v>
      </c>
      <c r="L306" s="19">
        <f>L307</f>
        <v>340646</v>
      </c>
    </row>
    <row r="307" spans="1:15" s="1" customFormat="1" ht="17.25" customHeight="1" x14ac:dyDescent="0.25">
      <c r="A307" s="20"/>
      <c r="B307" s="193" t="s">
        <v>20</v>
      </c>
      <c r="C307" s="134" t="s">
        <v>79</v>
      </c>
      <c r="D307" s="25" t="s">
        <v>619</v>
      </c>
      <c r="E307" s="25">
        <v>852</v>
      </c>
      <c r="F307" s="25" t="s">
        <v>231</v>
      </c>
      <c r="G307" s="25" t="s">
        <v>47</v>
      </c>
      <c r="H307" s="18" t="s">
        <v>269</v>
      </c>
      <c r="I307" s="18" t="s">
        <v>21</v>
      </c>
      <c r="J307" s="19">
        <v>340600</v>
      </c>
      <c r="K307" s="19">
        <v>340646</v>
      </c>
      <c r="L307" s="19">
        <v>340646</v>
      </c>
    </row>
    <row r="308" spans="1:15" s="1" customFormat="1" ht="17.25" customHeight="1" x14ac:dyDescent="0.25">
      <c r="A308" s="20"/>
      <c r="B308" s="193" t="s">
        <v>22</v>
      </c>
      <c r="C308" s="25" t="s">
        <v>79</v>
      </c>
      <c r="D308" s="25" t="s">
        <v>619</v>
      </c>
      <c r="E308" s="25">
        <v>852</v>
      </c>
      <c r="F308" s="25" t="s">
        <v>231</v>
      </c>
      <c r="G308" s="25" t="s">
        <v>47</v>
      </c>
      <c r="H308" s="18" t="s">
        <v>269</v>
      </c>
      <c r="I308" s="18" t="s">
        <v>23</v>
      </c>
      <c r="J308" s="19">
        <f>J309</f>
        <v>233400</v>
      </c>
      <c r="K308" s="19">
        <f>K309</f>
        <v>233354</v>
      </c>
      <c r="L308" s="19">
        <f>L309</f>
        <v>233354</v>
      </c>
    </row>
    <row r="309" spans="1:15" s="1" customFormat="1" ht="15" customHeight="1" x14ac:dyDescent="0.25">
      <c r="A309" s="20"/>
      <c r="B309" s="187" t="s">
        <v>24</v>
      </c>
      <c r="C309" s="25" t="s">
        <v>79</v>
      </c>
      <c r="D309" s="25" t="s">
        <v>619</v>
      </c>
      <c r="E309" s="25">
        <v>852</v>
      </c>
      <c r="F309" s="25" t="s">
        <v>231</v>
      </c>
      <c r="G309" s="25" t="s">
        <v>47</v>
      </c>
      <c r="H309" s="18" t="s">
        <v>269</v>
      </c>
      <c r="I309" s="18" t="s">
        <v>25</v>
      </c>
      <c r="J309" s="19">
        <v>233400</v>
      </c>
      <c r="K309" s="19">
        <v>233354</v>
      </c>
      <c r="L309" s="19">
        <v>233354</v>
      </c>
    </row>
    <row r="310" spans="1:15" s="1" customFormat="1" ht="38.25" customHeight="1" x14ac:dyDescent="0.25">
      <c r="A310" s="357" t="s">
        <v>677</v>
      </c>
      <c r="B310" s="358"/>
      <c r="C310" s="43" t="s">
        <v>12</v>
      </c>
      <c r="D310" s="43"/>
      <c r="E310" s="43"/>
      <c r="F310" s="43"/>
      <c r="G310" s="43"/>
      <c r="H310" s="14"/>
      <c r="I310" s="14"/>
      <c r="J310" s="15"/>
      <c r="K310" s="15">
        <f>K311</f>
        <v>33844744</v>
      </c>
      <c r="L310" s="15">
        <f>L311</f>
        <v>36757173</v>
      </c>
    </row>
    <row r="311" spans="1:15" s="1" customFormat="1" ht="17.25" customHeight="1" x14ac:dyDescent="0.25">
      <c r="A311" s="357" t="s">
        <v>304</v>
      </c>
      <c r="B311" s="358"/>
      <c r="C311" s="43" t="s">
        <v>12</v>
      </c>
      <c r="D311" s="43" t="s">
        <v>619</v>
      </c>
      <c r="E311" s="43"/>
      <c r="F311" s="14"/>
      <c r="G311" s="14"/>
      <c r="H311" s="18"/>
      <c r="I311" s="18"/>
      <c r="J311" s="145">
        <f>J312+J329+J336+J343+J354</f>
        <v>31223020</v>
      </c>
      <c r="K311" s="15">
        <f t="shared" ref="K311:L311" si="77">K312+K329+K336+K343+K354</f>
        <v>33844744</v>
      </c>
      <c r="L311" s="15">
        <f t="shared" si="77"/>
        <v>36757173</v>
      </c>
      <c r="N311" s="7"/>
      <c r="O311" s="60"/>
    </row>
    <row r="312" spans="1:15" s="16" customFormat="1" ht="15.75" customHeight="1" x14ac:dyDescent="0.25">
      <c r="A312" s="326" t="s">
        <v>9</v>
      </c>
      <c r="B312" s="326"/>
      <c r="C312" s="43" t="s">
        <v>12</v>
      </c>
      <c r="D312" s="43" t="s">
        <v>619</v>
      </c>
      <c r="E312" s="135">
        <v>853</v>
      </c>
      <c r="F312" s="14" t="s">
        <v>10</v>
      </c>
      <c r="G312" s="14"/>
      <c r="H312" s="14"/>
      <c r="I312" s="14"/>
      <c r="J312" s="15">
        <f>J313+J323</f>
        <v>3346500</v>
      </c>
      <c r="K312" s="15">
        <f t="shared" ref="K312:L312" si="78">K313+K323</f>
        <v>3406271</v>
      </c>
      <c r="L312" s="15">
        <f t="shared" si="78"/>
        <v>3602800</v>
      </c>
    </row>
    <row r="313" spans="1:15" s="16" customFormat="1" ht="38.25" customHeight="1" x14ac:dyDescent="0.25">
      <c r="A313" s="326" t="s">
        <v>46</v>
      </c>
      <c r="B313" s="326"/>
      <c r="C313" s="43" t="s">
        <v>12</v>
      </c>
      <c r="D313" s="43" t="s">
        <v>619</v>
      </c>
      <c r="E313" s="135">
        <v>853</v>
      </c>
      <c r="F313" s="14" t="s">
        <v>10</v>
      </c>
      <c r="G313" s="14" t="s">
        <v>47</v>
      </c>
      <c r="H313" s="14"/>
      <c r="I313" s="14"/>
      <c r="J313" s="15">
        <f>J314</f>
        <v>3346300</v>
      </c>
      <c r="K313" s="15">
        <f>K314</f>
        <v>3406071</v>
      </c>
      <c r="L313" s="15">
        <f>L314</f>
        <v>3602600</v>
      </c>
    </row>
    <row r="314" spans="1:15" s="1" customFormat="1" ht="39.75" customHeight="1" x14ac:dyDescent="0.25">
      <c r="A314" s="350" t="s">
        <v>13</v>
      </c>
      <c r="B314" s="350"/>
      <c r="C314" s="25" t="s">
        <v>12</v>
      </c>
      <c r="D314" s="25" t="s">
        <v>619</v>
      </c>
      <c r="E314" s="132">
        <v>853</v>
      </c>
      <c r="F314" s="18" t="s">
        <v>10</v>
      </c>
      <c r="G314" s="18" t="s">
        <v>47</v>
      </c>
      <c r="H314" s="18" t="s">
        <v>40</v>
      </c>
      <c r="I314" s="18"/>
      <c r="J314" s="19">
        <f>J315</f>
        <v>3346300</v>
      </c>
      <c r="K314" s="19">
        <f t="shared" ref="K314:L314" si="79">K315</f>
        <v>3406071</v>
      </c>
      <c r="L314" s="19">
        <f t="shared" si="79"/>
        <v>3602600</v>
      </c>
    </row>
    <row r="315" spans="1:15" s="1" customFormat="1" x14ac:dyDescent="0.25">
      <c r="A315" s="350" t="s">
        <v>15</v>
      </c>
      <c r="B315" s="350"/>
      <c r="C315" s="25" t="s">
        <v>12</v>
      </c>
      <c r="D315" s="25" t="s">
        <v>619</v>
      </c>
      <c r="E315" s="132">
        <v>853</v>
      </c>
      <c r="F315" s="18" t="s">
        <v>10</v>
      </c>
      <c r="G315" s="18" t="s">
        <v>47</v>
      </c>
      <c r="H315" s="18" t="s">
        <v>16</v>
      </c>
      <c r="I315" s="18"/>
      <c r="J315" s="19">
        <f>J316+J318+J320</f>
        <v>3346300</v>
      </c>
      <c r="K315" s="19">
        <f>K316+K318+K320</f>
        <v>3406071</v>
      </c>
      <c r="L315" s="19">
        <f>L316+L318+L320</f>
        <v>3602600</v>
      </c>
    </row>
    <row r="316" spans="1:15" s="1" customFormat="1" ht="27.75" customHeight="1" x14ac:dyDescent="0.25">
      <c r="A316" s="187"/>
      <c r="B316" s="187" t="s">
        <v>17</v>
      </c>
      <c r="C316" s="25" t="s">
        <v>12</v>
      </c>
      <c r="D316" s="25" t="s">
        <v>619</v>
      </c>
      <c r="E316" s="132">
        <v>853</v>
      </c>
      <c r="F316" s="18" t="s">
        <v>18</v>
      </c>
      <c r="G316" s="18" t="s">
        <v>47</v>
      </c>
      <c r="H316" s="18" t="s">
        <v>16</v>
      </c>
      <c r="I316" s="18" t="s">
        <v>19</v>
      </c>
      <c r="J316" s="19">
        <f>J317</f>
        <v>2954700</v>
      </c>
      <c r="K316" s="19">
        <f>K317</f>
        <v>2995271</v>
      </c>
      <c r="L316" s="19">
        <f>L317</f>
        <v>3169000</v>
      </c>
    </row>
    <row r="317" spans="1:15" s="1" customFormat="1" ht="16.5" customHeight="1" x14ac:dyDescent="0.25">
      <c r="A317" s="20"/>
      <c r="B317" s="193" t="s">
        <v>20</v>
      </c>
      <c r="C317" s="25" t="s">
        <v>12</v>
      </c>
      <c r="D317" s="25" t="s">
        <v>619</v>
      </c>
      <c r="E317" s="132">
        <v>853</v>
      </c>
      <c r="F317" s="18" t="s">
        <v>10</v>
      </c>
      <c r="G317" s="18" t="s">
        <v>47</v>
      </c>
      <c r="H317" s="18" t="s">
        <v>16</v>
      </c>
      <c r="I317" s="18" t="s">
        <v>21</v>
      </c>
      <c r="J317" s="19">
        <v>2954700</v>
      </c>
      <c r="K317" s="19">
        <v>2995271</v>
      </c>
      <c r="L317" s="19">
        <v>3169000</v>
      </c>
    </row>
    <row r="318" spans="1:15" s="1" customFormat="1" ht="16.5" customHeight="1" x14ac:dyDescent="0.25">
      <c r="A318" s="20"/>
      <c r="B318" s="193" t="s">
        <v>22</v>
      </c>
      <c r="C318" s="25" t="s">
        <v>12</v>
      </c>
      <c r="D318" s="25" t="s">
        <v>619</v>
      </c>
      <c r="E318" s="132">
        <v>853</v>
      </c>
      <c r="F318" s="18" t="s">
        <v>10</v>
      </c>
      <c r="G318" s="18" t="s">
        <v>47</v>
      </c>
      <c r="H318" s="18" t="s">
        <v>16</v>
      </c>
      <c r="I318" s="18" t="s">
        <v>23</v>
      </c>
      <c r="J318" s="19">
        <f>J319</f>
        <v>384000</v>
      </c>
      <c r="K318" s="19">
        <f>K319</f>
        <v>403200</v>
      </c>
      <c r="L318" s="19">
        <f>L319</f>
        <v>426600</v>
      </c>
    </row>
    <row r="319" spans="1:15" s="1" customFormat="1" ht="15" customHeight="1" x14ac:dyDescent="0.25">
      <c r="A319" s="20"/>
      <c r="B319" s="187" t="s">
        <v>24</v>
      </c>
      <c r="C319" s="25" t="s">
        <v>12</v>
      </c>
      <c r="D319" s="25" t="s">
        <v>619</v>
      </c>
      <c r="E319" s="132">
        <v>853</v>
      </c>
      <c r="F319" s="18" t="s">
        <v>10</v>
      </c>
      <c r="G319" s="18" t="s">
        <v>47</v>
      </c>
      <c r="H319" s="18" t="s">
        <v>16</v>
      </c>
      <c r="I319" s="18" t="s">
        <v>25</v>
      </c>
      <c r="J319" s="19">
        <v>384000</v>
      </c>
      <c r="K319" s="19">
        <v>403200</v>
      </c>
      <c r="L319" s="19">
        <v>426600</v>
      </c>
    </row>
    <row r="320" spans="1:15" s="1" customFormat="1" x14ac:dyDescent="0.25">
      <c r="A320" s="20"/>
      <c r="B320" s="187" t="s">
        <v>26</v>
      </c>
      <c r="C320" s="25" t="s">
        <v>12</v>
      </c>
      <c r="D320" s="25" t="s">
        <v>619</v>
      </c>
      <c r="E320" s="132">
        <v>853</v>
      </c>
      <c r="F320" s="18" t="s">
        <v>10</v>
      </c>
      <c r="G320" s="18" t="s">
        <v>47</v>
      </c>
      <c r="H320" s="18" t="s">
        <v>16</v>
      </c>
      <c r="I320" s="18" t="s">
        <v>27</v>
      </c>
      <c r="J320" s="19">
        <f>J321+J322</f>
        <v>7600</v>
      </c>
      <c r="K320" s="19">
        <f>K321+K322</f>
        <v>7600</v>
      </c>
      <c r="L320" s="19">
        <f>L321+L322</f>
        <v>7000</v>
      </c>
    </row>
    <row r="321" spans="1:12" s="1" customFormat="1" ht="13.5" customHeight="1" x14ac:dyDescent="0.25">
      <c r="A321" s="20"/>
      <c r="B321" s="187" t="s">
        <v>28</v>
      </c>
      <c r="C321" s="25" t="s">
        <v>12</v>
      </c>
      <c r="D321" s="25" t="s">
        <v>619</v>
      </c>
      <c r="E321" s="132">
        <v>853</v>
      </c>
      <c r="F321" s="18" t="s">
        <v>10</v>
      </c>
      <c r="G321" s="18" t="s">
        <v>47</v>
      </c>
      <c r="H321" s="18" t="s">
        <v>16</v>
      </c>
      <c r="I321" s="18" t="s">
        <v>29</v>
      </c>
      <c r="J321" s="19">
        <v>6000</v>
      </c>
      <c r="K321" s="19">
        <v>6000</v>
      </c>
      <c r="L321" s="19">
        <v>6000</v>
      </c>
    </row>
    <row r="322" spans="1:12" s="1" customFormat="1" x14ac:dyDescent="0.25">
      <c r="A322" s="20"/>
      <c r="B322" s="187" t="s">
        <v>30</v>
      </c>
      <c r="C322" s="25" t="s">
        <v>12</v>
      </c>
      <c r="D322" s="25" t="s">
        <v>619</v>
      </c>
      <c r="E322" s="132">
        <v>853</v>
      </c>
      <c r="F322" s="18" t="s">
        <v>10</v>
      </c>
      <c r="G322" s="18" t="s">
        <v>47</v>
      </c>
      <c r="H322" s="18" t="s">
        <v>16</v>
      </c>
      <c r="I322" s="18" t="s">
        <v>31</v>
      </c>
      <c r="J322" s="19">
        <v>1600</v>
      </c>
      <c r="K322" s="19">
        <v>1600</v>
      </c>
      <c r="L322" s="19">
        <v>1000</v>
      </c>
    </row>
    <row r="323" spans="1:12" s="16" customFormat="1" x14ac:dyDescent="0.25">
      <c r="A323" s="326" t="s">
        <v>57</v>
      </c>
      <c r="B323" s="326"/>
      <c r="C323" s="25" t="s">
        <v>12</v>
      </c>
      <c r="D323" s="25" t="s">
        <v>619</v>
      </c>
      <c r="E323" s="132">
        <v>853</v>
      </c>
      <c r="F323" s="14" t="s">
        <v>10</v>
      </c>
      <c r="G323" s="14" t="s">
        <v>58</v>
      </c>
      <c r="H323" s="14"/>
      <c r="I323" s="14"/>
      <c r="J323" s="15">
        <f>J324</f>
        <v>200</v>
      </c>
      <c r="K323" s="15">
        <f t="shared" ref="K323:L323" si="80">K324</f>
        <v>200</v>
      </c>
      <c r="L323" s="15">
        <f t="shared" si="80"/>
        <v>200</v>
      </c>
    </row>
    <row r="324" spans="1:12" s="24" customFormat="1" x14ac:dyDescent="0.25">
      <c r="A324" s="350" t="s">
        <v>64</v>
      </c>
      <c r="B324" s="350"/>
      <c r="C324" s="25" t="s">
        <v>12</v>
      </c>
      <c r="D324" s="25" t="s">
        <v>619</v>
      </c>
      <c r="E324" s="132">
        <v>853</v>
      </c>
      <c r="F324" s="18" t="s">
        <v>10</v>
      </c>
      <c r="G324" s="18" t="s">
        <v>58</v>
      </c>
      <c r="H324" s="18" t="s">
        <v>65</v>
      </c>
      <c r="I324" s="6"/>
      <c r="J324" s="19">
        <f>J325</f>
        <v>200</v>
      </c>
      <c r="K324" s="19">
        <f>K325</f>
        <v>200</v>
      </c>
      <c r="L324" s="19">
        <f>L325</f>
        <v>200</v>
      </c>
    </row>
    <row r="325" spans="1:12" s="1" customFormat="1" ht="65.25" customHeight="1" x14ac:dyDescent="0.25">
      <c r="A325" s="350" t="s">
        <v>66</v>
      </c>
      <c r="B325" s="350"/>
      <c r="C325" s="25" t="s">
        <v>12</v>
      </c>
      <c r="D325" s="25" t="s">
        <v>619</v>
      </c>
      <c r="E325" s="132">
        <v>853</v>
      </c>
      <c r="F325" s="25" t="s">
        <v>10</v>
      </c>
      <c r="G325" s="25" t="s">
        <v>58</v>
      </c>
      <c r="H325" s="25" t="s">
        <v>67</v>
      </c>
      <c r="I325" s="26"/>
      <c r="J325" s="19">
        <f>J326</f>
        <v>200</v>
      </c>
      <c r="K325" s="19">
        <f t="shared" ref="K325:L325" si="81">K326</f>
        <v>200</v>
      </c>
      <c r="L325" s="19">
        <f t="shared" si="81"/>
        <v>200</v>
      </c>
    </row>
    <row r="326" spans="1:12" s="2" customFormat="1" ht="90" customHeight="1" x14ac:dyDescent="0.25">
      <c r="A326" s="350" t="s">
        <v>69</v>
      </c>
      <c r="B326" s="350"/>
      <c r="C326" s="25" t="s">
        <v>12</v>
      </c>
      <c r="D326" s="25" t="s">
        <v>619</v>
      </c>
      <c r="E326" s="132">
        <v>853</v>
      </c>
      <c r="F326" s="25" t="s">
        <v>10</v>
      </c>
      <c r="G326" s="25" t="s">
        <v>58</v>
      </c>
      <c r="H326" s="25" t="s">
        <v>70</v>
      </c>
      <c r="I326" s="25"/>
      <c r="J326" s="27">
        <f t="shared" ref="J326:L327" si="82">J327</f>
        <v>200</v>
      </c>
      <c r="K326" s="27">
        <f t="shared" si="82"/>
        <v>200</v>
      </c>
      <c r="L326" s="27">
        <f t="shared" si="82"/>
        <v>200</v>
      </c>
    </row>
    <row r="327" spans="1:12" s="1" customFormat="1" x14ac:dyDescent="0.25">
      <c r="A327" s="20"/>
      <c r="B327" s="193" t="s">
        <v>64</v>
      </c>
      <c r="C327" s="25" t="s">
        <v>12</v>
      </c>
      <c r="D327" s="25" t="s">
        <v>619</v>
      </c>
      <c r="E327" s="132">
        <v>853</v>
      </c>
      <c r="F327" s="18" t="s">
        <v>10</v>
      </c>
      <c r="G327" s="25" t="s">
        <v>58</v>
      </c>
      <c r="H327" s="25" t="s">
        <v>70</v>
      </c>
      <c r="I327" s="18" t="s">
        <v>71</v>
      </c>
      <c r="J327" s="19">
        <f t="shared" si="82"/>
        <v>200</v>
      </c>
      <c r="K327" s="19">
        <f t="shared" si="82"/>
        <v>200</v>
      </c>
      <c r="L327" s="19">
        <f t="shared" si="82"/>
        <v>200</v>
      </c>
    </row>
    <row r="328" spans="1:12" s="1" customFormat="1" x14ac:dyDescent="0.25">
      <c r="A328" s="20"/>
      <c r="B328" s="193" t="s">
        <v>72</v>
      </c>
      <c r="C328" s="25" t="s">
        <v>12</v>
      </c>
      <c r="D328" s="25" t="s">
        <v>619</v>
      </c>
      <c r="E328" s="132">
        <v>853</v>
      </c>
      <c r="F328" s="18" t="s">
        <v>10</v>
      </c>
      <c r="G328" s="25" t="s">
        <v>58</v>
      </c>
      <c r="H328" s="25" t="s">
        <v>70</v>
      </c>
      <c r="I328" s="18" t="s">
        <v>73</v>
      </c>
      <c r="J328" s="19">
        <v>200</v>
      </c>
      <c r="K328" s="19">
        <v>200</v>
      </c>
      <c r="L328" s="19">
        <v>200</v>
      </c>
    </row>
    <row r="329" spans="1:12" s="12" customFormat="1" x14ac:dyDescent="0.25">
      <c r="A329" s="355" t="s">
        <v>78</v>
      </c>
      <c r="B329" s="355"/>
      <c r="C329" s="25" t="s">
        <v>12</v>
      </c>
      <c r="D329" s="25" t="s">
        <v>619</v>
      </c>
      <c r="E329" s="132">
        <v>853</v>
      </c>
      <c r="F329" s="9" t="s">
        <v>79</v>
      </c>
      <c r="G329" s="9"/>
      <c r="H329" s="9"/>
      <c r="I329" s="9"/>
      <c r="J329" s="10">
        <f t="shared" ref="J329:L334" si="83">J330</f>
        <v>714300</v>
      </c>
      <c r="K329" s="10">
        <f t="shared" si="83"/>
        <v>728300</v>
      </c>
      <c r="L329" s="10">
        <f t="shared" si="83"/>
        <v>729700</v>
      </c>
    </row>
    <row r="330" spans="1:12" s="30" customFormat="1" x14ac:dyDescent="0.25">
      <c r="A330" s="327" t="s">
        <v>80</v>
      </c>
      <c r="B330" s="327"/>
      <c r="C330" s="25" t="s">
        <v>12</v>
      </c>
      <c r="D330" s="25" t="s">
        <v>619</v>
      </c>
      <c r="E330" s="132">
        <v>853</v>
      </c>
      <c r="F330" s="14" t="s">
        <v>79</v>
      </c>
      <c r="G330" s="14" t="s">
        <v>12</v>
      </c>
      <c r="H330" s="14"/>
      <c r="I330" s="14"/>
      <c r="J330" s="15">
        <f t="shared" si="83"/>
        <v>714300</v>
      </c>
      <c r="K330" s="15">
        <f t="shared" si="83"/>
        <v>728300</v>
      </c>
      <c r="L330" s="15">
        <f t="shared" si="83"/>
        <v>729700</v>
      </c>
    </row>
    <row r="331" spans="1:12" s="31" customFormat="1" x14ac:dyDescent="0.25">
      <c r="A331" s="350" t="s">
        <v>81</v>
      </c>
      <c r="B331" s="350"/>
      <c r="C331" s="25" t="s">
        <v>12</v>
      </c>
      <c r="D331" s="25" t="s">
        <v>619</v>
      </c>
      <c r="E331" s="132">
        <v>853</v>
      </c>
      <c r="F331" s="18" t="s">
        <v>79</v>
      </c>
      <c r="G331" s="18" t="s">
        <v>12</v>
      </c>
      <c r="H331" s="18" t="s">
        <v>82</v>
      </c>
      <c r="I331" s="18"/>
      <c r="J331" s="19">
        <f t="shared" si="83"/>
        <v>714300</v>
      </c>
      <c r="K331" s="19">
        <f t="shared" si="83"/>
        <v>728300</v>
      </c>
      <c r="L331" s="19">
        <f t="shared" si="83"/>
        <v>729700</v>
      </c>
    </row>
    <row r="332" spans="1:12" s="1" customFormat="1" ht="28.5" customHeight="1" x14ac:dyDescent="0.25">
      <c r="A332" s="350" t="s">
        <v>83</v>
      </c>
      <c r="B332" s="350"/>
      <c r="C332" s="25" t="s">
        <v>12</v>
      </c>
      <c r="D332" s="25" t="s">
        <v>619</v>
      </c>
      <c r="E332" s="132">
        <v>853</v>
      </c>
      <c r="F332" s="18" t="s">
        <v>79</v>
      </c>
      <c r="G332" s="18" t="s">
        <v>12</v>
      </c>
      <c r="H332" s="18" t="s">
        <v>84</v>
      </c>
      <c r="I332" s="18"/>
      <c r="J332" s="32">
        <f t="shared" si="83"/>
        <v>714300</v>
      </c>
      <c r="K332" s="32">
        <f t="shared" si="83"/>
        <v>728300</v>
      </c>
      <c r="L332" s="32">
        <f t="shared" si="83"/>
        <v>729700</v>
      </c>
    </row>
    <row r="333" spans="1:12" s="1" customFormat="1" ht="53.25" customHeight="1" x14ac:dyDescent="0.25">
      <c r="A333" s="356" t="s">
        <v>85</v>
      </c>
      <c r="B333" s="356"/>
      <c r="C333" s="25" t="s">
        <v>12</v>
      </c>
      <c r="D333" s="25" t="s">
        <v>619</v>
      </c>
      <c r="E333" s="132">
        <v>853</v>
      </c>
      <c r="F333" s="18" t="s">
        <v>79</v>
      </c>
      <c r="G333" s="18" t="s">
        <v>12</v>
      </c>
      <c r="H333" s="18" t="s">
        <v>86</v>
      </c>
      <c r="I333" s="18"/>
      <c r="J333" s="32">
        <f t="shared" si="83"/>
        <v>714300</v>
      </c>
      <c r="K333" s="32">
        <f t="shared" si="83"/>
        <v>728300</v>
      </c>
      <c r="L333" s="32">
        <f t="shared" si="83"/>
        <v>729700</v>
      </c>
    </row>
    <row r="334" spans="1:12" s="1" customFormat="1" x14ac:dyDescent="0.25">
      <c r="A334" s="193"/>
      <c r="B334" s="187" t="s">
        <v>64</v>
      </c>
      <c r="C334" s="25" t="s">
        <v>12</v>
      </c>
      <c r="D334" s="25" t="s">
        <v>619</v>
      </c>
      <c r="E334" s="132">
        <v>853</v>
      </c>
      <c r="F334" s="18" t="s">
        <v>79</v>
      </c>
      <c r="G334" s="18" t="s">
        <v>12</v>
      </c>
      <c r="H334" s="18" t="s">
        <v>87</v>
      </c>
      <c r="I334" s="18" t="s">
        <v>71</v>
      </c>
      <c r="J334" s="19">
        <f>J335</f>
        <v>714300</v>
      </c>
      <c r="K334" s="19">
        <f t="shared" si="83"/>
        <v>728300</v>
      </c>
      <c r="L334" s="19">
        <f t="shared" si="83"/>
        <v>729700</v>
      </c>
    </row>
    <row r="335" spans="1:12" s="1" customFormat="1" x14ac:dyDescent="0.25">
      <c r="A335" s="193"/>
      <c r="B335" s="187" t="s">
        <v>72</v>
      </c>
      <c r="C335" s="25" t="s">
        <v>12</v>
      </c>
      <c r="D335" s="25" t="s">
        <v>619</v>
      </c>
      <c r="E335" s="132">
        <v>853</v>
      </c>
      <c r="F335" s="18" t="s">
        <v>79</v>
      </c>
      <c r="G335" s="18" t="s">
        <v>12</v>
      </c>
      <c r="H335" s="18" t="s">
        <v>87</v>
      </c>
      <c r="I335" s="18" t="s">
        <v>73</v>
      </c>
      <c r="J335" s="19">
        <v>714300</v>
      </c>
      <c r="K335" s="19">
        <v>728300</v>
      </c>
      <c r="L335" s="19">
        <v>729700</v>
      </c>
    </row>
    <row r="336" spans="1:12" s="12" customFormat="1" x14ac:dyDescent="0.25">
      <c r="A336" s="355" t="s">
        <v>98</v>
      </c>
      <c r="B336" s="355"/>
      <c r="C336" s="25" t="s">
        <v>12</v>
      </c>
      <c r="D336" s="25" t="s">
        <v>619</v>
      </c>
      <c r="E336" s="132">
        <v>853</v>
      </c>
      <c r="F336" s="9" t="s">
        <v>39</v>
      </c>
      <c r="G336" s="9"/>
      <c r="H336" s="9"/>
      <c r="I336" s="9"/>
      <c r="J336" s="10">
        <f>J337</f>
        <v>4433800</v>
      </c>
      <c r="K336" s="10">
        <f t="shared" ref="K336:L336" si="84">K337</f>
        <v>5497900</v>
      </c>
      <c r="L336" s="10">
        <f t="shared" si="84"/>
        <v>6817400</v>
      </c>
    </row>
    <row r="337" spans="1:12" s="16" customFormat="1" x14ac:dyDescent="0.25">
      <c r="A337" s="357" t="s">
        <v>103</v>
      </c>
      <c r="B337" s="358"/>
      <c r="C337" s="25" t="s">
        <v>12</v>
      </c>
      <c r="D337" s="25" t="s">
        <v>619</v>
      </c>
      <c r="E337" s="132">
        <v>853</v>
      </c>
      <c r="F337" s="14" t="s">
        <v>39</v>
      </c>
      <c r="G337" s="14" t="s">
        <v>90</v>
      </c>
      <c r="H337" s="14"/>
      <c r="I337" s="14"/>
      <c r="J337" s="15">
        <f t="shared" ref="J337:L339" si="85">J338</f>
        <v>4433800</v>
      </c>
      <c r="K337" s="15">
        <f t="shared" si="85"/>
        <v>5497900</v>
      </c>
      <c r="L337" s="15">
        <f t="shared" si="85"/>
        <v>6817400</v>
      </c>
    </row>
    <row r="338" spans="1:12" s="1" customFormat="1" x14ac:dyDescent="0.25">
      <c r="A338" s="350" t="s">
        <v>64</v>
      </c>
      <c r="B338" s="350"/>
      <c r="C338" s="25" t="s">
        <v>12</v>
      </c>
      <c r="D338" s="25" t="s">
        <v>619</v>
      </c>
      <c r="E338" s="132">
        <v>853</v>
      </c>
      <c r="F338" s="18" t="s">
        <v>39</v>
      </c>
      <c r="G338" s="18" t="s">
        <v>90</v>
      </c>
      <c r="H338" s="18" t="s">
        <v>65</v>
      </c>
      <c r="I338" s="18"/>
      <c r="J338" s="19">
        <f t="shared" si="85"/>
        <v>4433800</v>
      </c>
      <c r="K338" s="19">
        <f t="shared" si="85"/>
        <v>5497900</v>
      </c>
      <c r="L338" s="19">
        <f t="shared" si="85"/>
        <v>6817400</v>
      </c>
    </row>
    <row r="339" spans="1:12" s="1" customFormat="1" ht="65.25" customHeight="1" x14ac:dyDescent="0.25">
      <c r="A339" s="350" t="s">
        <v>66</v>
      </c>
      <c r="B339" s="350"/>
      <c r="C339" s="25" t="s">
        <v>12</v>
      </c>
      <c r="D339" s="25" t="s">
        <v>619</v>
      </c>
      <c r="E339" s="132">
        <v>853</v>
      </c>
      <c r="F339" s="18" t="s">
        <v>39</v>
      </c>
      <c r="G339" s="18" t="s">
        <v>90</v>
      </c>
      <c r="H339" s="18" t="s">
        <v>67</v>
      </c>
      <c r="I339" s="18"/>
      <c r="J339" s="19">
        <f>J340</f>
        <v>4433800</v>
      </c>
      <c r="K339" s="19">
        <f t="shared" si="85"/>
        <v>5497900</v>
      </c>
      <c r="L339" s="19">
        <f t="shared" si="85"/>
        <v>6817400</v>
      </c>
    </row>
    <row r="340" spans="1:12" s="1" customFormat="1" ht="30" customHeight="1" x14ac:dyDescent="0.25">
      <c r="A340" s="353" t="s">
        <v>104</v>
      </c>
      <c r="B340" s="354"/>
      <c r="C340" s="25" t="s">
        <v>12</v>
      </c>
      <c r="D340" s="25" t="s">
        <v>619</v>
      </c>
      <c r="E340" s="132">
        <v>853</v>
      </c>
      <c r="F340" s="18" t="s">
        <v>39</v>
      </c>
      <c r="G340" s="18" t="s">
        <v>90</v>
      </c>
      <c r="H340" s="18" t="s">
        <v>105</v>
      </c>
      <c r="I340" s="18"/>
      <c r="J340" s="19">
        <f>J341</f>
        <v>4433800</v>
      </c>
      <c r="K340" s="19">
        <f>K341</f>
        <v>5497900</v>
      </c>
      <c r="L340" s="19">
        <f>L341</f>
        <v>6817400</v>
      </c>
    </row>
    <row r="341" spans="1:12" s="1" customFormat="1" x14ac:dyDescent="0.25">
      <c r="A341" s="187"/>
      <c r="B341" s="187" t="s">
        <v>64</v>
      </c>
      <c r="C341" s="25" t="s">
        <v>12</v>
      </c>
      <c r="D341" s="25" t="s">
        <v>619</v>
      </c>
      <c r="E341" s="132">
        <v>853</v>
      </c>
      <c r="F341" s="18" t="s">
        <v>39</v>
      </c>
      <c r="G341" s="18" t="s">
        <v>90</v>
      </c>
      <c r="H341" s="18" t="s">
        <v>105</v>
      </c>
      <c r="I341" s="18" t="s">
        <v>71</v>
      </c>
      <c r="J341" s="19">
        <f>J342</f>
        <v>4433800</v>
      </c>
      <c r="K341" s="19">
        <f>K342</f>
        <v>5497900</v>
      </c>
      <c r="L341" s="19">
        <f>L342</f>
        <v>6817400</v>
      </c>
    </row>
    <row r="342" spans="1:12" s="1" customFormat="1" x14ac:dyDescent="0.25">
      <c r="A342" s="190"/>
      <c r="B342" s="191" t="s">
        <v>72</v>
      </c>
      <c r="C342" s="25" t="s">
        <v>12</v>
      </c>
      <c r="D342" s="25" t="s">
        <v>619</v>
      </c>
      <c r="E342" s="132">
        <v>853</v>
      </c>
      <c r="F342" s="18" t="s">
        <v>39</v>
      </c>
      <c r="G342" s="18" t="s">
        <v>90</v>
      </c>
      <c r="H342" s="18" t="s">
        <v>105</v>
      </c>
      <c r="I342" s="18" t="s">
        <v>73</v>
      </c>
      <c r="J342" s="19">
        <v>4433800</v>
      </c>
      <c r="K342" s="19">
        <v>5497900</v>
      </c>
      <c r="L342" s="19">
        <v>6817400</v>
      </c>
    </row>
    <row r="343" spans="1:12" s="1" customFormat="1" x14ac:dyDescent="0.25">
      <c r="A343" s="355" t="s">
        <v>194</v>
      </c>
      <c r="B343" s="355"/>
      <c r="C343" s="25" t="s">
        <v>12</v>
      </c>
      <c r="D343" s="25" t="s">
        <v>619</v>
      </c>
      <c r="E343" s="132">
        <v>853</v>
      </c>
      <c r="F343" s="9" t="s">
        <v>195</v>
      </c>
      <c r="G343" s="9"/>
      <c r="H343" s="9"/>
      <c r="I343" s="9"/>
      <c r="J343" s="10">
        <f>J344</f>
        <v>257420</v>
      </c>
      <c r="K343" s="10">
        <f t="shared" ref="K343:L344" si="86">K344</f>
        <v>259273</v>
      </c>
      <c r="L343" s="10">
        <f t="shared" si="86"/>
        <v>259273</v>
      </c>
    </row>
    <row r="344" spans="1:12" s="1" customFormat="1" x14ac:dyDescent="0.25">
      <c r="A344" s="326" t="s">
        <v>219</v>
      </c>
      <c r="B344" s="326"/>
      <c r="C344" s="25" t="s">
        <v>12</v>
      </c>
      <c r="D344" s="25" t="s">
        <v>619</v>
      </c>
      <c r="E344" s="132">
        <v>853</v>
      </c>
      <c r="F344" s="14" t="s">
        <v>195</v>
      </c>
      <c r="G344" s="14" t="s">
        <v>39</v>
      </c>
      <c r="H344" s="14"/>
      <c r="I344" s="14"/>
      <c r="J344" s="37">
        <f>J345</f>
        <v>257420</v>
      </c>
      <c r="K344" s="37">
        <f t="shared" si="86"/>
        <v>259273</v>
      </c>
      <c r="L344" s="37">
        <f t="shared" si="86"/>
        <v>259273</v>
      </c>
    </row>
    <row r="345" spans="1:12" s="1" customFormat="1" x14ac:dyDescent="0.25">
      <c r="A345" s="350" t="s">
        <v>64</v>
      </c>
      <c r="B345" s="350"/>
      <c r="C345" s="25" t="s">
        <v>12</v>
      </c>
      <c r="D345" s="25" t="s">
        <v>619</v>
      </c>
      <c r="E345" s="132">
        <v>853</v>
      </c>
      <c r="F345" s="25" t="s">
        <v>195</v>
      </c>
      <c r="G345" s="25" t="s">
        <v>39</v>
      </c>
      <c r="H345" s="25" t="s">
        <v>65</v>
      </c>
      <c r="I345" s="25"/>
      <c r="J345" s="27">
        <f>J346+J350</f>
        <v>257420</v>
      </c>
      <c r="K345" s="27">
        <f>K346+K350</f>
        <v>259273</v>
      </c>
      <c r="L345" s="27">
        <f>L346+L350</f>
        <v>259273</v>
      </c>
    </row>
    <row r="346" spans="1:12" s="1" customFormat="1" ht="66" customHeight="1" x14ac:dyDescent="0.25">
      <c r="A346" s="350" t="s">
        <v>66</v>
      </c>
      <c r="B346" s="350"/>
      <c r="C346" s="25" t="s">
        <v>12</v>
      </c>
      <c r="D346" s="25" t="s">
        <v>619</v>
      </c>
      <c r="E346" s="132">
        <v>853</v>
      </c>
      <c r="F346" s="18" t="s">
        <v>195</v>
      </c>
      <c r="G346" s="18" t="s">
        <v>39</v>
      </c>
      <c r="H346" s="18" t="s">
        <v>67</v>
      </c>
      <c r="I346" s="18"/>
      <c r="J346" s="19">
        <f t="shared" ref="J346:L348" si="87">J347</f>
        <v>124020</v>
      </c>
      <c r="K346" s="19">
        <f t="shared" si="87"/>
        <v>124020</v>
      </c>
      <c r="L346" s="19">
        <f t="shared" si="87"/>
        <v>124020</v>
      </c>
    </row>
    <row r="347" spans="1:12" s="1" customFormat="1" ht="66" customHeight="1" x14ac:dyDescent="0.25">
      <c r="A347" s="350" t="s">
        <v>220</v>
      </c>
      <c r="B347" s="350"/>
      <c r="C347" s="25" t="s">
        <v>12</v>
      </c>
      <c r="D347" s="25" t="s">
        <v>619</v>
      </c>
      <c r="E347" s="132">
        <v>853</v>
      </c>
      <c r="F347" s="18" t="s">
        <v>195</v>
      </c>
      <c r="G347" s="18" t="s">
        <v>39</v>
      </c>
      <c r="H347" s="18" t="s">
        <v>221</v>
      </c>
      <c r="I347" s="18"/>
      <c r="J347" s="19">
        <f t="shared" si="87"/>
        <v>124020</v>
      </c>
      <c r="K347" s="19">
        <f t="shared" si="87"/>
        <v>124020</v>
      </c>
      <c r="L347" s="19">
        <f t="shared" si="87"/>
        <v>124020</v>
      </c>
    </row>
    <row r="348" spans="1:12" s="1" customFormat="1" x14ac:dyDescent="0.25">
      <c r="A348" s="187"/>
      <c r="B348" s="187" t="s">
        <v>64</v>
      </c>
      <c r="C348" s="25" t="s">
        <v>12</v>
      </c>
      <c r="D348" s="25" t="s">
        <v>619</v>
      </c>
      <c r="E348" s="132">
        <v>853</v>
      </c>
      <c r="F348" s="18" t="s">
        <v>195</v>
      </c>
      <c r="G348" s="18" t="s">
        <v>39</v>
      </c>
      <c r="H348" s="18" t="s">
        <v>221</v>
      </c>
      <c r="I348" s="18" t="s">
        <v>71</v>
      </c>
      <c r="J348" s="19">
        <f>J349</f>
        <v>124020</v>
      </c>
      <c r="K348" s="19">
        <f t="shared" si="87"/>
        <v>124020</v>
      </c>
      <c r="L348" s="19">
        <f t="shared" si="87"/>
        <v>124020</v>
      </c>
    </row>
    <row r="349" spans="1:12" s="1" customFormat="1" x14ac:dyDescent="0.25">
      <c r="A349" s="187"/>
      <c r="B349" s="187" t="s">
        <v>72</v>
      </c>
      <c r="C349" s="25" t="s">
        <v>12</v>
      </c>
      <c r="D349" s="25" t="s">
        <v>619</v>
      </c>
      <c r="E349" s="132">
        <v>853</v>
      </c>
      <c r="F349" s="18" t="s">
        <v>195</v>
      </c>
      <c r="G349" s="18" t="s">
        <v>39</v>
      </c>
      <c r="H349" s="18" t="s">
        <v>221</v>
      </c>
      <c r="I349" s="18" t="s">
        <v>73</v>
      </c>
      <c r="J349" s="19">
        <v>124020</v>
      </c>
      <c r="K349" s="19">
        <v>124020</v>
      </c>
      <c r="L349" s="19">
        <v>124020</v>
      </c>
    </row>
    <row r="350" spans="1:12" s="1" customFormat="1" ht="53.25" customHeight="1" x14ac:dyDescent="0.25">
      <c r="A350" s="353" t="s">
        <v>224</v>
      </c>
      <c r="B350" s="354"/>
      <c r="C350" s="25" t="s">
        <v>12</v>
      </c>
      <c r="D350" s="25" t="s">
        <v>619</v>
      </c>
      <c r="E350" s="132">
        <v>853</v>
      </c>
      <c r="F350" s="18" t="s">
        <v>195</v>
      </c>
      <c r="G350" s="18" t="s">
        <v>39</v>
      </c>
      <c r="H350" s="18" t="s">
        <v>225</v>
      </c>
      <c r="I350" s="18"/>
      <c r="J350" s="19">
        <f t="shared" ref="J350:L352" si="88">J351</f>
        <v>133400</v>
      </c>
      <c r="K350" s="19">
        <f t="shared" si="88"/>
        <v>135253</v>
      </c>
      <c r="L350" s="19">
        <f t="shared" si="88"/>
        <v>135253</v>
      </c>
    </row>
    <row r="351" spans="1:12" s="1" customFormat="1" ht="39.75" customHeight="1" x14ac:dyDescent="0.25">
      <c r="A351" s="353" t="s">
        <v>226</v>
      </c>
      <c r="B351" s="354"/>
      <c r="C351" s="25" t="s">
        <v>12</v>
      </c>
      <c r="D351" s="25" t="s">
        <v>619</v>
      </c>
      <c r="E351" s="132">
        <v>853</v>
      </c>
      <c r="F351" s="18" t="s">
        <v>195</v>
      </c>
      <c r="G351" s="18" t="s">
        <v>39</v>
      </c>
      <c r="H351" s="18" t="s">
        <v>227</v>
      </c>
      <c r="I351" s="18"/>
      <c r="J351" s="19">
        <f t="shared" si="88"/>
        <v>133400</v>
      </c>
      <c r="K351" s="19">
        <f t="shared" si="88"/>
        <v>135253</v>
      </c>
      <c r="L351" s="19">
        <f t="shared" si="88"/>
        <v>135253</v>
      </c>
    </row>
    <row r="352" spans="1:12" s="1" customFormat="1" x14ac:dyDescent="0.25">
      <c r="A352" s="187"/>
      <c r="B352" s="187" t="s">
        <v>64</v>
      </c>
      <c r="C352" s="25" t="s">
        <v>12</v>
      </c>
      <c r="D352" s="25" t="s">
        <v>619</v>
      </c>
      <c r="E352" s="132">
        <v>853</v>
      </c>
      <c r="F352" s="18" t="s">
        <v>195</v>
      </c>
      <c r="G352" s="18" t="s">
        <v>39</v>
      </c>
      <c r="H352" s="18" t="s">
        <v>227</v>
      </c>
      <c r="I352" s="18" t="s">
        <v>71</v>
      </c>
      <c r="J352" s="19">
        <f t="shared" si="88"/>
        <v>133400</v>
      </c>
      <c r="K352" s="19">
        <f t="shared" si="88"/>
        <v>135253</v>
      </c>
      <c r="L352" s="19">
        <f t="shared" si="88"/>
        <v>135253</v>
      </c>
    </row>
    <row r="353" spans="1:12" s="1" customFormat="1" x14ac:dyDescent="0.25">
      <c r="A353" s="20"/>
      <c r="B353" s="187" t="s">
        <v>72</v>
      </c>
      <c r="C353" s="25" t="s">
        <v>12</v>
      </c>
      <c r="D353" s="25" t="s">
        <v>619</v>
      </c>
      <c r="E353" s="132">
        <v>853</v>
      </c>
      <c r="F353" s="18" t="s">
        <v>195</v>
      </c>
      <c r="G353" s="18" t="s">
        <v>39</v>
      </c>
      <c r="H353" s="18" t="s">
        <v>227</v>
      </c>
      <c r="I353" s="18" t="s">
        <v>73</v>
      </c>
      <c r="J353" s="19">
        <v>133400</v>
      </c>
      <c r="K353" s="19">
        <v>135253</v>
      </c>
      <c r="L353" s="19">
        <v>135253</v>
      </c>
    </row>
    <row r="354" spans="1:12" s="1" customFormat="1" ht="41.25" customHeight="1" x14ac:dyDescent="0.25">
      <c r="A354" s="355" t="s">
        <v>279</v>
      </c>
      <c r="B354" s="355"/>
      <c r="C354" s="25" t="s">
        <v>12</v>
      </c>
      <c r="D354" s="25" t="s">
        <v>619</v>
      </c>
      <c r="E354" s="132">
        <v>853</v>
      </c>
      <c r="F354" s="41" t="s">
        <v>280</v>
      </c>
      <c r="G354" s="41"/>
      <c r="H354" s="41"/>
      <c r="I354" s="41"/>
      <c r="J354" s="42">
        <f>J355+J361</f>
        <v>22471000</v>
      </c>
      <c r="K354" s="42">
        <f>K355+K361</f>
        <v>23953000</v>
      </c>
      <c r="L354" s="42">
        <f>L355+L361</f>
        <v>25348000</v>
      </c>
    </row>
    <row r="355" spans="1:12" s="1" customFormat="1" ht="41.25" customHeight="1" x14ac:dyDescent="0.25">
      <c r="A355" s="326" t="s">
        <v>281</v>
      </c>
      <c r="B355" s="326"/>
      <c r="C355" s="25" t="s">
        <v>12</v>
      </c>
      <c r="D355" s="25" t="s">
        <v>619</v>
      </c>
      <c r="E355" s="132">
        <v>853</v>
      </c>
      <c r="F355" s="43" t="s">
        <v>280</v>
      </c>
      <c r="G355" s="43" t="s">
        <v>10</v>
      </c>
      <c r="H355" s="44"/>
      <c r="I355" s="43"/>
      <c r="J355" s="45">
        <f t="shared" ref="J355:L359" si="89">J356</f>
        <v>8781000</v>
      </c>
      <c r="K355" s="45">
        <f t="shared" si="89"/>
        <v>9220000</v>
      </c>
      <c r="L355" s="45">
        <f t="shared" si="89"/>
        <v>10165000</v>
      </c>
    </row>
    <row r="356" spans="1:12" s="1" customFormat="1" x14ac:dyDescent="0.25">
      <c r="A356" s="350" t="s">
        <v>64</v>
      </c>
      <c r="B356" s="350"/>
      <c r="C356" s="25" t="s">
        <v>12</v>
      </c>
      <c r="D356" s="25" t="s">
        <v>619</v>
      </c>
      <c r="E356" s="132">
        <v>853</v>
      </c>
      <c r="F356" s="18" t="s">
        <v>280</v>
      </c>
      <c r="G356" s="18" t="s">
        <v>10</v>
      </c>
      <c r="H356" s="18" t="s">
        <v>65</v>
      </c>
      <c r="I356" s="18"/>
      <c r="J356" s="19">
        <f t="shared" si="89"/>
        <v>8781000</v>
      </c>
      <c r="K356" s="19">
        <f t="shared" si="89"/>
        <v>9220000</v>
      </c>
      <c r="L356" s="19">
        <f t="shared" si="89"/>
        <v>10165000</v>
      </c>
    </row>
    <row r="357" spans="1:12" s="1" customFormat="1" ht="68.25" customHeight="1" x14ac:dyDescent="0.25">
      <c r="A357" s="350" t="s">
        <v>66</v>
      </c>
      <c r="B357" s="350"/>
      <c r="C357" s="25" t="s">
        <v>12</v>
      </c>
      <c r="D357" s="25" t="s">
        <v>619</v>
      </c>
      <c r="E357" s="132">
        <v>853</v>
      </c>
      <c r="F357" s="18" t="s">
        <v>280</v>
      </c>
      <c r="G357" s="18" t="s">
        <v>10</v>
      </c>
      <c r="H357" s="18" t="s">
        <v>67</v>
      </c>
      <c r="I357" s="18"/>
      <c r="J357" s="19">
        <f t="shared" si="89"/>
        <v>8781000</v>
      </c>
      <c r="K357" s="19">
        <f t="shared" si="89"/>
        <v>9220000</v>
      </c>
      <c r="L357" s="19">
        <f t="shared" si="89"/>
        <v>10165000</v>
      </c>
    </row>
    <row r="358" spans="1:12" s="1" customFormat="1" ht="38.25" customHeight="1" x14ac:dyDescent="0.25">
      <c r="A358" s="356" t="s">
        <v>282</v>
      </c>
      <c r="B358" s="356"/>
      <c r="C358" s="25" t="s">
        <v>12</v>
      </c>
      <c r="D358" s="25" t="s">
        <v>619</v>
      </c>
      <c r="E358" s="132">
        <v>853</v>
      </c>
      <c r="F358" s="18" t="s">
        <v>280</v>
      </c>
      <c r="G358" s="18" t="s">
        <v>10</v>
      </c>
      <c r="H358" s="18" t="s">
        <v>283</v>
      </c>
      <c r="I358" s="18"/>
      <c r="J358" s="19">
        <f t="shared" si="89"/>
        <v>8781000</v>
      </c>
      <c r="K358" s="19">
        <f t="shared" si="89"/>
        <v>9220000</v>
      </c>
      <c r="L358" s="19">
        <f t="shared" si="89"/>
        <v>10165000</v>
      </c>
    </row>
    <row r="359" spans="1:12" s="1" customFormat="1" x14ac:dyDescent="0.25">
      <c r="A359" s="20"/>
      <c r="B359" s="193" t="s">
        <v>64</v>
      </c>
      <c r="C359" s="25" t="s">
        <v>12</v>
      </c>
      <c r="D359" s="25" t="s">
        <v>619</v>
      </c>
      <c r="E359" s="132">
        <v>853</v>
      </c>
      <c r="F359" s="18" t="s">
        <v>280</v>
      </c>
      <c r="G359" s="18" t="s">
        <v>10</v>
      </c>
      <c r="H359" s="18" t="s">
        <v>283</v>
      </c>
      <c r="I359" s="18" t="s">
        <v>71</v>
      </c>
      <c r="J359" s="19">
        <f t="shared" si="89"/>
        <v>8781000</v>
      </c>
      <c r="K359" s="19">
        <f t="shared" si="89"/>
        <v>9220000</v>
      </c>
      <c r="L359" s="19">
        <f t="shared" si="89"/>
        <v>10165000</v>
      </c>
    </row>
    <row r="360" spans="1:12" s="1" customFormat="1" x14ac:dyDescent="0.25">
      <c r="A360" s="20"/>
      <c r="B360" s="187" t="s">
        <v>222</v>
      </c>
      <c r="C360" s="25" t="s">
        <v>12</v>
      </c>
      <c r="D360" s="25" t="s">
        <v>619</v>
      </c>
      <c r="E360" s="132">
        <v>853</v>
      </c>
      <c r="F360" s="18" t="s">
        <v>280</v>
      </c>
      <c r="G360" s="18" t="s">
        <v>10</v>
      </c>
      <c r="H360" s="18" t="s">
        <v>283</v>
      </c>
      <c r="I360" s="18" t="s">
        <v>223</v>
      </c>
      <c r="J360" s="19">
        <v>8781000</v>
      </c>
      <c r="K360" s="19">
        <v>9220000</v>
      </c>
      <c r="L360" s="19">
        <v>10165000</v>
      </c>
    </row>
    <row r="361" spans="1:12" s="1" customFormat="1" x14ac:dyDescent="0.25">
      <c r="A361" s="366" t="s">
        <v>284</v>
      </c>
      <c r="B361" s="366"/>
      <c r="C361" s="25" t="s">
        <v>12</v>
      </c>
      <c r="D361" s="25" t="s">
        <v>619</v>
      </c>
      <c r="E361" s="132">
        <v>853</v>
      </c>
      <c r="F361" s="14" t="s">
        <v>280</v>
      </c>
      <c r="G361" s="14" t="s">
        <v>79</v>
      </c>
      <c r="H361" s="14"/>
      <c r="I361" s="14"/>
      <c r="J361" s="15">
        <f t="shared" ref="J361:L365" si="90">J362</f>
        <v>13690000</v>
      </c>
      <c r="K361" s="15">
        <f t="shared" si="90"/>
        <v>14733000</v>
      </c>
      <c r="L361" s="15">
        <f t="shared" si="90"/>
        <v>15183000</v>
      </c>
    </row>
    <row r="362" spans="1:12" s="40" customFormat="1" x14ac:dyDescent="0.25">
      <c r="A362" s="350" t="s">
        <v>64</v>
      </c>
      <c r="B362" s="350"/>
      <c r="C362" s="25" t="s">
        <v>12</v>
      </c>
      <c r="D362" s="25" t="s">
        <v>619</v>
      </c>
      <c r="E362" s="132">
        <v>853</v>
      </c>
      <c r="F362" s="18" t="s">
        <v>280</v>
      </c>
      <c r="G362" s="18" t="s">
        <v>79</v>
      </c>
      <c r="H362" s="18" t="s">
        <v>65</v>
      </c>
      <c r="I362" s="18"/>
      <c r="J362" s="19">
        <f t="shared" si="90"/>
        <v>13690000</v>
      </c>
      <c r="K362" s="19">
        <f t="shared" si="90"/>
        <v>14733000</v>
      </c>
      <c r="L362" s="19">
        <f t="shared" si="90"/>
        <v>15183000</v>
      </c>
    </row>
    <row r="363" spans="1:12" s="16" customFormat="1" ht="63.75" customHeight="1" x14ac:dyDescent="0.25">
      <c r="A363" s="350" t="s">
        <v>66</v>
      </c>
      <c r="B363" s="350"/>
      <c r="C363" s="25" t="s">
        <v>12</v>
      </c>
      <c r="D363" s="25" t="s">
        <v>619</v>
      </c>
      <c r="E363" s="132">
        <v>853</v>
      </c>
      <c r="F363" s="18" t="s">
        <v>280</v>
      </c>
      <c r="G363" s="18" t="s">
        <v>79</v>
      </c>
      <c r="H363" s="18" t="s">
        <v>67</v>
      </c>
      <c r="I363" s="18"/>
      <c r="J363" s="19">
        <f t="shared" si="90"/>
        <v>13690000</v>
      </c>
      <c r="K363" s="19">
        <f t="shared" si="90"/>
        <v>14733000</v>
      </c>
      <c r="L363" s="19">
        <f t="shared" si="90"/>
        <v>15183000</v>
      </c>
    </row>
    <row r="364" spans="1:12" s="1" customFormat="1" ht="27.75" customHeight="1" x14ac:dyDescent="0.25">
      <c r="A364" s="356" t="s">
        <v>285</v>
      </c>
      <c r="B364" s="356"/>
      <c r="C364" s="25" t="s">
        <v>12</v>
      </c>
      <c r="D364" s="25" t="s">
        <v>619</v>
      </c>
      <c r="E364" s="132">
        <v>853</v>
      </c>
      <c r="F364" s="18" t="s">
        <v>280</v>
      </c>
      <c r="G364" s="18" t="s">
        <v>79</v>
      </c>
      <c r="H364" s="18" t="s">
        <v>286</v>
      </c>
      <c r="I364" s="18"/>
      <c r="J364" s="19">
        <f t="shared" si="90"/>
        <v>13690000</v>
      </c>
      <c r="K364" s="19">
        <f t="shared" si="90"/>
        <v>14733000</v>
      </c>
      <c r="L364" s="19">
        <f t="shared" si="90"/>
        <v>15183000</v>
      </c>
    </row>
    <row r="365" spans="1:12" s="1" customFormat="1" x14ac:dyDescent="0.25">
      <c r="A365" s="20"/>
      <c r="B365" s="193" t="s">
        <v>64</v>
      </c>
      <c r="C365" s="25" t="s">
        <v>12</v>
      </c>
      <c r="D365" s="25" t="s">
        <v>619</v>
      </c>
      <c r="E365" s="132">
        <v>853</v>
      </c>
      <c r="F365" s="18" t="s">
        <v>280</v>
      </c>
      <c r="G365" s="18" t="s">
        <v>79</v>
      </c>
      <c r="H365" s="18" t="s">
        <v>286</v>
      </c>
      <c r="I365" s="18" t="s">
        <v>71</v>
      </c>
      <c r="J365" s="19">
        <f t="shared" si="90"/>
        <v>13690000</v>
      </c>
      <c r="K365" s="19">
        <f t="shared" si="90"/>
        <v>14733000</v>
      </c>
      <c r="L365" s="19">
        <f t="shared" si="90"/>
        <v>15183000</v>
      </c>
    </row>
    <row r="366" spans="1:12" s="1" customFormat="1" x14ac:dyDescent="0.25">
      <c r="A366" s="20"/>
      <c r="B366" s="187" t="s">
        <v>222</v>
      </c>
      <c r="C366" s="25" t="s">
        <v>12</v>
      </c>
      <c r="D366" s="25" t="s">
        <v>619</v>
      </c>
      <c r="E366" s="132">
        <v>853</v>
      </c>
      <c r="F366" s="18" t="s">
        <v>280</v>
      </c>
      <c r="G366" s="18" t="s">
        <v>79</v>
      </c>
      <c r="H366" s="18" t="s">
        <v>286</v>
      </c>
      <c r="I366" s="18" t="s">
        <v>223</v>
      </c>
      <c r="J366" s="19">
        <v>13690000</v>
      </c>
      <c r="K366" s="19">
        <v>14733000</v>
      </c>
      <c r="L366" s="19">
        <v>15183000</v>
      </c>
    </row>
    <row r="367" spans="1:12" s="1" customFormat="1" x14ac:dyDescent="0.25">
      <c r="A367" s="362" t="s">
        <v>620</v>
      </c>
      <c r="B367" s="385"/>
      <c r="C367" s="43" t="s">
        <v>621</v>
      </c>
      <c r="D367" s="43" t="s">
        <v>619</v>
      </c>
      <c r="E367" s="135"/>
      <c r="F367" s="136"/>
      <c r="G367" s="18"/>
      <c r="H367" s="18"/>
      <c r="I367" s="18"/>
      <c r="J367" s="15">
        <f>J368+J373+J377</f>
        <v>1003000</v>
      </c>
      <c r="K367" s="15">
        <f t="shared" ref="K367:L367" si="91">K368+K373+K377</f>
        <v>6023614</v>
      </c>
      <c r="L367" s="15">
        <f t="shared" si="91"/>
        <v>11677000</v>
      </c>
    </row>
    <row r="368" spans="1:12" s="16" customFormat="1" x14ac:dyDescent="0.25">
      <c r="A368" s="326" t="s">
        <v>50</v>
      </c>
      <c r="B368" s="326"/>
      <c r="C368" s="43" t="s">
        <v>621</v>
      </c>
      <c r="D368" s="43" t="s">
        <v>619</v>
      </c>
      <c r="E368" s="43">
        <v>851</v>
      </c>
      <c r="F368" s="14" t="s">
        <v>10</v>
      </c>
      <c r="G368" s="14" t="s">
        <v>51</v>
      </c>
      <c r="H368" s="14"/>
      <c r="I368" s="14"/>
      <c r="J368" s="15">
        <f t="shared" ref="J368:L371" si="92">J369</f>
        <v>100000</v>
      </c>
      <c r="K368" s="15">
        <f t="shared" si="92"/>
        <v>100000</v>
      </c>
      <c r="L368" s="15">
        <f t="shared" si="92"/>
        <v>100000</v>
      </c>
    </row>
    <row r="369" spans="1:12" s="1" customFormat="1" x14ac:dyDescent="0.25">
      <c r="A369" s="350" t="s">
        <v>50</v>
      </c>
      <c r="B369" s="350"/>
      <c r="C369" s="25" t="s">
        <v>621</v>
      </c>
      <c r="D369" s="25" t="s">
        <v>619</v>
      </c>
      <c r="E369" s="25">
        <v>851</v>
      </c>
      <c r="F369" s="18" t="s">
        <v>10</v>
      </c>
      <c r="G369" s="18" t="s">
        <v>51</v>
      </c>
      <c r="H369" s="18" t="s">
        <v>52</v>
      </c>
      <c r="I369" s="18"/>
      <c r="J369" s="19">
        <f t="shared" si="92"/>
        <v>100000</v>
      </c>
      <c r="K369" s="19">
        <f t="shared" si="92"/>
        <v>100000</v>
      </c>
      <c r="L369" s="19">
        <f t="shared" si="92"/>
        <v>100000</v>
      </c>
    </row>
    <row r="370" spans="1:12" s="1" customFormat="1" x14ac:dyDescent="0.25">
      <c r="A370" s="350" t="s">
        <v>53</v>
      </c>
      <c r="B370" s="350"/>
      <c r="C370" s="25" t="s">
        <v>621</v>
      </c>
      <c r="D370" s="25" t="s">
        <v>619</v>
      </c>
      <c r="E370" s="25">
        <v>851</v>
      </c>
      <c r="F370" s="18" t="s">
        <v>10</v>
      </c>
      <c r="G370" s="18" t="s">
        <v>51</v>
      </c>
      <c r="H370" s="18" t="s">
        <v>54</v>
      </c>
      <c r="I370" s="18"/>
      <c r="J370" s="19">
        <f t="shared" si="92"/>
        <v>100000</v>
      </c>
      <c r="K370" s="19">
        <f t="shared" si="92"/>
        <v>100000</v>
      </c>
      <c r="L370" s="19">
        <f t="shared" si="92"/>
        <v>100000</v>
      </c>
    </row>
    <row r="371" spans="1:12" s="1" customFormat="1" x14ac:dyDescent="0.25">
      <c r="A371" s="20"/>
      <c r="B371" s="187" t="s">
        <v>26</v>
      </c>
      <c r="C371" s="25" t="s">
        <v>621</v>
      </c>
      <c r="D371" s="25" t="s">
        <v>619</v>
      </c>
      <c r="E371" s="25">
        <v>851</v>
      </c>
      <c r="F371" s="18" t="s">
        <v>10</v>
      </c>
      <c r="G371" s="18" t="s">
        <v>51</v>
      </c>
      <c r="H371" s="18" t="s">
        <v>54</v>
      </c>
      <c r="I371" s="18" t="s">
        <v>27</v>
      </c>
      <c r="J371" s="19">
        <f t="shared" si="92"/>
        <v>100000</v>
      </c>
      <c r="K371" s="19">
        <f t="shared" si="92"/>
        <v>100000</v>
      </c>
      <c r="L371" s="19">
        <f t="shared" si="92"/>
        <v>100000</v>
      </c>
    </row>
    <row r="372" spans="1:12" s="1" customFormat="1" x14ac:dyDescent="0.25">
      <c r="A372" s="20"/>
      <c r="B372" s="193" t="s">
        <v>55</v>
      </c>
      <c r="C372" s="25" t="s">
        <v>621</v>
      </c>
      <c r="D372" s="25" t="s">
        <v>619</v>
      </c>
      <c r="E372" s="25">
        <v>851</v>
      </c>
      <c r="F372" s="18" t="s">
        <v>10</v>
      </c>
      <c r="G372" s="18" t="s">
        <v>51</v>
      </c>
      <c r="H372" s="18" t="s">
        <v>54</v>
      </c>
      <c r="I372" s="18" t="s">
        <v>56</v>
      </c>
      <c r="J372" s="19">
        <v>100000</v>
      </c>
      <c r="K372" s="19">
        <v>100000</v>
      </c>
      <c r="L372" s="19">
        <v>100000</v>
      </c>
    </row>
    <row r="373" spans="1:12" s="50" customFormat="1" x14ac:dyDescent="0.25">
      <c r="A373" s="362" t="s">
        <v>287</v>
      </c>
      <c r="B373" s="363"/>
      <c r="C373" s="43" t="s">
        <v>621</v>
      </c>
      <c r="D373" s="43" t="s">
        <v>619</v>
      </c>
      <c r="E373" s="135">
        <v>853</v>
      </c>
      <c r="F373" s="14" t="s">
        <v>288</v>
      </c>
      <c r="G373" s="14"/>
      <c r="H373" s="48"/>
      <c r="I373" s="48"/>
      <c r="J373" s="49"/>
      <c r="K373" s="37">
        <f t="shared" ref="K373:L375" si="93">K374</f>
        <v>5002000</v>
      </c>
      <c r="L373" s="37">
        <f t="shared" si="93"/>
        <v>10602000</v>
      </c>
    </row>
    <row r="374" spans="1:12" s="1" customFormat="1" x14ac:dyDescent="0.25">
      <c r="A374" s="364" t="s">
        <v>287</v>
      </c>
      <c r="B374" s="365"/>
      <c r="C374" s="25" t="s">
        <v>621</v>
      </c>
      <c r="D374" s="25" t="s">
        <v>619</v>
      </c>
      <c r="E374" s="132">
        <v>853</v>
      </c>
      <c r="F374" s="18" t="s">
        <v>288</v>
      </c>
      <c r="G374" s="18" t="s">
        <v>288</v>
      </c>
      <c r="H374" s="18"/>
      <c r="I374" s="18"/>
      <c r="J374" s="19"/>
      <c r="K374" s="19">
        <f t="shared" si="93"/>
        <v>5002000</v>
      </c>
      <c r="L374" s="19">
        <f t="shared" si="93"/>
        <v>10602000</v>
      </c>
    </row>
    <row r="375" spans="1:12" s="1" customFormat="1" x14ac:dyDescent="0.25">
      <c r="A375" s="20"/>
      <c r="B375" s="52" t="s">
        <v>287</v>
      </c>
      <c r="C375" s="25" t="s">
        <v>621</v>
      </c>
      <c r="D375" s="25" t="s">
        <v>619</v>
      </c>
      <c r="E375" s="132">
        <v>853</v>
      </c>
      <c r="F375" s="53">
        <v>99</v>
      </c>
      <c r="G375" s="18" t="s">
        <v>288</v>
      </c>
      <c r="H375" s="18" t="s">
        <v>289</v>
      </c>
      <c r="I375" s="18"/>
      <c r="J375" s="19"/>
      <c r="K375" s="19">
        <f t="shared" si="93"/>
        <v>5002000</v>
      </c>
      <c r="L375" s="19">
        <f t="shared" si="93"/>
        <v>10602000</v>
      </c>
    </row>
    <row r="376" spans="1:12" s="1" customFormat="1" x14ac:dyDescent="0.25">
      <c r="A376" s="20"/>
      <c r="B376" s="52" t="s">
        <v>287</v>
      </c>
      <c r="C376" s="25" t="s">
        <v>621</v>
      </c>
      <c r="D376" s="25" t="s">
        <v>619</v>
      </c>
      <c r="E376" s="132">
        <v>853</v>
      </c>
      <c r="F376" s="53">
        <v>99</v>
      </c>
      <c r="G376" s="18" t="s">
        <v>288</v>
      </c>
      <c r="H376" s="18" t="s">
        <v>289</v>
      </c>
      <c r="I376" s="18" t="s">
        <v>290</v>
      </c>
      <c r="J376" s="19"/>
      <c r="K376" s="19">
        <f>5100000-98000</f>
        <v>5002000</v>
      </c>
      <c r="L376" s="19">
        <f>10700000-98000</f>
        <v>10602000</v>
      </c>
    </row>
    <row r="377" spans="1:12" s="16" customFormat="1" ht="17.25" customHeight="1" x14ac:dyDescent="0.25">
      <c r="A377" s="357" t="s">
        <v>293</v>
      </c>
      <c r="B377" s="358"/>
      <c r="C377" s="43" t="s">
        <v>621</v>
      </c>
      <c r="D377" s="43" t="s">
        <v>619</v>
      </c>
      <c r="E377" s="135">
        <v>854</v>
      </c>
      <c r="F377" s="136"/>
      <c r="G377" s="14"/>
      <c r="H377" s="14"/>
      <c r="I377" s="14"/>
      <c r="J377" s="15">
        <f>J378</f>
        <v>903000</v>
      </c>
      <c r="K377" s="15">
        <f t="shared" ref="K377:L377" si="94">K378</f>
        <v>921614</v>
      </c>
      <c r="L377" s="15">
        <f t="shared" si="94"/>
        <v>975000</v>
      </c>
    </row>
    <row r="378" spans="1:12" s="16" customFormat="1" x14ac:dyDescent="0.25">
      <c r="A378" s="326" t="s">
        <v>9</v>
      </c>
      <c r="B378" s="326"/>
      <c r="C378" s="43" t="s">
        <v>621</v>
      </c>
      <c r="D378" s="43" t="s">
        <v>619</v>
      </c>
      <c r="E378" s="43">
        <v>854</v>
      </c>
      <c r="F378" s="14" t="s">
        <v>10</v>
      </c>
      <c r="G378" s="14"/>
      <c r="H378" s="14"/>
      <c r="I378" s="14"/>
      <c r="J378" s="15">
        <f>J379+J393</f>
        <v>903000</v>
      </c>
      <c r="K378" s="15">
        <f>K379+K393</f>
        <v>921614</v>
      </c>
      <c r="L378" s="15">
        <f>L379+L393</f>
        <v>975000</v>
      </c>
    </row>
    <row r="379" spans="1:12" s="16" customFormat="1" ht="38.25" customHeight="1" x14ac:dyDescent="0.25">
      <c r="A379" s="326" t="s">
        <v>11</v>
      </c>
      <c r="B379" s="326"/>
      <c r="C379" s="43" t="s">
        <v>621</v>
      </c>
      <c r="D379" s="43" t="s">
        <v>619</v>
      </c>
      <c r="E379" s="43">
        <v>854</v>
      </c>
      <c r="F379" s="14" t="s">
        <v>10</v>
      </c>
      <c r="G379" s="14" t="s">
        <v>12</v>
      </c>
      <c r="H379" s="14"/>
      <c r="I379" s="14"/>
      <c r="J379" s="15">
        <f>J380+J388</f>
        <v>604700</v>
      </c>
      <c r="K379" s="15">
        <f>K380+K388</f>
        <v>619226</v>
      </c>
      <c r="L379" s="15">
        <f>L380+L388</f>
        <v>655100</v>
      </c>
    </row>
    <row r="380" spans="1:12" s="1" customFormat="1" ht="40.5" customHeight="1" x14ac:dyDescent="0.25">
      <c r="A380" s="350" t="s">
        <v>13</v>
      </c>
      <c r="B380" s="350"/>
      <c r="C380" s="25" t="s">
        <v>621</v>
      </c>
      <c r="D380" s="25" t="s">
        <v>619</v>
      </c>
      <c r="E380" s="25">
        <v>854</v>
      </c>
      <c r="F380" s="18" t="s">
        <v>10</v>
      </c>
      <c r="G380" s="18" t="s">
        <v>12</v>
      </c>
      <c r="H380" s="18" t="s">
        <v>14</v>
      </c>
      <c r="I380" s="18"/>
      <c r="J380" s="19">
        <f>J381</f>
        <v>604700</v>
      </c>
      <c r="K380" s="19">
        <f>K381</f>
        <v>619226</v>
      </c>
      <c r="L380" s="19">
        <f>L381</f>
        <v>655100</v>
      </c>
    </row>
    <row r="381" spans="1:12" s="1" customFormat="1" x14ac:dyDescent="0.25">
      <c r="A381" s="350" t="s">
        <v>15</v>
      </c>
      <c r="B381" s="350"/>
      <c r="C381" s="25" t="s">
        <v>621</v>
      </c>
      <c r="D381" s="25" t="s">
        <v>619</v>
      </c>
      <c r="E381" s="25">
        <v>854</v>
      </c>
      <c r="F381" s="18" t="s">
        <v>10</v>
      </c>
      <c r="G381" s="18" t="s">
        <v>12</v>
      </c>
      <c r="H381" s="18" t="s">
        <v>16</v>
      </c>
      <c r="I381" s="18"/>
      <c r="J381" s="19">
        <f>J382+J384+J386</f>
        <v>604700</v>
      </c>
      <c r="K381" s="19">
        <f>K382+K384+K386</f>
        <v>619226</v>
      </c>
      <c r="L381" s="19">
        <f>L382+L384+L386</f>
        <v>655100</v>
      </c>
    </row>
    <row r="382" spans="1:12" s="1" customFormat="1" ht="28.5" customHeight="1" x14ac:dyDescent="0.25">
      <c r="A382" s="187"/>
      <c r="B382" s="187" t="s">
        <v>17</v>
      </c>
      <c r="C382" s="25" t="s">
        <v>621</v>
      </c>
      <c r="D382" s="25" t="s">
        <v>619</v>
      </c>
      <c r="E382" s="25">
        <v>854</v>
      </c>
      <c r="F382" s="18" t="s">
        <v>18</v>
      </c>
      <c r="G382" s="18" t="s">
        <v>12</v>
      </c>
      <c r="H382" s="18" t="s">
        <v>16</v>
      </c>
      <c r="I382" s="18" t="s">
        <v>19</v>
      </c>
      <c r="J382" s="19">
        <f>J383</f>
        <v>432300</v>
      </c>
      <c r="K382" s="19">
        <f>K383</f>
        <v>438273</v>
      </c>
      <c r="L382" s="19">
        <f>L383</f>
        <v>463700</v>
      </c>
    </row>
    <row r="383" spans="1:12" s="1" customFormat="1" ht="14.25" customHeight="1" x14ac:dyDescent="0.25">
      <c r="A383" s="20"/>
      <c r="B383" s="193" t="s">
        <v>20</v>
      </c>
      <c r="C383" s="25" t="s">
        <v>621</v>
      </c>
      <c r="D383" s="25" t="s">
        <v>619</v>
      </c>
      <c r="E383" s="25">
        <v>854</v>
      </c>
      <c r="F383" s="18" t="s">
        <v>10</v>
      </c>
      <c r="G383" s="18" t="s">
        <v>12</v>
      </c>
      <c r="H383" s="18" t="s">
        <v>16</v>
      </c>
      <c r="I383" s="18" t="s">
        <v>21</v>
      </c>
      <c r="J383" s="19">
        <v>432300</v>
      </c>
      <c r="K383" s="19">
        <v>438273</v>
      </c>
      <c r="L383" s="19">
        <v>463700</v>
      </c>
    </row>
    <row r="384" spans="1:12" s="1" customFormat="1" ht="14.25" customHeight="1" x14ac:dyDescent="0.25">
      <c r="A384" s="20"/>
      <c r="B384" s="193" t="s">
        <v>22</v>
      </c>
      <c r="C384" s="25" t="s">
        <v>621</v>
      </c>
      <c r="D384" s="25" t="s">
        <v>619</v>
      </c>
      <c r="E384" s="25">
        <v>854</v>
      </c>
      <c r="F384" s="18" t="s">
        <v>10</v>
      </c>
      <c r="G384" s="18" t="s">
        <v>12</v>
      </c>
      <c r="H384" s="18" t="s">
        <v>16</v>
      </c>
      <c r="I384" s="18" t="s">
        <v>23</v>
      </c>
      <c r="J384" s="19">
        <f>J385</f>
        <v>171700</v>
      </c>
      <c r="K384" s="19">
        <f>K385</f>
        <v>180253</v>
      </c>
      <c r="L384" s="19">
        <f>L385</f>
        <v>190700</v>
      </c>
    </row>
    <row r="385" spans="1:12" s="1" customFormat="1" ht="13.5" customHeight="1" x14ac:dyDescent="0.25">
      <c r="A385" s="20"/>
      <c r="B385" s="187" t="s">
        <v>24</v>
      </c>
      <c r="C385" s="25" t="s">
        <v>621</v>
      </c>
      <c r="D385" s="25" t="s">
        <v>619</v>
      </c>
      <c r="E385" s="25">
        <v>854</v>
      </c>
      <c r="F385" s="18" t="s">
        <v>10</v>
      </c>
      <c r="G385" s="18" t="s">
        <v>12</v>
      </c>
      <c r="H385" s="18" t="s">
        <v>16</v>
      </c>
      <c r="I385" s="18" t="s">
        <v>25</v>
      </c>
      <c r="J385" s="19">
        <v>171700</v>
      </c>
      <c r="K385" s="19">
        <v>180253</v>
      </c>
      <c r="L385" s="19">
        <v>190700</v>
      </c>
    </row>
    <row r="386" spans="1:12" s="1" customFormat="1" x14ac:dyDescent="0.25">
      <c r="A386" s="20"/>
      <c r="B386" s="187" t="s">
        <v>26</v>
      </c>
      <c r="C386" s="25" t="s">
        <v>621</v>
      </c>
      <c r="D386" s="25" t="s">
        <v>619</v>
      </c>
      <c r="E386" s="25">
        <v>854</v>
      </c>
      <c r="F386" s="18" t="s">
        <v>10</v>
      </c>
      <c r="G386" s="18" t="s">
        <v>12</v>
      </c>
      <c r="H386" s="18" t="s">
        <v>16</v>
      </c>
      <c r="I386" s="18" t="s">
        <v>27</v>
      </c>
      <c r="J386" s="19">
        <f>J387</f>
        <v>700</v>
      </c>
      <c r="K386" s="19">
        <f t="shared" ref="K386:L386" si="95">K387</f>
        <v>700</v>
      </c>
      <c r="L386" s="19">
        <f t="shared" si="95"/>
        <v>700</v>
      </c>
    </row>
    <row r="387" spans="1:12" s="1" customFormat="1" x14ac:dyDescent="0.25">
      <c r="A387" s="20"/>
      <c r="B387" s="187" t="s">
        <v>30</v>
      </c>
      <c r="C387" s="25" t="s">
        <v>621</v>
      </c>
      <c r="D387" s="25" t="s">
        <v>619</v>
      </c>
      <c r="E387" s="25">
        <v>854</v>
      </c>
      <c r="F387" s="18" t="s">
        <v>10</v>
      </c>
      <c r="G387" s="18" t="s">
        <v>12</v>
      </c>
      <c r="H387" s="18" t="s">
        <v>16</v>
      </c>
      <c r="I387" s="18" t="s">
        <v>31</v>
      </c>
      <c r="J387" s="19">
        <v>700</v>
      </c>
      <c r="K387" s="19">
        <v>700</v>
      </c>
      <c r="L387" s="19">
        <v>700</v>
      </c>
    </row>
    <row r="388" spans="1:12" s="1" customFormat="1" ht="39" hidden="1" customHeight="1" x14ac:dyDescent="0.25">
      <c r="A388" s="350" t="s">
        <v>32</v>
      </c>
      <c r="B388" s="350"/>
      <c r="C388" s="25" t="s">
        <v>621</v>
      </c>
      <c r="D388" s="25" t="s">
        <v>619</v>
      </c>
      <c r="E388" s="25">
        <v>854</v>
      </c>
      <c r="F388" s="18" t="s">
        <v>10</v>
      </c>
      <c r="G388" s="18" t="s">
        <v>12</v>
      </c>
      <c r="H388" s="18" t="s">
        <v>33</v>
      </c>
      <c r="I388" s="18"/>
      <c r="J388" s="19">
        <f>J389</f>
        <v>0</v>
      </c>
      <c r="K388" s="19">
        <f t="shared" ref="K388:L390" si="96">K389</f>
        <v>0</v>
      </c>
      <c r="L388" s="19">
        <f t="shared" si="96"/>
        <v>0</v>
      </c>
    </row>
    <row r="389" spans="1:12" s="1" customFormat="1" ht="51.75" hidden="1" customHeight="1" x14ac:dyDescent="0.25">
      <c r="A389" s="353" t="s">
        <v>34</v>
      </c>
      <c r="B389" s="354"/>
      <c r="C389" s="25" t="s">
        <v>621</v>
      </c>
      <c r="D389" s="25" t="s">
        <v>619</v>
      </c>
      <c r="E389" s="25">
        <v>854</v>
      </c>
      <c r="F389" s="18" t="s">
        <v>10</v>
      </c>
      <c r="G389" s="18" t="s">
        <v>12</v>
      </c>
      <c r="H389" s="18" t="s">
        <v>35</v>
      </c>
      <c r="I389" s="18"/>
      <c r="J389" s="19">
        <f>J390</f>
        <v>0</v>
      </c>
      <c r="K389" s="19">
        <f t="shared" si="96"/>
        <v>0</v>
      </c>
      <c r="L389" s="19">
        <f t="shared" si="96"/>
        <v>0</v>
      </c>
    </row>
    <row r="390" spans="1:12" s="1" customFormat="1" ht="42" hidden="1" customHeight="1" x14ac:dyDescent="0.25">
      <c r="A390" s="350" t="s">
        <v>36</v>
      </c>
      <c r="B390" s="350"/>
      <c r="C390" s="25" t="s">
        <v>621</v>
      </c>
      <c r="D390" s="25" t="s">
        <v>619</v>
      </c>
      <c r="E390" s="25">
        <v>854</v>
      </c>
      <c r="F390" s="18" t="s">
        <v>10</v>
      </c>
      <c r="G390" s="18" t="s">
        <v>12</v>
      </c>
      <c r="H390" s="18" t="s">
        <v>37</v>
      </c>
      <c r="I390" s="18"/>
      <c r="J390" s="19">
        <f>J391</f>
        <v>0</v>
      </c>
      <c r="K390" s="19">
        <f t="shared" si="96"/>
        <v>0</v>
      </c>
      <c r="L390" s="19">
        <f t="shared" si="96"/>
        <v>0</v>
      </c>
    </row>
    <row r="391" spans="1:12" s="1" customFormat="1" hidden="1" x14ac:dyDescent="0.25">
      <c r="A391" s="20"/>
      <c r="B391" s="193" t="s">
        <v>22</v>
      </c>
      <c r="C391" s="25" t="s">
        <v>621</v>
      </c>
      <c r="D391" s="25" t="s">
        <v>619</v>
      </c>
      <c r="E391" s="25">
        <v>854</v>
      </c>
      <c r="F391" s="18" t="s">
        <v>10</v>
      </c>
      <c r="G391" s="18" t="s">
        <v>12</v>
      </c>
      <c r="H391" s="18" t="s">
        <v>37</v>
      </c>
      <c r="I391" s="18" t="s">
        <v>23</v>
      </c>
      <c r="J391" s="19">
        <f>J392</f>
        <v>0</v>
      </c>
      <c r="K391" s="19">
        <f>K392</f>
        <v>0</v>
      </c>
      <c r="L391" s="19">
        <f>L392</f>
        <v>0</v>
      </c>
    </row>
    <row r="392" spans="1:12" s="1" customFormat="1" hidden="1" x14ac:dyDescent="0.25">
      <c r="A392" s="20"/>
      <c r="B392" s="187" t="s">
        <v>24</v>
      </c>
      <c r="C392" s="25" t="s">
        <v>621</v>
      </c>
      <c r="D392" s="25" t="s">
        <v>619</v>
      </c>
      <c r="E392" s="25">
        <v>854</v>
      </c>
      <c r="F392" s="18" t="s">
        <v>10</v>
      </c>
      <c r="G392" s="18" t="s">
        <v>12</v>
      </c>
      <c r="H392" s="18" t="s">
        <v>37</v>
      </c>
      <c r="I392" s="18" t="s">
        <v>25</v>
      </c>
      <c r="J392" s="19">
        <f>[1]Свод!M524</f>
        <v>0</v>
      </c>
      <c r="K392" s="19"/>
      <c r="L392" s="19"/>
    </row>
    <row r="393" spans="1:12" s="16" customFormat="1" ht="26.25" customHeight="1" x14ac:dyDescent="0.25">
      <c r="A393" s="326" t="s">
        <v>46</v>
      </c>
      <c r="B393" s="326"/>
      <c r="C393" s="25" t="s">
        <v>621</v>
      </c>
      <c r="D393" s="25" t="s">
        <v>619</v>
      </c>
      <c r="E393" s="25">
        <v>854</v>
      </c>
      <c r="F393" s="14" t="s">
        <v>10</v>
      </c>
      <c r="G393" s="14" t="s">
        <v>47</v>
      </c>
      <c r="H393" s="14"/>
      <c r="I393" s="14"/>
      <c r="J393" s="15">
        <f>J394</f>
        <v>298300</v>
      </c>
      <c r="K393" s="15">
        <f>K394</f>
        <v>302388</v>
      </c>
      <c r="L393" s="15">
        <f>L394</f>
        <v>319900</v>
      </c>
    </row>
    <row r="394" spans="1:12" s="1" customFormat="1" ht="39.75" customHeight="1" x14ac:dyDescent="0.25">
      <c r="A394" s="350" t="s">
        <v>13</v>
      </c>
      <c r="B394" s="350"/>
      <c r="C394" s="25" t="s">
        <v>621</v>
      </c>
      <c r="D394" s="25" t="s">
        <v>619</v>
      </c>
      <c r="E394" s="25">
        <v>854</v>
      </c>
      <c r="F394" s="18" t="s">
        <v>10</v>
      </c>
      <c r="G394" s="18" t="s">
        <v>47</v>
      </c>
      <c r="H394" s="18" t="s">
        <v>40</v>
      </c>
      <c r="I394" s="18"/>
      <c r="J394" s="19">
        <f>J395</f>
        <v>298300</v>
      </c>
      <c r="K394" s="19">
        <f t="shared" ref="K394:L394" si="97">K395</f>
        <v>302388</v>
      </c>
      <c r="L394" s="19">
        <f t="shared" si="97"/>
        <v>319900</v>
      </c>
    </row>
    <row r="395" spans="1:12" s="1" customFormat="1" ht="15.75" customHeight="1" x14ac:dyDescent="0.25">
      <c r="A395" s="350" t="s">
        <v>48</v>
      </c>
      <c r="B395" s="350"/>
      <c r="C395" s="25" t="s">
        <v>621</v>
      </c>
      <c r="D395" s="25" t="s">
        <v>619</v>
      </c>
      <c r="E395" s="25">
        <v>854</v>
      </c>
      <c r="F395" s="18" t="s">
        <v>10</v>
      </c>
      <c r="G395" s="18" t="s">
        <v>47</v>
      </c>
      <c r="H395" s="18" t="s">
        <v>49</v>
      </c>
      <c r="I395" s="18"/>
      <c r="J395" s="19">
        <f t="shared" ref="J395:L396" si="98">J396</f>
        <v>298300</v>
      </c>
      <c r="K395" s="19">
        <f t="shared" si="98"/>
        <v>302388</v>
      </c>
      <c r="L395" s="19">
        <f t="shared" si="98"/>
        <v>319900</v>
      </c>
    </row>
    <row r="396" spans="1:12" s="1" customFormat="1" ht="30" customHeight="1" x14ac:dyDescent="0.25">
      <c r="A396" s="187"/>
      <c r="B396" s="187" t="s">
        <v>17</v>
      </c>
      <c r="C396" s="25" t="s">
        <v>621</v>
      </c>
      <c r="D396" s="25" t="s">
        <v>619</v>
      </c>
      <c r="E396" s="25">
        <v>854</v>
      </c>
      <c r="F396" s="18" t="s">
        <v>18</v>
      </c>
      <c r="G396" s="18" t="s">
        <v>47</v>
      </c>
      <c r="H396" s="18" t="s">
        <v>49</v>
      </c>
      <c r="I396" s="18" t="s">
        <v>19</v>
      </c>
      <c r="J396" s="19">
        <f t="shared" si="98"/>
        <v>298300</v>
      </c>
      <c r="K396" s="19">
        <f t="shared" si="98"/>
        <v>302388</v>
      </c>
      <c r="L396" s="19">
        <f t="shared" si="98"/>
        <v>319900</v>
      </c>
    </row>
    <row r="397" spans="1:12" s="1" customFormat="1" ht="16.5" customHeight="1" x14ac:dyDescent="0.25">
      <c r="A397" s="20"/>
      <c r="B397" s="193" t="s">
        <v>20</v>
      </c>
      <c r="C397" s="25" t="s">
        <v>621</v>
      </c>
      <c r="D397" s="25" t="s">
        <v>619</v>
      </c>
      <c r="E397" s="25">
        <v>854</v>
      </c>
      <c r="F397" s="18" t="s">
        <v>10</v>
      </c>
      <c r="G397" s="18" t="s">
        <v>47</v>
      </c>
      <c r="H397" s="18" t="s">
        <v>49</v>
      </c>
      <c r="I397" s="18" t="s">
        <v>21</v>
      </c>
      <c r="J397" s="19">
        <v>298300</v>
      </c>
      <c r="K397" s="19">
        <v>302388</v>
      </c>
      <c r="L397" s="19">
        <v>319900</v>
      </c>
    </row>
    <row r="398" spans="1:12" s="1" customFormat="1" ht="17.25" customHeight="1" x14ac:dyDescent="0.25">
      <c r="A398" s="189"/>
      <c r="B398" s="203" t="s">
        <v>291</v>
      </c>
      <c r="C398" s="133"/>
      <c r="D398" s="133"/>
      <c r="E398" s="43"/>
      <c r="F398" s="14"/>
      <c r="G398" s="14"/>
      <c r="H398" s="14"/>
      <c r="I398" s="14"/>
      <c r="J398" s="15">
        <f>J7+J161+J311+J367</f>
        <v>184009789.22999999</v>
      </c>
      <c r="K398" s="15">
        <f>K7+K161+K310+K367</f>
        <v>190880362.09999999</v>
      </c>
      <c r="L398" s="15">
        <f>L7+L161+L310+L367</f>
        <v>207117380.72999999</v>
      </c>
    </row>
    <row r="399" spans="1:12" s="276" customFormat="1" ht="15" x14ac:dyDescent="0.25">
      <c r="C399" s="280"/>
      <c r="D399" s="280"/>
      <c r="E399" s="279"/>
      <c r="H399" s="277"/>
      <c r="J399" s="278"/>
      <c r="K399" s="278"/>
      <c r="L399" s="278"/>
    </row>
    <row r="400" spans="1:12" s="276" customFormat="1" ht="15" x14ac:dyDescent="0.25">
      <c r="C400" s="280"/>
      <c r="D400" s="280"/>
      <c r="E400" s="279"/>
      <c r="H400" s="277"/>
      <c r="J400" s="278"/>
      <c r="K400" s="278"/>
      <c r="L400" s="278"/>
    </row>
    <row r="401" spans="3:12" s="276" customFormat="1" ht="15" x14ac:dyDescent="0.25">
      <c r="C401" s="280"/>
      <c r="D401" s="280"/>
      <c r="E401" s="279"/>
      <c r="H401" s="277"/>
    </row>
    <row r="402" spans="3:12" s="271" customFormat="1" ht="15" x14ac:dyDescent="0.25">
      <c r="C402" s="275"/>
      <c r="D402" s="275"/>
      <c r="E402" s="274"/>
      <c r="F402" s="275"/>
      <c r="G402" s="275"/>
      <c r="H402" s="274"/>
      <c r="I402" s="275"/>
    </row>
    <row r="403" spans="3:12" s="271" customFormat="1" ht="15" x14ac:dyDescent="0.25">
      <c r="C403" s="275"/>
      <c r="D403" s="275"/>
      <c r="E403" s="274"/>
      <c r="F403" s="275"/>
      <c r="G403" s="275"/>
      <c r="H403" s="274"/>
      <c r="I403" s="274"/>
      <c r="J403" s="273"/>
      <c r="K403" s="273"/>
      <c r="L403" s="273"/>
    </row>
    <row r="404" spans="3:12" s="271" customFormat="1" ht="15" x14ac:dyDescent="0.25">
      <c r="C404" s="275"/>
      <c r="D404" s="275"/>
      <c r="E404" s="274"/>
      <c r="F404" s="275"/>
      <c r="G404" s="275"/>
      <c r="H404" s="274"/>
      <c r="I404" s="274"/>
      <c r="J404" s="273"/>
      <c r="K404" s="273"/>
      <c r="L404" s="273"/>
    </row>
    <row r="405" spans="3:12" s="271" customFormat="1" ht="15" x14ac:dyDescent="0.25">
      <c r="C405" s="275"/>
      <c r="D405" s="275"/>
      <c r="E405" s="274"/>
      <c r="F405" s="275"/>
      <c r="G405" s="275"/>
      <c r="H405" s="274"/>
      <c r="I405" s="274"/>
      <c r="J405" s="273"/>
      <c r="K405" s="273"/>
      <c r="L405" s="273"/>
    </row>
    <row r="406" spans="3:12" s="271" customFormat="1" ht="15" x14ac:dyDescent="0.25">
      <c r="C406" s="275"/>
      <c r="D406" s="275"/>
      <c r="E406" s="274"/>
      <c r="F406" s="275"/>
      <c r="G406" s="275"/>
      <c r="H406" s="274"/>
      <c r="I406" s="274"/>
      <c r="J406" s="273"/>
      <c r="K406" s="273"/>
      <c r="L406" s="273"/>
    </row>
    <row r="407" spans="3:12" s="271" customFormat="1" ht="15" x14ac:dyDescent="0.25">
      <c r="C407" s="275"/>
      <c r="D407" s="275"/>
      <c r="E407" s="274"/>
      <c r="F407" s="275"/>
      <c r="G407" s="275"/>
      <c r="H407" s="274"/>
      <c r="I407" s="274"/>
      <c r="J407" s="273"/>
      <c r="K407" s="273"/>
      <c r="L407" s="273"/>
    </row>
    <row r="408" spans="3:12" s="271" customFormat="1" ht="15" x14ac:dyDescent="0.25">
      <c r="C408" s="275"/>
      <c r="D408" s="275"/>
      <c r="E408" s="274"/>
      <c r="F408" s="275"/>
      <c r="G408" s="275"/>
      <c r="H408" s="274"/>
      <c r="I408" s="274"/>
      <c r="J408" s="273"/>
      <c r="K408" s="273"/>
      <c r="L408" s="273"/>
    </row>
    <row r="409" spans="3:12" s="271" customFormat="1" ht="15" x14ac:dyDescent="0.25">
      <c r="C409" s="275"/>
      <c r="D409" s="275"/>
      <c r="E409" s="274"/>
      <c r="F409" s="275"/>
      <c r="G409" s="275"/>
      <c r="H409" s="274"/>
      <c r="I409" s="274"/>
      <c r="J409" s="273"/>
      <c r="K409" s="273"/>
      <c r="L409" s="273"/>
    </row>
    <row r="410" spans="3:12" s="271" customFormat="1" ht="15" x14ac:dyDescent="0.25">
      <c r="C410" s="275"/>
      <c r="D410" s="275"/>
      <c r="E410" s="274"/>
      <c r="F410" s="275"/>
      <c r="G410" s="275"/>
      <c r="H410" s="274"/>
      <c r="I410" s="274"/>
    </row>
    <row r="411" spans="3:12" s="271" customFormat="1" ht="15" x14ac:dyDescent="0.25">
      <c r="C411" s="275"/>
      <c r="D411" s="275"/>
      <c r="E411" s="274"/>
      <c r="F411" s="275"/>
      <c r="G411" s="275"/>
      <c r="H411" s="274"/>
      <c r="I411" s="274"/>
      <c r="J411" s="273"/>
      <c r="K411" s="273"/>
      <c r="L411" s="273"/>
    </row>
    <row r="412" spans="3:12" s="271" customFormat="1" ht="15" x14ac:dyDescent="0.25">
      <c r="C412" s="275"/>
      <c r="D412" s="275"/>
      <c r="E412" s="274"/>
      <c r="F412" s="275"/>
      <c r="G412" s="275"/>
      <c r="H412" s="274"/>
      <c r="I412" s="275"/>
    </row>
    <row r="413" spans="3:12" s="271" customFormat="1" ht="15" x14ac:dyDescent="0.25">
      <c r="C413" s="275"/>
      <c r="D413" s="275"/>
      <c r="E413" s="274"/>
      <c r="F413" s="275"/>
      <c r="G413" s="275"/>
      <c r="H413" s="274"/>
      <c r="I413" s="275"/>
      <c r="J413" s="273"/>
      <c r="K413" s="273"/>
      <c r="L413" s="273"/>
    </row>
    <row r="414" spans="3:12" s="271" customFormat="1" ht="15" x14ac:dyDescent="0.25">
      <c r="C414" s="275"/>
      <c r="D414" s="275"/>
      <c r="E414" s="274"/>
      <c r="F414" s="275"/>
      <c r="G414" s="275"/>
      <c r="H414" s="274"/>
      <c r="I414" s="275"/>
    </row>
    <row r="415" spans="3:12" s="271" customFormat="1" ht="15" x14ac:dyDescent="0.25">
      <c r="C415" s="275"/>
      <c r="D415" s="275"/>
      <c r="E415" s="274"/>
      <c r="F415" s="275"/>
      <c r="G415" s="275"/>
      <c r="H415" s="274"/>
      <c r="I415" s="275"/>
    </row>
    <row r="416" spans="3:12" s="271" customFormat="1" ht="15" x14ac:dyDescent="0.25">
      <c r="C416" s="275"/>
      <c r="D416" s="275"/>
      <c r="E416" s="274"/>
      <c r="F416" s="275"/>
      <c r="G416" s="275"/>
      <c r="H416" s="274"/>
      <c r="I416" s="275"/>
    </row>
    <row r="417" spans="3:9" s="271" customFormat="1" ht="15" x14ac:dyDescent="0.25">
      <c r="C417" s="275"/>
      <c r="D417" s="275"/>
      <c r="E417" s="274"/>
      <c r="F417" s="275"/>
      <c r="G417" s="275"/>
      <c r="H417" s="274"/>
      <c r="I417" s="275"/>
    </row>
    <row r="418" spans="3:9" s="271" customFormat="1" ht="15" x14ac:dyDescent="0.25">
      <c r="C418" s="275"/>
      <c r="D418" s="275"/>
      <c r="E418" s="274"/>
      <c r="F418" s="274"/>
      <c r="G418" s="274"/>
      <c r="H418" s="274"/>
      <c r="I418" s="275"/>
    </row>
    <row r="419" spans="3:9" s="271" customFormat="1" ht="15" x14ac:dyDescent="0.25">
      <c r="C419" s="275"/>
      <c r="D419" s="275"/>
      <c r="E419" s="274"/>
      <c r="F419" s="274"/>
      <c r="G419" s="274"/>
      <c r="H419" s="274"/>
      <c r="I419" s="275"/>
    </row>
    <row r="420" spans="3:9" s="271" customFormat="1" ht="15" x14ac:dyDescent="0.25">
      <c r="C420" s="275"/>
      <c r="D420" s="275"/>
      <c r="E420" s="274"/>
      <c r="F420" s="274"/>
      <c r="G420" s="274"/>
      <c r="H420" s="274"/>
      <c r="I420" s="275"/>
    </row>
    <row r="421" spans="3:9" s="271" customFormat="1" ht="15" x14ac:dyDescent="0.25">
      <c r="C421" s="275"/>
      <c r="D421" s="275"/>
      <c r="E421" s="274"/>
      <c r="F421" s="274"/>
      <c r="G421" s="274"/>
      <c r="H421" s="274"/>
      <c r="I421" s="275"/>
    </row>
    <row r="422" spans="3:9" s="271" customFormat="1" ht="15" x14ac:dyDescent="0.25">
      <c r="C422" s="275"/>
      <c r="D422" s="275"/>
      <c r="E422" s="274"/>
      <c r="F422" s="274"/>
      <c r="G422" s="274"/>
      <c r="H422" s="274"/>
      <c r="I422" s="275"/>
    </row>
    <row r="423" spans="3:9" s="271" customFormat="1" ht="15" x14ac:dyDescent="0.25">
      <c r="C423" s="275"/>
      <c r="D423" s="275"/>
      <c r="E423" s="274"/>
      <c r="F423" s="272"/>
      <c r="G423" s="272"/>
      <c r="H423" s="272"/>
    </row>
    <row r="424" spans="3:9" s="271" customFormat="1" ht="15" x14ac:dyDescent="0.25">
      <c r="C424" s="275"/>
      <c r="D424" s="275"/>
      <c r="E424" s="274"/>
      <c r="F424" s="272"/>
      <c r="G424" s="272"/>
      <c r="H424" s="272"/>
    </row>
    <row r="425" spans="3:9" s="271" customFormat="1" ht="15" x14ac:dyDescent="0.25">
      <c r="C425" s="275"/>
      <c r="D425" s="275"/>
      <c r="E425" s="274"/>
      <c r="H425" s="272"/>
    </row>
    <row r="426" spans="3:9" s="271" customFormat="1" ht="15" x14ac:dyDescent="0.25">
      <c r="C426" s="275"/>
      <c r="D426" s="275"/>
      <c r="E426" s="274"/>
      <c r="H426" s="272"/>
    </row>
    <row r="427" spans="3:9" s="271" customFormat="1" ht="15" x14ac:dyDescent="0.25">
      <c r="C427" s="275"/>
      <c r="D427" s="275"/>
      <c r="E427" s="274"/>
      <c r="H427" s="272"/>
    </row>
    <row r="428" spans="3:9" s="271" customFormat="1" ht="15" x14ac:dyDescent="0.25">
      <c r="C428" s="275"/>
      <c r="D428" s="275"/>
      <c r="E428" s="274"/>
      <c r="H428" s="272"/>
    </row>
    <row r="429" spans="3:9" s="271" customFormat="1" ht="15" x14ac:dyDescent="0.25">
      <c r="C429" s="275"/>
      <c r="D429" s="275"/>
      <c r="E429" s="274"/>
      <c r="H429" s="272"/>
    </row>
    <row r="430" spans="3:9" s="271" customFormat="1" ht="15" x14ac:dyDescent="0.25">
      <c r="C430" s="275"/>
      <c r="D430" s="275"/>
      <c r="E430" s="274"/>
      <c r="H430" s="272"/>
    </row>
    <row r="431" spans="3:9" s="271" customFormat="1" ht="15" x14ac:dyDescent="0.25">
      <c r="C431" s="275"/>
      <c r="D431" s="275"/>
      <c r="E431" s="274"/>
      <c r="H431" s="272"/>
    </row>
    <row r="432" spans="3:9" s="271" customFormat="1" ht="15" x14ac:dyDescent="0.25">
      <c r="C432" s="275"/>
      <c r="D432" s="275"/>
      <c r="E432" s="274"/>
      <c r="H432" s="272"/>
    </row>
    <row r="433" spans="3:8" s="271" customFormat="1" ht="15" x14ac:dyDescent="0.25">
      <c r="C433" s="275"/>
      <c r="D433" s="275"/>
      <c r="E433" s="274"/>
      <c r="H433" s="272"/>
    </row>
    <row r="434" spans="3:8" s="271" customFormat="1" ht="15" x14ac:dyDescent="0.25">
      <c r="C434" s="275"/>
      <c r="D434" s="275"/>
      <c r="E434" s="274"/>
      <c r="H434" s="272"/>
    </row>
    <row r="435" spans="3:8" s="271" customFormat="1" ht="15" x14ac:dyDescent="0.25">
      <c r="C435" s="275"/>
      <c r="D435" s="275"/>
      <c r="E435" s="274"/>
      <c r="H435" s="272"/>
    </row>
    <row r="436" spans="3:8" s="271" customFormat="1" ht="15" x14ac:dyDescent="0.25">
      <c r="C436" s="275"/>
      <c r="D436" s="275"/>
      <c r="E436" s="274"/>
      <c r="H436" s="272"/>
    </row>
    <row r="437" spans="3:8" s="271" customFormat="1" ht="15" x14ac:dyDescent="0.25">
      <c r="C437" s="275"/>
      <c r="D437" s="275"/>
      <c r="E437" s="274"/>
      <c r="H437" s="272"/>
    </row>
    <row r="438" spans="3:8" s="271" customFormat="1" ht="15" x14ac:dyDescent="0.25">
      <c r="C438" s="275"/>
      <c r="D438" s="275"/>
      <c r="E438" s="274"/>
      <c r="H438" s="272"/>
    </row>
    <row r="439" spans="3:8" s="271" customFormat="1" ht="15" x14ac:dyDescent="0.25">
      <c r="C439" s="275"/>
      <c r="D439" s="275"/>
      <c r="E439" s="274"/>
      <c r="H439" s="272"/>
    </row>
    <row r="440" spans="3:8" s="271" customFormat="1" ht="15" x14ac:dyDescent="0.25">
      <c r="C440" s="275"/>
      <c r="D440" s="275"/>
      <c r="E440" s="274"/>
      <c r="H440" s="272"/>
    </row>
    <row r="441" spans="3:8" s="271" customFormat="1" ht="15" x14ac:dyDescent="0.25">
      <c r="C441" s="275"/>
      <c r="D441" s="275"/>
      <c r="E441" s="274"/>
      <c r="H441" s="272"/>
    </row>
    <row r="442" spans="3:8" s="271" customFormat="1" ht="15" x14ac:dyDescent="0.25">
      <c r="C442" s="275"/>
      <c r="D442" s="275"/>
      <c r="E442" s="274"/>
      <c r="H442" s="272"/>
    </row>
    <row r="443" spans="3:8" s="271" customFormat="1" ht="15" x14ac:dyDescent="0.25">
      <c r="C443" s="275"/>
      <c r="D443" s="275"/>
      <c r="E443" s="274"/>
      <c r="F443" s="272"/>
      <c r="G443" s="272"/>
      <c r="H443" s="272"/>
    </row>
    <row r="444" spans="3:8" s="271" customFormat="1" ht="15" x14ac:dyDescent="0.25">
      <c r="C444" s="275"/>
      <c r="D444" s="275"/>
      <c r="E444" s="274"/>
      <c r="F444" s="272"/>
      <c r="G444" s="272"/>
      <c r="H444" s="272"/>
    </row>
    <row r="445" spans="3:8" s="271" customFormat="1" ht="15" x14ac:dyDescent="0.25">
      <c r="C445" s="275"/>
      <c r="D445" s="275"/>
      <c r="E445" s="274"/>
      <c r="F445" s="272"/>
      <c r="G445" s="272"/>
      <c r="H445" s="272"/>
    </row>
    <row r="446" spans="3:8" s="271" customFormat="1" ht="15" x14ac:dyDescent="0.25">
      <c r="C446" s="275"/>
      <c r="D446" s="275"/>
      <c r="E446" s="274"/>
      <c r="F446" s="272"/>
      <c r="G446" s="272"/>
      <c r="H446" s="272"/>
    </row>
    <row r="447" spans="3:8" s="271" customFormat="1" ht="15" x14ac:dyDescent="0.25">
      <c r="C447" s="275"/>
      <c r="D447" s="275"/>
      <c r="E447" s="274"/>
      <c r="F447" s="272"/>
      <c r="G447" s="272"/>
      <c r="H447" s="272"/>
    </row>
    <row r="448" spans="3:8" s="271" customFormat="1" ht="15" x14ac:dyDescent="0.25">
      <c r="C448" s="275"/>
      <c r="D448" s="275"/>
      <c r="E448" s="274"/>
      <c r="F448" s="272"/>
      <c r="G448" s="272"/>
      <c r="H448" s="272"/>
    </row>
    <row r="449" spans="3:8" s="271" customFormat="1" ht="15" x14ac:dyDescent="0.25">
      <c r="C449" s="275"/>
      <c r="D449" s="275"/>
      <c r="E449" s="274"/>
      <c r="F449" s="272"/>
      <c r="G449" s="272"/>
      <c r="H449" s="272"/>
    </row>
    <row r="450" spans="3:8" s="271" customFormat="1" ht="15" x14ac:dyDescent="0.25">
      <c r="C450" s="275"/>
      <c r="D450" s="275"/>
      <c r="E450" s="274"/>
      <c r="F450" s="272"/>
      <c r="G450" s="272"/>
      <c r="H450" s="272"/>
    </row>
    <row r="451" spans="3:8" s="271" customFormat="1" ht="15" x14ac:dyDescent="0.25">
      <c r="C451" s="275"/>
      <c r="D451" s="275"/>
      <c r="E451" s="274"/>
      <c r="H451" s="272"/>
    </row>
    <row r="452" spans="3:8" s="271" customFormat="1" ht="15" x14ac:dyDescent="0.25">
      <c r="C452" s="275"/>
      <c r="D452" s="275"/>
      <c r="E452" s="274"/>
      <c r="H452" s="272"/>
    </row>
    <row r="453" spans="3:8" s="271" customFormat="1" ht="15" x14ac:dyDescent="0.25">
      <c r="C453" s="275"/>
      <c r="D453" s="275"/>
      <c r="E453" s="274"/>
      <c r="H453" s="272"/>
    </row>
    <row r="454" spans="3:8" s="271" customFormat="1" ht="15" x14ac:dyDescent="0.25">
      <c r="C454" s="275"/>
      <c r="D454" s="275"/>
      <c r="E454" s="274"/>
      <c r="H454" s="272"/>
    </row>
    <row r="455" spans="3:8" s="271" customFormat="1" ht="15" x14ac:dyDescent="0.25">
      <c r="C455" s="275"/>
      <c r="D455" s="275"/>
      <c r="E455" s="274"/>
      <c r="H455" s="272"/>
    </row>
    <row r="456" spans="3:8" s="271" customFormat="1" ht="15" x14ac:dyDescent="0.25">
      <c r="C456" s="275"/>
      <c r="D456" s="275"/>
      <c r="E456" s="274"/>
      <c r="H456" s="272"/>
    </row>
    <row r="457" spans="3:8" s="271" customFormat="1" ht="15" x14ac:dyDescent="0.25">
      <c r="C457" s="275"/>
      <c r="D457" s="275"/>
      <c r="E457" s="274"/>
      <c r="F457" s="272"/>
      <c r="G457" s="272"/>
      <c r="H457" s="272"/>
    </row>
    <row r="458" spans="3:8" s="271" customFormat="1" ht="15" x14ac:dyDescent="0.25">
      <c r="C458" s="275"/>
      <c r="D458" s="275"/>
      <c r="E458" s="274"/>
      <c r="H458" s="272"/>
    </row>
    <row r="459" spans="3:8" s="271" customFormat="1" ht="15" x14ac:dyDescent="0.25">
      <c r="C459" s="275"/>
      <c r="D459" s="275"/>
      <c r="E459" s="274"/>
      <c r="F459" s="272"/>
      <c r="G459" s="272"/>
      <c r="H459" s="272"/>
    </row>
    <row r="460" spans="3:8" s="271" customFormat="1" ht="15" x14ac:dyDescent="0.25">
      <c r="C460" s="275"/>
      <c r="D460" s="275"/>
      <c r="E460" s="274"/>
      <c r="F460" s="272"/>
      <c r="G460" s="272"/>
      <c r="H460" s="272"/>
    </row>
    <row r="461" spans="3:8" s="271" customFormat="1" ht="15" x14ac:dyDescent="0.25">
      <c r="C461" s="275"/>
      <c r="D461" s="275"/>
      <c r="E461" s="274"/>
      <c r="H461" s="272"/>
    </row>
    <row r="462" spans="3:8" s="271" customFormat="1" ht="15" x14ac:dyDescent="0.25">
      <c r="C462" s="275"/>
      <c r="D462" s="275"/>
      <c r="E462" s="274"/>
      <c r="F462" s="272"/>
      <c r="G462" s="272"/>
      <c r="H462" s="272"/>
    </row>
    <row r="463" spans="3:8" s="271" customFormat="1" ht="15" x14ac:dyDescent="0.25">
      <c r="C463" s="275"/>
      <c r="D463" s="275"/>
      <c r="E463" s="274"/>
      <c r="H463" s="272"/>
    </row>
    <row r="464" spans="3:8" s="271" customFormat="1" ht="15" x14ac:dyDescent="0.25">
      <c r="C464" s="275"/>
      <c r="D464" s="275"/>
      <c r="E464" s="274"/>
      <c r="F464" s="272"/>
      <c r="G464" s="272"/>
      <c r="H464" s="272"/>
    </row>
    <row r="465" spans="3:8" s="271" customFormat="1" ht="15" x14ac:dyDescent="0.25">
      <c r="C465" s="275"/>
      <c r="D465" s="275"/>
      <c r="E465" s="274"/>
      <c r="H465" s="272"/>
    </row>
    <row r="466" spans="3:8" s="271" customFormat="1" ht="15" x14ac:dyDescent="0.25">
      <c r="C466" s="275"/>
      <c r="D466" s="275"/>
      <c r="E466" s="274"/>
      <c r="F466" s="272"/>
      <c r="G466" s="272"/>
      <c r="H466" s="272"/>
    </row>
    <row r="467" spans="3:8" s="271" customFormat="1" ht="15" x14ac:dyDescent="0.25">
      <c r="C467" s="275"/>
      <c r="D467" s="275"/>
      <c r="E467" s="274"/>
      <c r="F467" s="272"/>
      <c r="G467" s="272"/>
      <c r="H467" s="272"/>
    </row>
    <row r="468" spans="3:8" s="271" customFormat="1" ht="15" x14ac:dyDescent="0.25">
      <c r="C468" s="275"/>
      <c r="D468" s="275"/>
      <c r="E468" s="274"/>
      <c r="F468" s="272"/>
      <c r="G468" s="272"/>
      <c r="H468" s="272"/>
    </row>
    <row r="469" spans="3:8" s="271" customFormat="1" ht="15" x14ac:dyDescent="0.25">
      <c r="C469" s="275"/>
      <c r="D469" s="275"/>
      <c r="E469" s="274"/>
      <c r="F469" s="272"/>
      <c r="G469" s="272"/>
      <c r="H469" s="272"/>
    </row>
    <row r="470" spans="3:8" s="271" customFormat="1" ht="15" x14ac:dyDescent="0.25">
      <c r="C470" s="275"/>
      <c r="D470" s="275"/>
      <c r="E470" s="274"/>
      <c r="F470" s="272"/>
      <c r="G470" s="272"/>
      <c r="H470" s="272"/>
    </row>
    <row r="471" spans="3:8" s="271" customFormat="1" ht="15" x14ac:dyDescent="0.25">
      <c r="C471" s="275"/>
      <c r="D471" s="275"/>
      <c r="E471" s="274"/>
      <c r="F471" s="272"/>
      <c r="G471" s="272"/>
      <c r="H471" s="272"/>
    </row>
    <row r="472" spans="3:8" s="271" customFormat="1" ht="15" x14ac:dyDescent="0.25">
      <c r="C472" s="275"/>
      <c r="D472" s="275"/>
      <c r="E472" s="274"/>
      <c r="H472" s="272"/>
    </row>
    <row r="473" spans="3:8" s="271" customFormat="1" ht="15" x14ac:dyDescent="0.25">
      <c r="C473" s="275"/>
      <c r="D473" s="275"/>
      <c r="E473" s="274"/>
      <c r="F473" s="272"/>
      <c r="G473" s="272"/>
      <c r="H473" s="272"/>
    </row>
    <row r="474" spans="3:8" s="271" customFormat="1" ht="15" x14ac:dyDescent="0.25">
      <c r="C474" s="275"/>
      <c r="D474" s="275"/>
      <c r="E474" s="274"/>
      <c r="F474" s="272"/>
      <c r="G474" s="272"/>
      <c r="H474" s="272"/>
    </row>
    <row r="475" spans="3:8" s="271" customFormat="1" ht="15" x14ac:dyDescent="0.25">
      <c r="C475" s="275"/>
      <c r="D475" s="275"/>
      <c r="E475" s="274"/>
      <c r="F475" s="272"/>
      <c r="G475" s="272"/>
      <c r="H475" s="272"/>
    </row>
    <row r="476" spans="3:8" s="271" customFormat="1" ht="15" x14ac:dyDescent="0.25">
      <c r="C476" s="275"/>
      <c r="D476" s="275"/>
      <c r="E476" s="274"/>
      <c r="F476" s="272"/>
      <c r="G476" s="272"/>
      <c r="H476" s="272"/>
    </row>
    <row r="477" spans="3:8" s="271" customFormat="1" ht="15" x14ac:dyDescent="0.25">
      <c r="C477" s="275"/>
      <c r="D477" s="275"/>
      <c r="E477" s="274"/>
      <c r="F477" s="272"/>
      <c r="G477" s="272"/>
      <c r="H477" s="272"/>
    </row>
    <row r="478" spans="3:8" s="271" customFormat="1" ht="15" x14ac:dyDescent="0.25">
      <c r="C478" s="275"/>
      <c r="D478" s="275"/>
      <c r="E478" s="274"/>
      <c r="F478" s="272"/>
      <c r="G478" s="272"/>
      <c r="H478" s="272"/>
    </row>
    <row r="479" spans="3:8" s="271" customFormat="1" ht="15" x14ac:dyDescent="0.25">
      <c r="C479" s="275"/>
      <c r="D479" s="275"/>
      <c r="E479" s="274"/>
      <c r="F479" s="272"/>
      <c r="G479" s="272"/>
      <c r="H479" s="272"/>
    </row>
    <row r="480" spans="3:8" s="271" customFormat="1" ht="15" x14ac:dyDescent="0.25">
      <c r="C480" s="275"/>
      <c r="D480" s="275"/>
      <c r="E480" s="274"/>
      <c r="F480" s="272"/>
      <c r="G480" s="272"/>
    </row>
    <row r="481" spans="3:7" s="271" customFormat="1" ht="15" x14ac:dyDescent="0.25">
      <c r="C481" s="275"/>
      <c r="D481" s="275"/>
      <c r="E481" s="274"/>
      <c r="F481" s="272"/>
      <c r="G481" s="272"/>
    </row>
  </sheetData>
  <mergeCells count="206">
    <mergeCell ref="A393:B393"/>
    <mergeCell ref="A394:B394"/>
    <mergeCell ref="A395:B395"/>
    <mergeCell ref="A3:L3"/>
    <mergeCell ref="H1:L1"/>
    <mergeCell ref="H2:L2"/>
    <mergeCell ref="A380:B380"/>
    <mergeCell ref="A381:B381"/>
    <mergeCell ref="A388:B388"/>
    <mergeCell ref="A389:B389"/>
    <mergeCell ref="A390:B390"/>
    <mergeCell ref="A373:B373"/>
    <mergeCell ref="A374:B374"/>
    <mergeCell ref="A377:B377"/>
    <mergeCell ref="A378:B378"/>
    <mergeCell ref="A379:B379"/>
    <mergeCell ref="A364:B364"/>
    <mergeCell ref="A367:B367"/>
    <mergeCell ref="A368:B368"/>
    <mergeCell ref="A369:B369"/>
    <mergeCell ref="A370:B370"/>
    <mergeCell ref="A357:B357"/>
    <mergeCell ref="A358:B358"/>
    <mergeCell ref="A361:B361"/>
    <mergeCell ref="A362:B362"/>
    <mergeCell ref="A363:B363"/>
    <mergeCell ref="A350:B350"/>
    <mergeCell ref="A351:B351"/>
    <mergeCell ref="A354:B354"/>
    <mergeCell ref="A355:B355"/>
    <mergeCell ref="A356:B356"/>
    <mergeCell ref="A343:B343"/>
    <mergeCell ref="A344:B344"/>
    <mergeCell ref="A345:B345"/>
    <mergeCell ref="A346:B346"/>
    <mergeCell ref="A347:B347"/>
    <mergeCell ref="A336:B336"/>
    <mergeCell ref="A337:B337"/>
    <mergeCell ref="A338:B338"/>
    <mergeCell ref="A339:B339"/>
    <mergeCell ref="A340:B340"/>
    <mergeCell ref="A329:B329"/>
    <mergeCell ref="A330:B330"/>
    <mergeCell ref="A331:B331"/>
    <mergeCell ref="A332:B332"/>
    <mergeCell ref="A333:B333"/>
    <mergeCell ref="A315:B315"/>
    <mergeCell ref="A323:B323"/>
    <mergeCell ref="A324:B324"/>
    <mergeCell ref="A325:B325"/>
    <mergeCell ref="A326:B326"/>
    <mergeCell ref="A305:B305"/>
    <mergeCell ref="A311:B311"/>
    <mergeCell ref="A312:B312"/>
    <mergeCell ref="A313:B313"/>
    <mergeCell ref="A314:B314"/>
    <mergeCell ref="A310:B310"/>
    <mergeCell ref="A292:B292"/>
    <mergeCell ref="A297:B297"/>
    <mergeCell ref="A298:B298"/>
    <mergeCell ref="A299:B299"/>
    <mergeCell ref="A300:B300"/>
    <mergeCell ref="A283:B283"/>
    <mergeCell ref="A284:B284"/>
    <mergeCell ref="A285:B285"/>
    <mergeCell ref="A288:B288"/>
    <mergeCell ref="A289:B289"/>
    <mergeCell ref="A274:B274"/>
    <mergeCell ref="A275:B275"/>
    <mergeCell ref="A276:B276"/>
    <mergeCell ref="A279:B279"/>
    <mergeCell ref="A282:B282"/>
    <mergeCell ref="A263:B263"/>
    <mergeCell ref="A264:B264"/>
    <mergeCell ref="A267:B267"/>
    <mergeCell ref="A270:B270"/>
    <mergeCell ref="A273:B273"/>
    <mergeCell ref="A249:B249"/>
    <mergeCell ref="A250:B250"/>
    <mergeCell ref="A251:B251"/>
    <mergeCell ref="A254:B254"/>
    <mergeCell ref="A262:B262"/>
    <mergeCell ref="A240:B240"/>
    <mergeCell ref="A241:B241"/>
    <mergeCell ref="A244:B244"/>
    <mergeCell ref="A245:B245"/>
    <mergeCell ref="A246:B246"/>
    <mergeCell ref="A231:B231"/>
    <mergeCell ref="A234:B234"/>
    <mergeCell ref="A235:B235"/>
    <mergeCell ref="A238:B238"/>
    <mergeCell ref="A239:B239"/>
    <mergeCell ref="A220:B220"/>
    <mergeCell ref="A223:B223"/>
    <mergeCell ref="A224:B224"/>
    <mergeCell ref="A225:B225"/>
    <mergeCell ref="A228:B228"/>
    <mergeCell ref="A209:B209"/>
    <mergeCell ref="A210:B210"/>
    <mergeCell ref="A213:B213"/>
    <mergeCell ref="A216:B216"/>
    <mergeCell ref="A219:B219"/>
    <mergeCell ref="A196:B196"/>
    <mergeCell ref="A199:B199"/>
    <mergeCell ref="A202:B202"/>
    <mergeCell ref="A205:B205"/>
    <mergeCell ref="A208:B208"/>
    <mergeCell ref="A183:B183"/>
    <mergeCell ref="A184:B184"/>
    <mergeCell ref="A187:B187"/>
    <mergeCell ref="A190:B190"/>
    <mergeCell ref="A193:B193"/>
    <mergeCell ref="A174:B174"/>
    <mergeCell ref="A175:B175"/>
    <mergeCell ref="A178:B178"/>
    <mergeCell ref="A181:B181"/>
    <mergeCell ref="A182:B182"/>
    <mergeCell ref="A165:B165"/>
    <mergeCell ref="A166:B166"/>
    <mergeCell ref="A167:B167"/>
    <mergeCell ref="A170:B170"/>
    <mergeCell ref="A173:B173"/>
    <mergeCell ref="A158:B158"/>
    <mergeCell ref="A161:B161"/>
    <mergeCell ref="A162:B162"/>
    <mergeCell ref="A163:B163"/>
    <mergeCell ref="A164:B164"/>
    <mergeCell ref="A149:B149"/>
    <mergeCell ref="A154:B154"/>
    <mergeCell ref="A155:B155"/>
    <mergeCell ref="A156:B156"/>
    <mergeCell ref="A157:B157"/>
    <mergeCell ref="A143:B143"/>
    <mergeCell ref="A144:B144"/>
    <mergeCell ref="A145:B145"/>
    <mergeCell ref="A146:B146"/>
    <mergeCell ref="A148:B148"/>
    <mergeCell ref="A134:B134"/>
    <mergeCell ref="A135:B135"/>
    <mergeCell ref="A136:B136"/>
    <mergeCell ref="A139:B139"/>
    <mergeCell ref="A140:B140"/>
    <mergeCell ref="A125:B125"/>
    <mergeCell ref="A128:B128"/>
    <mergeCell ref="A129:B129"/>
    <mergeCell ref="A132:B132"/>
    <mergeCell ref="A133:B133"/>
    <mergeCell ref="A114:B114"/>
    <mergeCell ref="A117:B117"/>
    <mergeCell ref="A118:B118"/>
    <mergeCell ref="A119:B119"/>
    <mergeCell ref="A122:B122"/>
    <mergeCell ref="A103:B103"/>
    <mergeCell ref="A104:B104"/>
    <mergeCell ref="A109:B109"/>
    <mergeCell ref="A112:B112"/>
    <mergeCell ref="A113:B113"/>
    <mergeCell ref="A94:B94"/>
    <mergeCell ref="A95:B95"/>
    <mergeCell ref="A96:B96"/>
    <mergeCell ref="A99:B99"/>
    <mergeCell ref="A102:B102"/>
    <mergeCell ref="A85:B85"/>
    <mergeCell ref="A88:B88"/>
    <mergeCell ref="A89:B89"/>
    <mergeCell ref="A92:B92"/>
    <mergeCell ref="A93:B93"/>
    <mergeCell ref="A76:B76"/>
    <mergeCell ref="A77:B77"/>
    <mergeCell ref="A78:B78"/>
    <mergeCell ref="A83:B83"/>
    <mergeCell ref="A84:B84"/>
    <mergeCell ref="A67:B67"/>
    <mergeCell ref="A68:B68"/>
    <mergeCell ref="A69:B69"/>
    <mergeCell ref="A72:B72"/>
    <mergeCell ref="A75:B75"/>
    <mergeCell ref="A56:B56"/>
    <mergeCell ref="A57:B57"/>
    <mergeCell ref="A62:B62"/>
    <mergeCell ref="A63:B63"/>
    <mergeCell ref="A64:B64"/>
    <mergeCell ref="A43:B43"/>
    <mergeCell ref="A48:B48"/>
    <mergeCell ref="A51:B51"/>
    <mergeCell ref="A54:B54"/>
    <mergeCell ref="A55:B55"/>
    <mergeCell ref="A34:B34"/>
    <mergeCell ref="A35:B35"/>
    <mergeCell ref="A38:B38"/>
    <mergeCell ref="A41:B41"/>
    <mergeCell ref="A42:B42"/>
    <mergeCell ref="A23:B23"/>
    <mergeCell ref="A24:B24"/>
    <mergeCell ref="A25:B25"/>
    <mergeCell ref="A30:B30"/>
    <mergeCell ref="A33:B33"/>
    <mergeCell ref="A9:B9"/>
    <mergeCell ref="A10:B10"/>
    <mergeCell ref="A11:B11"/>
    <mergeCell ref="A12:B12"/>
    <mergeCell ref="A20:B20"/>
    <mergeCell ref="A5:B5"/>
    <mergeCell ref="A6:B6"/>
    <mergeCell ref="A7:B7"/>
    <mergeCell ref="A8:B8"/>
  </mergeCells>
  <pageMargins left="0.62992125984251968" right="0.43307086614173229" top="0.15748031496062992" bottom="0.15748031496062992"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22" sqref="C22"/>
    </sheetView>
  </sheetViews>
  <sheetFormatPr defaultRowHeight="12.75" x14ac:dyDescent="0.2"/>
  <cols>
    <col min="1" max="1" width="4.140625" style="214" customWidth="1"/>
    <col min="2" max="2" width="58.85546875" style="214" customWidth="1"/>
    <col min="3" max="3" width="35.5703125" style="214" customWidth="1"/>
    <col min="4" max="256" width="9.140625" style="214"/>
    <col min="257" max="257" width="4.140625" style="214" customWidth="1"/>
    <col min="258" max="258" width="58.85546875" style="214" customWidth="1"/>
    <col min="259" max="259" width="32.85546875" style="214" customWidth="1"/>
    <col min="260" max="512" width="9.140625" style="214"/>
    <col min="513" max="513" width="4.140625" style="214" customWidth="1"/>
    <col min="514" max="514" width="58.85546875" style="214" customWidth="1"/>
    <col min="515" max="515" width="32.85546875" style="214" customWidth="1"/>
    <col min="516" max="768" width="9.140625" style="214"/>
    <col min="769" max="769" width="4.140625" style="214" customWidth="1"/>
    <col min="770" max="770" width="58.85546875" style="214" customWidth="1"/>
    <col min="771" max="771" width="32.85546875" style="214" customWidth="1"/>
    <col min="772" max="1024" width="9.140625" style="214"/>
    <col min="1025" max="1025" width="4.140625" style="214" customWidth="1"/>
    <col min="1026" max="1026" width="58.85546875" style="214" customWidth="1"/>
    <col min="1027" max="1027" width="32.85546875" style="214" customWidth="1"/>
    <col min="1028" max="1280" width="9.140625" style="214"/>
    <col min="1281" max="1281" width="4.140625" style="214" customWidth="1"/>
    <col min="1282" max="1282" width="58.85546875" style="214" customWidth="1"/>
    <col min="1283" max="1283" width="32.85546875" style="214" customWidth="1"/>
    <col min="1284" max="1536" width="9.140625" style="214"/>
    <col min="1537" max="1537" width="4.140625" style="214" customWidth="1"/>
    <col min="1538" max="1538" width="58.85546875" style="214" customWidth="1"/>
    <col min="1539" max="1539" width="32.85546875" style="214" customWidth="1"/>
    <col min="1540" max="1792" width="9.140625" style="214"/>
    <col min="1793" max="1793" width="4.140625" style="214" customWidth="1"/>
    <col min="1794" max="1794" width="58.85546875" style="214" customWidth="1"/>
    <col min="1795" max="1795" width="32.85546875" style="214" customWidth="1"/>
    <col min="1796" max="2048" width="9.140625" style="214"/>
    <col min="2049" max="2049" width="4.140625" style="214" customWidth="1"/>
    <col min="2050" max="2050" width="58.85546875" style="214" customWidth="1"/>
    <col min="2051" max="2051" width="32.85546875" style="214" customWidth="1"/>
    <col min="2052" max="2304" width="9.140625" style="214"/>
    <col min="2305" max="2305" width="4.140625" style="214" customWidth="1"/>
    <col min="2306" max="2306" width="58.85546875" style="214" customWidth="1"/>
    <col min="2307" max="2307" width="32.85546875" style="214" customWidth="1"/>
    <col min="2308" max="2560" width="9.140625" style="214"/>
    <col min="2561" max="2561" width="4.140625" style="214" customWidth="1"/>
    <col min="2562" max="2562" width="58.85546875" style="214" customWidth="1"/>
    <col min="2563" max="2563" width="32.85546875" style="214" customWidth="1"/>
    <col min="2564" max="2816" width="9.140625" style="214"/>
    <col min="2817" max="2817" width="4.140625" style="214" customWidth="1"/>
    <col min="2818" max="2818" width="58.85546875" style="214" customWidth="1"/>
    <col min="2819" max="2819" width="32.85546875" style="214" customWidth="1"/>
    <col min="2820" max="3072" width="9.140625" style="214"/>
    <col min="3073" max="3073" width="4.140625" style="214" customWidth="1"/>
    <col min="3074" max="3074" width="58.85546875" style="214" customWidth="1"/>
    <col min="3075" max="3075" width="32.85546875" style="214" customWidth="1"/>
    <col min="3076" max="3328" width="9.140625" style="214"/>
    <col min="3329" max="3329" width="4.140625" style="214" customWidth="1"/>
    <col min="3330" max="3330" width="58.85546875" style="214" customWidth="1"/>
    <col min="3331" max="3331" width="32.85546875" style="214" customWidth="1"/>
    <col min="3332" max="3584" width="9.140625" style="214"/>
    <col min="3585" max="3585" width="4.140625" style="214" customWidth="1"/>
    <col min="3586" max="3586" width="58.85546875" style="214" customWidth="1"/>
    <col min="3587" max="3587" width="32.85546875" style="214" customWidth="1"/>
    <col min="3588" max="3840" width="9.140625" style="214"/>
    <col min="3841" max="3841" width="4.140625" style="214" customWidth="1"/>
    <col min="3842" max="3842" width="58.85546875" style="214" customWidth="1"/>
    <col min="3843" max="3843" width="32.85546875" style="214" customWidth="1"/>
    <col min="3844" max="4096" width="9.140625" style="214"/>
    <col min="4097" max="4097" width="4.140625" style="214" customWidth="1"/>
    <col min="4098" max="4098" width="58.85546875" style="214" customWidth="1"/>
    <col min="4099" max="4099" width="32.85546875" style="214" customWidth="1"/>
    <col min="4100" max="4352" width="9.140625" style="214"/>
    <col min="4353" max="4353" width="4.140625" style="214" customWidth="1"/>
    <col min="4354" max="4354" width="58.85546875" style="214" customWidth="1"/>
    <col min="4355" max="4355" width="32.85546875" style="214" customWidth="1"/>
    <col min="4356" max="4608" width="9.140625" style="214"/>
    <col min="4609" max="4609" width="4.140625" style="214" customWidth="1"/>
    <col min="4610" max="4610" width="58.85546875" style="214" customWidth="1"/>
    <col min="4611" max="4611" width="32.85546875" style="214" customWidth="1"/>
    <col min="4612" max="4864" width="9.140625" style="214"/>
    <col min="4865" max="4865" width="4.140625" style="214" customWidth="1"/>
    <col min="4866" max="4866" width="58.85546875" style="214" customWidth="1"/>
    <col min="4867" max="4867" width="32.85546875" style="214" customWidth="1"/>
    <col min="4868" max="5120" width="9.140625" style="214"/>
    <col min="5121" max="5121" width="4.140625" style="214" customWidth="1"/>
    <col min="5122" max="5122" width="58.85546875" style="214" customWidth="1"/>
    <col min="5123" max="5123" width="32.85546875" style="214" customWidth="1"/>
    <col min="5124" max="5376" width="9.140625" style="214"/>
    <col min="5377" max="5377" width="4.140625" style="214" customWidth="1"/>
    <col min="5378" max="5378" width="58.85546875" style="214" customWidth="1"/>
    <col min="5379" max="5379" width="32.85546875" style="214" customWidth="1"/>
    <col min="5380" max="5632" width="9.140625" style="214"/>
    <col min="5633" max="5633" width="4.140625" style="214" customWidth="1"/>
    <col min="5634" max="5634" width="58.85546875" style="214" customWidth="1"/>
    <col min="5635" max="5635" width="32.85546875" style="214" customWidth="1"/>
    <col min="5636" max="5888" width="9.140625" style="214"/>
    <col min="5889" max="5889" width="4.140625" style="214" customWidth="1"/>
    <col min="5890" max="5890" width="58.85546875" style="214" customWidth="1"/>
    <col min="5891" max="5891" width="32.85546875" style="214" customWidth="1"/>
    <col min="5892" max="6144" width="9.140625" style="214"/>
    <col min="6145" max="6145" width="4.140625" style="214" customWidth="1"/>
    <col min="6146" max="6146" width="58.85546875" style="214" customWidth="1"/>
    <col min="6147" max="6147" width="32.85546875" style="214" customWidth="1"/>
    <col min="6148" max="6400" width="9.140625" style="214"/>
    <col min="6401" max="6401" width="4.140625" style="214" customWidth="1"/>
    <col min="6402" max="6402" width="58.85546875" style="214" customWidth="1"/>
    <col min="6403" max="6403" width="32.85546875" style="214" customWidth="1"/>
    <col min="6404" max="6656" width="9.140625" style="214"/>
    <col min="6657" max="6657" width="4.140625" style="214" customWidth="1"/>
    <col min="6658" max="6658" width="58.85546875" style="214" customWidth="1"/>
    <col min="6659" max="6659" width="32.85546875" style="214" customWidth="1"/>
    <col min="6660" max="6912" width="9.140625" style="214"/>
    <col min="6913" max="6913" width="4.140625" style="214" customWidth="1"/>
    <col min="6914" max="6914" width="58.85546875" style="214" customWidth="1"/>
    <col min="6915" max="6915" width="32.85546875" style="214" customWidth="1"/>
    <col min="6916" max="7168" width="9.140625" style="214"/>
    <col min="7169" max="7169" width="4.140625" style="214" customWidth="1"/>
    <col min="7170" max="7170" width="58.85546875" style="214" customWidth="1"/>
    <col min="7171" max="7171" width="32.85546875" style="214" customWidth="1"/>
    <col min="7172" max="7424" width="9.140625" style="214"/>
    <col min="7425" max="7425" width="4.140625" style="214" customWidth="1"/>
    <col min="7426" max="7426" width="58.85546875" style="214" customWidth="1"/>
    <col min="7427" max="7427" width="32.85546875" style="214" customWidth="1"/>
    <col min="7428" max="7680" width="9.140625" style="214"/>
    <col min="7681" max="7681" width="4.140625" style="214" customWidth="1"/>
    <col min="7682" max="7682" width="58.85546875" style="214" customWidth="1"/>
    <col min="7683" max="7683" width="32.85546875" style="214" customWidth="1"/>
    <col min="7684" max="7936" width="9.140625" style="214"/>
    <col min="7937" max="7937" width="4.140625" style="214" customWidth="1"/>
    <col min="7938" max="7938" width="58.85546875" style="214" customWidth="1"/>
    <col min="7939" max="7939" width="32.85546875" style="214" customWidth="1"/>
    <col min="7940" max="8192" width="9.140625" style="214"/>
    <col min="8193" max="8193" width="4.140625" style="214" customWidth="1"/>
    <col min="8194" max="8194" width="58.85546875" style="214" customWidth="1"/>
    <col min="8195" max="8195" width="32.85546875" style="214" customWidth="1"/>
    <col min="8196" max="8448" width="9.140625" style="214"/>
    <col min="8449" max="8449" width="4.140625" style="214" customWidth="1"/>
    <col min="8450" max="8450" width="58.85546875" style="214" customWidth="1"/>
    <col min="8451" max="8451" width="32.85546875" style="214" customWidth="1"/>
    <col min="8452" max="8704" width="9.140625" style="214"/>
    <col min="8705" max="8705" width="4.140625" style="214" customWidth="1"/>
    <col min="8706" max="8706" width="58.85546875" style="214" customWidth="1"/>
    <col min="8707" max="8707" width="32.85546875" style="214" customWidth="1"/>
    <col min="8708" max="8960" width="9.140625" style="214"/>
    <col min="8961" max="8961" width="4.140625" style="214" customWidth="1"/>
    <col min="8962" max="8962" width="58.85546875" style="214" customWidth="1"/>
    <col min="8963" max="8963" width="32.85546875" style="214" customWidth="1"/>
    <col min="8964" max="9216" width="9.140625" style="214"/>
    <col min="9217" max="9217" width="4.140625" style="214" customWidth="1"/>
    <col min="9218" max="9218" width="58.85546875" style="214" customWidth="1"/>
    <col min="9219" max="9219" width="32.85546875" style="214" customWidth="1"/>
    <col min="9220" max="9472" width="9.140625" style="214"/>
    <col min="9473" max="9473" width="4.140625" style="214" customWidth="1"/>
    <col min="9474" max="9474" width="58.85546875" style="214" customWidth="1"/>
    <col min="9475" max="9475" width="32.85546875" style="214" customWidth="1"/>
    <col min="9476" max="9728" width="9.140625" style="214"/>
    <col min="9729" max="9729" width="4.140625" style="214" customWidth="1"/>
    <col min="9730" max="9730" width="58.85546875" style="214" customWidth="1"/>
    <col min="9731" max="9731" width="32.85546875" style="214" customWidth="1"/>
    <col min="9732" max="9984" width="9.140625" style="214"/>
    <col min="9985" max="9985" width="4.140625" style="214" customWidth="1"/>
    <col min="9986" max="9986" width="58.85546875" style="214" customWidth="1"/>
    <col min="9987" max="9987" width="32.85546875" style="214" customWidth="1"/>
    <col min="9988" max="10240" width="9.140625" style="214"/>
    <col min="10241" max="10241" width="4.140625" style="214" customWidth="1"/>
    <col min="10242" max="10242" width="58.85546875" style="214" customWidth="1"/>
    <col min="10243" max="10243" width="32.85546875" style="214" customWidth="1"/>
    <col min="10244" max="10496" width="9.140625" style="214"/>
    <col min="10497" max="10497" width="4.140625" style="214" customWidth="1"/>
    <col min="10498" max="10498" width="58.85546875" style="214" customWidth="1"/>
    <col min="10499" max="10499" width="32.85546875" style="214" customWidth="1"/>
    <col min="10500" max="10752" width="9.140625" style="214"/>
    <col min="10753" max="10753" width="4.140625" style="214" customWidth="1"/>
    <col min="10754" max="10754" width="58.85546875" style="214" customWidth="1"/>
    <col min="10755" max="10755" width="32.85546875" style="214" customWidth="1"/>
    <col min="10756" max="11008" width="9.140625" style="214"/>
    <col min="11009" max="11009" width="4.140625" style="214" customWidth="1"/>
    <col min="11010" max="11010" width="58.85546875" style="214" customWidth="1"/>
    <col min="11011" max="11011" width="32.85546875" style="214" customWidth="1"/>
    <col min="11012" max="11264" width="9.140625" style="214"/>
    <col min="11265" max="11265" width="4.140625" style="214" customWidth="1"/>
    <col min="11266" max="11266" width="58.85546875" style="214" customWidth="1"/>
    <col min="11267" max="11267" width="32.85546875" style="214" customWidth="1"/>
    <col min="11268" max="11520" width="9.140625" style="214"/>
    <col min="11521" max="11521" width="4.140625" style="214" customWidth="1"/>
    <col min="11522" max="11522" width="58.85546875" style="214" customWidth="1"/>
    <col min="11523" max="11523" width="32.85546875" style="214" customWidth="1"/>
    <col min="11524" max="11776" width="9.140625" style="214"/>
    <col min="11777" max="11777" width="4.140625" style="214" customWidth="1"/>
    <col min="11778" max="11778" width="58.85546875" style="214" customWidth="1"/>
    <col min="11779" max="11779" width="32.85546875" style="214" customWidth="1"/>
    <col min="11780" max="12032" width="9.140625" style="214"/>
    <col min="12033" max="12033" width="4.140625" style="214" customWidth="1"/>
    <col min="12034" max="12034" width="58.85546875" style="214" customWidth="1"/>
    <col min="12035" max="12035" width="32.85546875" style="214" customWidth="1"/>
    <col min="12036" max="12288" width="9.140625" style="214"/>
    <col min="12289" max="12289" width="4.140625" style="214" customWidth="1"/>
    <col min="12290" max="12290" width="58.85546875" style="214" customWidth="1"/>
    <col min="12291" max="12291" width="32.85546875" style="214" customWidth="1"/>
    <col min="12292" max="12544" width="9.140625" style="214"/>
    <col min="12545" max="12545" width="4.140625" style="214" customWidth="1"/>
    <col min="12546" max="12546" width="58.85546875" style="214" customWidth="1"/>
    <col min="12547" max="12547" width="32.85546875" style="214" customWidth="1"/>
    <col min="12548" max="12800" width="9.140625" style="214"/>
    <col min="12801" max="12801" width="4.140625" style="214" customWidth="1"/>
    <col min="12802" max="12802" width="58.85546875" style="214" customWidth="1"/>
    <col min="12803" max="12803" width="32.85546875" style="214" customWidth="1"/>
    <col min="12804" max="13056" width="9.140625" style="214"/>
    <col min="13057" max="13057" width="4.140625" style="214" customWidth="1"/>
    <col min="13058" max="13058" width="58.85546875" style="214" customWidth="1"/>
    <col min="13059" max="13059" width="32.85546875" style="214" customWidth="1"/>
    <col min="13060" max="13312" width="9.140625" style="214"/>
    <col min="13313" max="13313" width="4.140625" style="214" customWidth="1"/>
    <col min="13314" max="13314" width="58.85546875" style="214" customWidth="1"/>
    <col min="13315" max="13315" width="32.85546875" style="214" customWidth="1"/>
    <col min="13316" max="13568" width="9.140625" style="214"/>
    <col min="13569" max="13569" width="4.140625" style="214" customWidth="1"/>
    <col min="13570" max="13570" width="58.85546875" style="214" customWidth="1"/>
    <col min="13571" max="13571" width="32.85546875" style="214" customWidth="1"/>
    <col min="13572" max="13824" width="9.140625" style="214"/>
    <col min="13825" max="13825" width="4.140625" style="214" customWidth="1"/>
    <col min="13826" max="13826" width="58.85546875" style="214" customWidth="1"/>
    <col min="13827" max="13827" width="32.85546875" style="214" customWidth="1"/>
    <col min="13828" max="14080" width="9.140625" style="214"/>
    <col min="14081" max="14081" width="4.140625" style="214" customWidth="1"/>
    <col min="14082" max="14082" width="58.85546875" style="214" customWidth="1"/>
    <col min="14083" max="14083" width="32.85546875" style="214" customWidth="1"/>
    <col min="14084" max="14336" width="9.140625" style="214"/>
    <col min="14337" max="14337" width="4.140625" style="214" customWidth="1"/>
    <col min="14338" max="14338" width="58.85546875" style="214" customWidth="1"/>
    <col min="14339" max="14339" width="32.85546875" style="214" customWidth="1"/>
    <col min="14340" max="14592" width="9.140625" style="214"/>
    <col min="14593" max="14593" width="4.140625" style="214" customWidth="1"/>
    <col min="14594" max="14594" width="58.85546875" style="214" customWidth="1"/>
    <col min="14595" max="14595" width="32.85546875" style="214" customWidth="1"/>
    <col min="14596" max="14848" width="9.140625" style="214"/>
    <col min="14849" max="14849" width="4.140625" style="214" customWidth="1"/>
    <col min="14850" max="14850" width="58.85546875" style="214" customWidth="1"/>
    <col min="14851" max="14851" width="32.85546875" style="214" customWidth="1"/>
    <col min="14852" max="15104" width="9.140625" style="214"/>
    <col min="15105" max="15105" width="4.140625" style="214" customWidth="1"/>
    <col min="15106" max="15106" width="58.85546875" style="214" customWidth="1"/>
    <col min="15107" max="15107" width="32.85546875" style="214" customWidth="1"/>
    <col min="15108" max="15360" width="9.140625" style="214"/>
    <col min="15361" max="15361" width="4.140625" style="214" customWidth="1"/>
    <col min="15362" max="15362" width="58.85546875" style="214" customWidth="1"/>
    <col min="15363" max="15363" width="32.85546875" style="214" customWidth="1"/>
    <col min="15364" max="15616" width="9.140625" style="214"/>
    <col min="15617" max="15617" width="4.140625" style="214" customWidth="1"/>
    <col min="15618" max="15618" width="58.85546875" style="214" customWidth="1"/>
    <col min="15619" max="15619" width="32.85546875" style="214" customWidth="1"/>
    <col min="15620" max="15872" width="9.140625" style="214"/>
    <col min="15873" max="15873" width="4.140625" style="214" customWidth="1"/>
    <col min="15874" max="15874" width="58.85546875" style="214" customWidth="1"/>
    <col min="15875" max="15875" width="32.85546875" style="214" customWidth="1"/>
    <col min="15876" max="16128" width="9.140625" style="214"/>
    <col min="16129" max="16129" width="4.140625" style="214" customWidth="1"/>
    <col min="16130" max="16130" width="58.85546875" style="214" customWidth="1"/>
    <col min="16131" max="16131" width="32.85546875" style="214" customWidth="1"/>
    <col min="16132" max="16384" width="9.140625" style="214"/>
  </cols>
  <sheetData>
    <row r="1" spans="1:5" ht="30" customHeight="1" x14ac:dyDescent="0.2">
      <c r="A1" s="211"/>
      <c r="B1" s="212"/>
      <c r="C1" s="213" t="s">
        <v>674</v>
      </c>
      <c r="D1" s="212"/>
      <c r="E1" s="212"/>
    </row>
    <row r="2" spans="1:5" ht="56.25" x14ac:dyDescent="0.2">
      <c r="A2" s="211"/>
      <c r="B2" s="212"/>
      <c r="C2" s="215" t="s">
        <v>308</v>
      </c>
      <c r="D2" s="212"/>
      <c r="E2" s="212"/>
    </row>
    <row r="3" spans="1:5" x14ac:dyDescent="0.2">
      <c r="A3" s="211"/>
      <c r="B3" s="212"/>
      <c r="C3" s="173" t="s">
        <v>630</v>
      </c>
      <c r="D3" s="212"/>
      <c r="E3" s="212"/>
    </row>
    <row r="4" spans="1:5" x14ac:dyDescent="0.2">
      <c r="A4" s="211"/>
      <c r="B4" s="212"/>
      <c r="C4" s="216"/>
      <c r="D4" s="212"/>
      <c r="E4" s="212"/>
    </row>
    <row r="5" spans="1:5" ht="51.75" customHeight="1" x14ac:dyDescent="0.2">
      <c r="A5" s="211"/>
      <c r="B5" s="390" t="s">
        <v>641</v>
      </c>
      <c r="C5" s="390"/>
      <c r="D5" s="212"/>
      <c r="E5" s="212"/>
    </row>
    <row r="6" spans="1:5" ht="15" x14ac:dyDescent="0.2">
      <c r="A6" s="211"/>
      <c r="B6" s="217"/>
      <c r="C6" s="217"/>
      <c r="D6" s="212"/>
      <c r="E6" s="212"/>
    </row>
    <row r="7" spans="1:5" s="109" customFormat="1" x14ac:dyDescent="0.25">
      <c r="A7" s="391" t="s">
        <v>631</v>
      </c>
      <c r="B7" s="391" t="s">
        <v>632</v>
      </c>
      <c r="C7" s="392" t="s">
        <v>643</v>
      </c>
      <c r="D7" s="218"/>
      <c r="E7" s="219"/>
    </row>
    <row r="8" spans="1:5" s="109" customFormat="1" x14ac:dyDescent="0.25">
      <c r="A8" s="391"/>
      <c r="B8" s="391"/>
      <c r="C8" s="392"/>
      <c r="D8" s="218"/>
      <c r="E8" s="219"/>
    </row>
    <row r="9" spans="1:5" ht="33.75" customHeight="1" x14ac:dyDescent="0.2">
      <c r="A9" s="220">
        <v>1</v>
      </c>
      <c r="B9" s="221" t="s">
        <v>634</v>
      </c>
      <c r="C9" s="227">
        <v>4613000</v>
      </c>
      <c r="D9" s="212"/>
      <c r="E9" s="212"/>
    </row>
    <row r="10" spans="1:5" ht="33.75" customHeight="1" x14ac:dyDescent="0.2">
      <c r="A10" s="220">
        <v>2</v>
      </c>
      <c r="B10" s="221" t="s">
        <v>635</v>
      </c>
      <c r="C10" s="227">
        <v>722000</v>
      </c>
      <c r="D10" s="212"/>
      <c r="E10" s="212"/>
    </row>
    <row r="11" spans="1:5" ht="33.75" customHeight="1" x14ac:dyDescent="0.2">
      <c r="A11" s="220">
        <v>3</v>
      </c>
      <c r="B11" s="221" t="s">
        <v>636</v>
      </c>
      <c r="C11" s="227">
        <v>917000</v>
      </c>
      <c r="D11" s="212"/>
      <c r="E11" s="222"/>
    </row>
    <row r="12" spans="1:5" ht="33.75" customHeight="1" x14ac:dyDescent="0.2">
      <c r="A12" s="220">
        <v>4</v>
      </c>
      <c r="B12" s="221" t="s">
        <v>637</v>
      </c>
      <c r="C12" s="227">
        <v>1348000</v>
      </c>
      <c r="D12" s="212"/>
      <c r="E12" s="212"/>
    </row>
    <row r="13" spans="1:5" ht="33.75" customHeight="1" x14ac:dyDescent="0.2">
      <c r="A13" s="220">
        <v>5</v>
      </c>
      <c r="B13" s="221" t="s">
        <v>638</v>
      </c>
      <c r="C13" s="227">
        <v>683000</v>
      </c>
      <c r="D13" s="212"/>
      <c r="E13" s="212"/>
    </row>
    <row r="14" spans="1:5" ht="33.75" customHeight="1" x14ac:dyDescent="0.2">
      <c r="A14" s="220">
        <v>6</v>
      </c>
      <c r="B14" s="221" t="s">
        <v>639</v>
      </c>
      <c r="C14" s="227">
        <v>498000</v>
      </c>
      <c r="D14" s="212"/>
      <c r="E14" s="212"/>
    </row>
    <row r="15" spans="1:5" s="226" customFormat="1" ht="33.75" customHeight="1" x14ac:dyDescent="0.25">
      <c r="A15" s="223"/>
      <c r="B15" s="224" t="s">
        <v>640</v>
      </c>
      <c r="C15" s="228">
        <f>SUM(C9:C14)</f>
        <v>8781000</v>
      </c>
      <c r="D15" s="225"/>
      <c r="E15" s="225"/>
    </row>
  </sheetData>
  <mergeCells count="4">
    <mergeCell ref="B5:C5"/>
    <mergeCell ref="A7:A8"/>
    <mergeCell ref="B7:B8"/>
    <mergeCell ref="C7:C8"/>
  </mergeCells>
  <pageMargins left="0.70866141732283472" right="0.31496062992125984" top="0.35433070866141736"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C18" sqref="C18"/>
    </sheetView>
  </sheetViews>
  <sheetFormatPr defaultRowHeight="15" x14ac:dyDescent="0.2"/>
  <cols>
    <col min="1" max="1" width="4.85546875" style="235" customWidth="1"/>
    <col min="2" max="2" width="57.5703125" style="235" customWidth="1"/>
    <col min="3" max="3" width="35.28515625" style="235" customWidth="1"/>
    <col min="4" max="7" width="9.140625" style="235"/>
    <col min="8" max="8" width="14.7109375" style="235" customWidth="1"/>
    <col min="9" max="9" width="16.140625" style="235" customWidth="1"/>
    <col min="10" max="10" width="30.7109375" style="235" customWidth="1"/>
    <col min="11" max="11" width="11.7109375" style="248" customWidth="1"/>
    <col min="12" max="12" width="15" style="235" customWidth="1"/>
    <col min="13" max="256" width="9.140625" style="235"/>
    <col min="257" max="257" width="4.85546875" style="235" customWidth="1"/>
    <col min="258" max="258" width="49.5703125" style="235" customWidth="1"/>
    <col min="259" max="259" width="34.42578125" style="235" customWidth="1"/>
    <col min="260" max="263" width="9.140625" style="235"/>
    <col min="264" max="264" width="14.7109375" style="235" customWidth="1"/>
    <col min="265" max="265" width="16.140625" style="235" customWidth="1"/>
    <col min="266" max="266" width="30.7109375" style="235" customWidth="1"/>
    <col min="267" max="267" width="11.7109375" style="235" customWidth="1"/>
    <col min="268" max="268" width="15" style="235" customWidth="1"/>
    <col min="269" max="512" width="9.140625" style="235"/>
    <col min="513" max="513" width="4.85546875" style="235" customWidth="1"/>
    <col min="514" max="514" width="49.5703125" style="235" customWidth="1"/>
    <col min="515" max="515" width="34.42578125" style="235" customWidth="1"/>
    <col min="516" max="519" width="9.140625" style="235"/>
    <col min="520" max="520" width="14.7109375" style="235" customWidth="1"/>
    <col min="521" max="521" width="16.140625" style="235" customWidth="1"/>
    <col min="522" max="522" width="30.7109375" style="235" customWidth="1"/>
    <col min="523" max="523" width="11.7109375" style="235" customWidth="1"/>
    <col min="524" max="524" width="15" style="235" customWidth="1"/>
    <col min="525" max="768" width="9.140625" style="235"/>
    <col min="769" max="769" width="4.85546875" style="235" customWidth="1"/>
    <col min="770" max="770" width="49.5703125" style="235" customWidth="1"/>
    <col min="771" max="771" width="34.42578125" style="235" customWidth="1"/>
    <col min="772" max="775" width="9.140625" style="235"/>
    <col min="776" max="776" width="14.7109375" style="235" customWidth="1"/>
    <col min="777" max="777" width="16.140625" style="235" customWidth="1"/>
    <col min="778" max="778" width="30.7109375" style="235" customWidth="1"/>
    <col min="779" max="779" width="11.7109375" style="235" customWidth="1"/>
    <col min="780" max="780" width="15" style="235" customWidth="1"/>
    <col min="781" max="1024" width="9.140625" style="235"/>
    <col min="1025" max="1025" width="4.85546875" style="235" customWidth="1"/>
    <col min="1026" max="1026" width="49.5703125" style="235" customWidth="1"/>
    <col min="1027" max="1027" width="34.42578125" style="235" customWidth="1"/>
    <col min="1028" max="1031" width="9.140625" style="235"/>
    <col min="1032" max="1032" width="14.7109375" style="235" customWidth="1"/>
    <col min="1033" max="1033" width="16.140625" style="235" customWidth="1"/>
    <col min="1034" max="1034" width="30.7109375" style="235" customWidth="1"/>
    <col min="1035" max="1035" width="11.7109375" style="235" customWidth="1"/>
    <col min="1036" max="1036" width="15" style="235" customWidth="1"/>
    <col min="1037" max="1280" width="9.140625" style="235"/>
    <col min="1281" max="1281" width="4.85546875" style="235" customWidth="1"/>
    <col min="1282" max="1282" width="49.5703125" style="235" customWidth="1"/>
    <col min="1283" max="1283" width="34.42578125" style="235" customWidth="1"/>
    <col min="1284" max="1287" width="9.140625" style="235"/>
    <col min="1288" max="1288" width="14.7109375" style="235" customWidth="1"/>
    <col min="1289" max="1289" width="16.140625" style="235" customWidth="1"/>
    <col min="1290" max="1290" width="30.7109375" style="235" customWidth="1"/>
    <col min="1291" max="1291" width="11.7109375" style="235" customWidth="1"/>
    <col min="1292" max="1292" width="15" style="235" customWidth="1"/>
    <col min="1293" max="1536" width="9.140625" style="235"/>
    <col min="1537" max="1537" width="4.85546875" style="235" customWidth="1"/>
    <col min="1538" max="1538" width="49.5703125" style="235" customWidth="1"/>
    <col min="1539" max="1539" width="34.42578125" style="235" customWidth="1"/>
    <col min="1540" max="1543" width="9.140625" style="235"/>
    <col min="1544" max="1544" width="14.7109375" style="235" customWidth="1"/>
    <col min="1545" max="1545" width="16.140625" style="235" customWidth="1"/>
    <col min="1546" max="1546" width="30.7109375" style="235" customWidth="1"/>
    <col min="1547" max="1547" width="11.7109375" style="235" customWidth="1"/>
    <col min="1548" max="1548" width="15" style="235" customWidth="1"/>
    <col min="1549" max="1792" width="9.140625" style="235"/>
    <col min="1793" max="1793" width="4.85546875" style="235" customWidth="1"/>
    <col min="1794" max="1794" width="49.5703125" style="235" customWidth="1"/>
    <col min="1795" max="1795" width="34.42578125" style="235" customWidth="1"/>
    <col min="1796" max="1799" width="9.140625" style="235"/>
    <col min="1800" max="1800" width="14.7109375" style="235" customWidth="1"/>
    <col min="1801" max="1801" width="16.140625" style="235" customWidth="1"/>
    <col min="1802" max="1802" width="30.7109375" style="235" customWidth="1"/>
    <col min="1803" max="1803" width="11.7109375" style="235" customWidth="1"/>
    <col min="1804" max="1804" width="15" style="235" customWidth="1"/>
    <col min="1805" max="2048" width="9.140625" style="235"/>
    <col min="2049" max="2049" width="4.85546875" style="235" customWidth="1"/>
    <col min="2050" max="2050" width="49.5703125" style="235" customWidth="1"/>
    <col min="2051" max="2051" width="34.42578125" style="235" customWidth="1"/>
    <col min="2052" max="2055" width="9.140625" style="235"/>
    <col min="2056" max="2056" width="14.7109375" style="235" customWidth="1"/>
    <col min="2057" max="2057" width="16.140625" style="235" customWidth="1"/>
    <col min="2058" max="2058" width="30.7109375" style="235" customWidth="1"/>
    <col min="2059" max="2059" width="11.7109375" style="235" customWidth="1"/>
    <col min="2060" max="2060" width="15" style="235" customWidth="1"/>
    <col min="2061" max="2304" width="9.140625" style="235"/>
    <col min="2305" max="2305" width="4.85546875" style="235" customWidth="1"/>
    <col min="2306" max="2306" width="49.5703125" style="235" customWidth="1"/>
    <col min="2307" max="2307" width="34.42578125" style="235" customWidth="1"/>
    <col min="2308" max="2311" width="9.140625" style="235"/>
    <col min="2312" max="2312" width="14.7109375" style="235" customWidth="1"/>
    <col min="2313" max="2313" width="16.140625" style="235" customWidth="1"/>
    <col min="2314" max="2314" width="30.7109375" style="235" customWidth="1"/>
    <col min="2315" max="2315" width="11.7109375" style="235" customWidth="1"/>
    <col min="2316" max="2316" width="15" style="235" customWidth="1"/>
    <col min="2317" max="2560" width="9.140625" style="235"/>
    <col min="2561" max="2561" width="4.85546875" style="235" customWidth="1"/>
    <col min="2562" max="2562" width="49.5703125" style="235" customWidth="1"/>
    <col min="2563" max="2563" width="34.42578125" style="235" customWidth="1"/>
    <col min="2564" max="2567" width="9.140625" style="235"/>
    <col min="2568" max="2568" width="14.7109375" style="235" customWidth="1"/>
    <col min="2569" max="2569" width="16.140625" style="235" customWidth="1"/>
    <col min="2570" max="2570" width="30.7109375" style="235" customWidth="1"/>
    <col min="2571" max="2571" width="11.7109375" style="235" customWidth="1"/>
    <col min="2572" max="2572" width="15" style="235" customWidth="1"/>
    <col min="2573" max="2816" width="9.140625" style="235"/>
    <col min="2817" max="2817" width="4.85546875" style="235" customWidth="1"/>
    <col min="2818" max="2818" width="49.5703125" style="235" customWidth="1"/>
    <col min="2819" max="2819" width="34.42578125" style="235" customWidth="1"/>
    <col min="2820" max="2823" width="9.140625" style="235"/>
    <col min="2824" max="2824" width="14.7109375" style="235" customWidth="1"/>
    <col min="2825" max="2825" width="16.140625" style="235" customWidth="1"/>
    <col min="2826" max="2826" width="30.7109375" style="235" customWidth="1"/>
    <col min="2827" max="2827" width="11.7109375" style="235" customWidth="1"/>
    <col min="2828" max="2828" width="15" style="235" customWidth="1"/>
    <col min="2829" max="3072" width="9.140625" style="235"/>
    <col min="3073" max="3073" width="4.85546875" style="235" customWidth="1"/>
    <col min="3074" max="3074" width="49.5703125" style="235" customWidth="1"/>
    <col min="3075" max="3075" width="34.42578125" style="235" customWidth="1"/>
    <col min="3076" max="3079" width="9.140625" style="235"/>
    <col min="3080" max="3080" width="14.7109375" style="235" customWidth="1"/>
    <col min="3081" max="3081" width="16.140625" style="235" customWidth="1"/>
    <col min="3082" max="3082" width="30.7109375" style="235" customWidth="1"/>
    <col min="3083" max="3083" width="11.7109375" style="235" customWidth="1"/>
    <col min="3084" max="3084" width="15" style="235" customWidth="1"/>
    <col min="3085" max="3328" width="9.140625" style="235"/>
    <col min="3329" max="3329" width="4.85546875" style="235" customWidth="1"/>
    <col min="3330" max="3330" width="49.5703125" style="235" customWidth="1"/>
    <col min="3331" max="3331" width="34.42578125" style="235" customWidth="1"/>
    <col min="3332" max="3335" width="9.140625" style="235"/>
    <col min="3336" max="3336" width="14.7109375" style="235" customWidth="1"/>
    <col min="3337" max="3337" width="16.140625" style="235" customWidth="1"/>
    <col min="3338" max="3338" width="30.7109375" style="235" customWidth="1"/>
    <col min="3339" max="3339" width="11.7109375" style="235" customWidth="1"/>
    <col min="3340" max="3340" width="15" style="235" customWidth="1"/>
    <col min="3341" max="3584" width="9.140625" style="235"/>
    <col min="3585" max="3585" width="4.85546875" style="235" customWidth="1"/>
    <col min="3586" max="3586" width="49.5703125" style="235" customWidth="1"/>
    <col min="3587" max="3587" width="34.42578125" style="235" customWidth="1"/>
    <col min="3588" max="3591" width="9.140625" style="235"/>
    <col min="3592" max="3592" width="14.7109375" style="235" customWidth="1"/>
    <col min="3593" max="3593" width="16.140625" style="235" customWidth="1"/>
    <col min="3594" max="3594" width="30.7109375" style="235" customWidth="1"/>
    <col min="3595" max="3595" width="11.7109375" style="235" customWidth="1"/>
    <col min="3596" max="3596" width="15" style="235" customWidth="1"/>
    <col min="3597" max="3840" width="9.140625" style="235"/>
    <col min="3841" max="3841" width="4.85546875" style="235" customWidth="1"/>
    <col min="3842" max="3842" width="49.5703125" style="235" customWidth="1"/>
    <col min="3843" max="3843" width="34.42578125" style="235" customWidth="1"/>
    <col min="3844" max="3847" width="9.140625" style="235"/>
    <col min="3848" max="3848" width="14.7109375" style="235" customWidth="1"/>
    <col min="3849" max="3849" width="16.140625" style="235" customWidth="1"/>
    <col min="3850" max="3850" width="30.7109375" style="235" customWidth="1"/>
    <col min="3851" max="3851" width="11.7109375" style="235" customWidth="1"/>
    <col min="3852" max="3852" width="15" style="235" customWidth="1"/>
    <col min="3853" max="4096" width="9.140625" style="235"/>
    <col min="4097" max="4097" width="4.85546875" style="235" customWidth="1"/>
    <col min="4098" max="4098" width="49.5703125" style="235" customWidth="1"/>
    <col min="4099" max="4099" width="34.42578125" style="235" customWidth="1"/>
    <col min="4100" max="4103" width="9.140625" style="235"/>
    <col min="4104" max="4104" width="14.7109375" style="235" customWidth="1"/>
    <col min="4105" max="4105" width="16.140625" style="235" customWidth="1"/>
    <col min="4106" max="4106" width="30.7109375" style="235" customWidth="1"/>
    <col min="4107" max="4107" width="11.7109375" style="235" customWidth="1"/>
    <col min="4108" max="4108" width="15" style="235" customWidth="1"/>
    <col min="4109" max="4352" width="9.140625" style="235"/>
    <col min="4353" max="4353" width="4.85546875" style="235" customWidth="1"/>
    <col min="4354" max="4354" width="49.5703125" style="235" customWidth="1"/>
    <col min="4355" max="4355" width="34.42578125" style="235" customWidth="1"/>
    <col min="4356" max="4359" width="9.140625" style="235"/>
    <col min="4360" max="4360" width="14.7109375" style="235" customWidth="1"/>
    <col min="4361" max="4361" width="16.140625" style="235" customWidth="1"/>
    <col min="4362" max="4362" width="30.7109375" style="235" customWidth="1"/>
    <col min="4363" max="4363" width="11.7109375" style="235" customWidth="1"/>
    <col min="4364" max="4364" width="15" style="235" customWidth="1"/>
    <col min="4365" max="4608" width="9.140625" style="235"/>
    <col min="4609" max="4609" width="4.85546875" style="235" customWidth="1"/>
    <col min="4610" max="4610" width="49.5703125" style="235" customWidth="1"/>
    <col min="4611" max="4611" width="34.42578125" style="235" customWidth="1"/>
    <col min="4612" max="4615" width="9.140625" style="235"/>
    <col min="4616" max="4616" width="14.7109375" style="235" customWidth="1"/>
    <col min="4617" max="4617" width="16.140625" style="235" customWidth="1"/>
    <col min="4618" max="4618" width="30.7109375" style="235" customWidth="1"/>
    <col min="4619" max="4619" width="11.7109375" style="235" customWidth="1"/>
    <col min="4620" max="4620" width="15" style="235" customWidth="1"/>
    <col min="4621" max="4864" width="9.140625" style="235"/>
    <col min="4865" max="4865" width="4.85546875" style="235" customWidth="1"/>
    <col min="4866" max="4866" width="49.5703125" style="235" customWidth="1"/>
    <col min="4867" max="4867" width="34.42578125" style="235" customWidth="1"/>
    <col min="4868" max="4871" width="9.140625" style="235"/>
    <col min="4872" max="4872" width="14.7109375" style="235" customWidth="1"/>
    <col min="4873" max="4873" width="16.140625" style="235" customWidth="1"/>
    <col min="4874" max="4874" width="30.7109375" style="235" customWidth="1"/>
    <col min="4875" max="4875" width="11.7109375" style="235" customWidth="1"/>
    <col min="4876" max="4876" width="15" style="235" customWidth="1"/>
    <col min="4877" max="5120" width="9.140625" style="235"/>
    <col min="5121" max="5121" width="4.85546875" style="235" customWidth="1"/>
    <col min="5122" max="5122" width="49.5703125" style="235" customWidth="1"/>
    <col min="5123" max="5123" width="34.42578125" style="235" customWidth="1"/>
    <col min="5124" max="5127" width="9.140625" style="235"/>
    <col min="5128" max="5128" width="14.7109375" style="235" customWidth="1"/>
    <col min="5129" max="5129" width="16.140625" style="235" customWidth="1"/>
    <col min="5130" max="5130" width="30.7109375" style="235" customWidth="1"/>
    <col min="5131" max="5131" width="11.7109375" style="235" customWidth="1"/>
    <col min="5132" max="5132" width="15" style="235" customWidth="1"/>
    <col min="5133" max="5376" width="9.140625" style="235"/>
    <col min="5377" max="5377" width="4.85546875" style="235" customWidth="1"/>
    <col min="5378" max="5378" width="49.5703125" style="235" customWidth="1"/>
    <col min="5379" max="5379" width="34.42578125" style="235" customWidth="1"/>
    <col min="5380" max="5383" width="9.140625" style="235"/>
    <col min="5384" max="5384" width="14.7109375" style="235" customWidth="1"/>
    <col min="5385" max="5385" width="16.140625" style="235" customWidth="1"/>
    <col min="5386" max="5386" width="30.7109375" style="235" customWidth="1"/>
    <col min="5387" max="5387" width="11.7109375" style="235" customWidth="1"/>
    <col min="5388" max="5388" width="15" style="235" customWidth="1"/>
    <col min="5389" max="5632" width="9.140625" style="235"/>
    <col min="5633" max="5633" width="4.85546875" style="235" customWidth="1"/>
    <col min="5634" max="5634" width="49.5703125" style="235" customWidth="1"/>
    <col min="5635" max="5635" width="34.42578125" style="235" customWidth="1"/>
    <col min="5636" max="5639" width="9.140625" style="235"/>
    <col min="5640" max="5640" width="14.7109375" style="235" customWidth="1"/>
    <col min="5641" max="5641" width="16.140625" style="235" customWidth="1"/>
    <col min="5642" max="5642" width="30.7109375" style="235" customWidth="1"/>
    <col min="5643" max="5643" width="11.7109375" style="235" customWidth="1"/>
    <col min="5644" max="5644" width="15" style="235" customWidth="1"/>
    <col min="5645" max="5888" width="9.140625" style="235"/>
    <col min="5889" max="5889" width="4.85546875" style="235" customWidth="1"/>
    <col min="5890" max="5890" width="49.5703125" style="235" customWidth="1"/>
    <col min="5891" max="5891" width="34.42578125" style="235" customWidth="1"/>
    <col min="5892" max="5895" width="9.140625" style="235"/>
    <col min="5896" max="5896" width="14.7109375" style="235" customWidth="1"/>
    <col min="5897" max="5897" width="16.140625" style="235" customWidth="1"/>
    <col min="5898" max="5898" width="30.7109375" style="235" customWidth="1"/>
    <col min="5899" max="5899" width="11.7109375" style="235" customWidth="1"/>
    <col min="5900" max="5900" width="15" style="235" customWidth="1"/>
    <col min="5901" max="6144" width="9.140625" style="235"/>
    <col min="6145" max="6145" width="4.85546875" style="235" customWidth="1"/>
    <col min="6146" max="6146" width="49.5703125" style="235" customWidth="1"/>
    <col min="6147" max="6147" width="34.42578125" style="235" customWidth="1"/>
    <col min="6148" max="6151" width="9.140625" style="235"/>
    <col min="6152" max="6152" width="14.7109375" style="235" customWidth="1"/>
    <col min="6153" max="6153" width="16.140625" style="235" customWidth="1"/>
    <col min="6154" max="6154" width="30.7109375" style="235" customWidth="1"/>
    <col min="6155" max="6155" width="11.7109375" style="235" customWidth="1"/>
    <col min="6156" max="6156" width="15" style="235" customWidth="1"/>
    <col min="6157" max="6400" width="9.140625" style="235"/>
    <col min="6401" max="6401" width="4.85546875" style="235" customWidth="1"/>
    <col min="6402" max="6402" width="49.5703125" style="235" customWidth="1"/>
    <col min="6403" max="6403" width="34.42578125" style="235" customWidth="1"/>
    <col min="6404" max="6407" width="9.140625" style="235"/>
    <col min="6408" max="6408" width="14.7109375" style="235" customWidth="1"/>
    <col min="6409" max="6409" width="16.140625" style="235" customWidth="1"/>
    <col min="6410" max="6410" width="30.7109375" style="235" customWidth="1"/>
    <col min="6411" max="6411" width="11.7109375" style="235" customWidth="1"/>
    <col min="6412" max="6412" width="15" style="235" customWidth="1"/>
    <col min="6413" max="6656" width="9.140625" style="235"/>
    <col min="6657" max="6657" width="4.85546875" style="235" customWidth="1"/>
    <col min="6658" max="6658" width="49.5703125" style="235" customWidth="1"/>
    <col min="6659" max="6659" width="34.42578125" style="235" customWidth="1"/>
    <col min="6660" max="6663" width="9.140625" style="235"/>
    <col min="6664" max="6664" width="14.7109375" style="235" customWidth="1"/>
    <col min="6665" max="6665" width="16.140625" style="235" customWidth="1"/>
    <col min="6666" max="6666" width="30.7109375" style="235" customWidth="1"/>
    <col min="6667" max="6667" width="11.7109375" style="235" customWidth="1"/>
    <col min="6668" max="6668" width="15" style="235" customWidth="1"/>
    <col min="6669" max="6912" width="9.140625" style="235"/>
    <col min="6913" max="6913" width="4.85546875" style="235" customWidth="1"/>
    <col min="6914" max="6914" width="49.5703125" style="235" customWidth="1"/>
    <col min="6915" max="6915" width="34.42578125" style="235" customWidth="1"/>
    <col min="6916" max="6919" width="9.140625" style="235"/>
    <col min="6920" max="6920" width="14.7109375" style="235" customWidth="1"/>
    <col min="6921" max="6921" width="16.140625" style="235" customWidth="1"/>
    <col min="6922" max="6922" width="30.7109375" style="235" customWidth="1"/>
    <col min="6923" max="6923" width="11.7109375" style="235" customWidth="1"/>
    <col min="6924" max="6924" width="15" style="235" customWidth="1"/>
    <col min="6925" max="7168" width="9.140625" style="235"/>
    <col min="7169" max="7169" width="4.85546875" style="235" customWidth="1"/>
    <col min="7170" max="7170" width="49.5703125" style="235" customWidth="1"/>
    <col min="7171" max="7171" width="34.42578125" style="235" customWidth="1"/>
    <col min="7172" max="7175" width="9.140625" style="235"/>
    <col min="7176" max="7176" width="14.7109375" style="235" customWidth="1"/>
    <col min="7177" max="7177" width="16.140625" style="235" customWidth="1"/>
    <col min="7178" max="7178" width="30.7109375" style="235" customWidth="1"/>
    <col min="7179" max="7179" width="11.7109375" style="235" customWidth="1"/>
    <col min="7180" max="7180" width="15" style="235" customWidth="1"/>
    <col min="7181" max="7424" width="9.140625" style="235"/>
    <col min="7425" max="7425" width="4.85546875" style="235" customWidth="1"/>
    <col min="7426" max="7426" width="49.5703125" style="235" customWidth="1"/>
    <col min="7427" max="7427" width="34.42578125" style="235" customWidth="1"/>
    <col min="7428" max="7431" width="9.140625" style="235"/>
    <col min="7432" max="7432" width="14.7109375" style="235" customWidth="1"/>
    <col min="7433" max="7433" width="16.140625" style="235" customWidth="1"/>
    <col min="7434" max="7434" width="30.7109375" style="235" customWidth="1"/>
    <col min="7435" max="7435" width="11.7109375" style="235" customWidth="1"/>
    <col min="7436" max="7436" width="15" style="235" customWidth="1"/>
    <col min="7437" max="7680" width="9.140625" style="235"/>
    <col min="7681" max="7681" width="4.85546875" style="235" customWidth="1"/>
    <col min="7682" max="7682" width="49.5703125" style="235" customWidth="1"/>
    <col min="7683" max="7683" width="34.42578125" style="235" customWidth="1"/>
    <col min="7684" max="7687" width="9.140625" style="235"/>
    <col min="7688" max="7688" width="14.7109375" style="235" customWidth="1"/>
    <col min="7689" max="7689" width="16.140625" style="235" customWidth="1"/>
    <col min="7690" max="7690" width="30.7109375" style="235" customWidth="1"/>
    <col min="7691" max="7691" width="11.7109375" style="235" customWidth="1"/>
    <col min="7692" max="7692" width="15" style="235" customWidth="1"/>
    <col min="7693" max="7936" width="9.140625" style="235"/>
    <col min="7937" max="7937" width="4.85546875" style="235" customWidth="1"/>
    <col min="7938" max="7938" width="49.5703125" style="235" customWidth="1"/>
    <col min="7939" max="7939" width="34.42578125" style="235" customWidth="1"/>
    <col min="7940" max="7943" width="9.140625" style="235"/>
    <col min="7944" max="7944" width="14.7109375" style="235" customWidth="1"/>
    <col min="7945" max="7945" width="16.140625" style="235" customWidth="1"/>
    <col min="7946" max="7946" width="30.7109375" style="235" customWidth="1"/>
    <col min="7947" max="7947" width="11.7109375" style="235" customWidth="1"/>
    <col min="7948" max="7948" width="15" style="235" customWidth="1"/>
    <col min="7949" max="8192" width="9.140625" style="235"/>
    <col min="8193" max="8193" width="4.85546875" style="235" customWidth="1"/>
    <col min="8194" max="8194" width="49.5703125" style="235" customWidth="1"/>
    <col min="8195" max="8195" width="34.42578125" style="235" customWidth="1"/>
    <col min="8196" max="8199" width="9.140625" style="235"/>
    <col min="8200" max="8200" width="14.7109375" style="235" customWidth="1"/>
    <col min="8201" max="8201" width="16.140625" style="235" customWidth="1"/>
    <col min="8202" max="8202" width="30.7109375" style="235" customWidth="1"/>
    <col min="8203" max="8203" width="11.7109375" style="235" customWidth="1"/>
    <col min="8204" max="8204" width="15" style="235" customWidth="1"/>
    <col min="8205" max="8448" width="9.140625" style="235"/>
    <col min="8449" max="8449" width="4.85546875" style="235" customWidth="1"/>
    <col min="8450" max="8450" width="49.5703125" style="235" customWidth="1"/>
    <col min="8451" max="8451" width="34.42578125" style="235" customWidth="1"/>
    <col min="8452" max="8455" width="9.140625" style="235"/>
    <col min="8456" max="8456" width="14.7109375" style="235" customWidth="1"/>
    <col min="8457" max="8457" width="16.140625" style="235" customWidth="1"/>
    <col min="8458" max="8458" width="30.7109375" style="235" customWidth="1"/>
    <col min="8459" max="8459" width="11.7109375" style="235" customWidth="1"/>
    <col min="8460" max="8460" width="15" style="235" customWidth="1"/>
    <col min="8461" max="8704" width="9.140625" style="235"/>
    <col min="8705" max="8705" width="4.85546875" style="235" customWidth="1"/>
    <col min="8706" max="8706" width="49.5703125" style="235" customWidth="1"/>
    <col min="8707" max="8707" width="34.42578125" style="235" customWidth="1"/>
    <col min="8708" max="8711" width="9.140625" style="235"/>
    <col min="8712" max="8712" width="14.7109375" style="235" customWidth="1"/>
    <col min="8713" max="8713" width="16.140625" style="235" customWidth="1"/>
    <col min="8714" max="8714" width="30.7109375" style="235" customWidth="1"/>
    <col min="8715" max="8715" width="11.7109375" style="235" customWidth="1"/>
    <col min="8716" max="8716" width="15" style="235" customWidth="1"/>
    <col min="8717" max="8960" width="9.140625" style="235"/>
    <col min="8961" max="8961" width="4.85546875" style="235" customWidth="1"/>
    <col min="8962" max="8962" width="49.5703125" style="235" customWidth="1"/>
    <col min="8963" max="8963" width="34.42578125" style="235" customWidth="1"/>
    <col min="8964" max="8967" width="9.140625" style="235"/>
    <col min="8968" max="8968" width="14.7109375" style="235" customWidth="1"/>
    <col min="8969" max="8969" width="16.140625" style="235" customWidth="1"/>
    <col min="8970" max="8970" width="30.7109375" style="235" customWidth="1"/>
    <col min="8971" max="8971" width="11.7109375" style="235" customWidth="1"/>
    <col min="8972" max="8972" width="15" style="235" customWidth="1"/>
    <col min="8973" max="9216" width="9.140625" style="235"/>
    <col min="9217" max="9217" width="4.85546875" style="235" customWidth="1"/>
    <col min="9218" max="9218" width="49.5703125" style="235" customWidth="1"/>
    <col min="9219" max="9219" width="34.42578125" style="235" customWidth="1"/>
    <col min="9220" max="9223" width="9.140625" style="235"/>
    <col min="9224" max="9224" width="14.7109375" style="235" customWidth="1"/>
    <col min="9225" max="9225" width="16.140625" style="235" customWidth="1"/>
    <col min="9226" max="9226" width="30.7109375" style="235" customWidth="1"/>
    <col min="9227" max="9227" width="11.7109375" style="235" customWidth="1"/>
    <col min="9228" max="9228" width="15" style="235" customWidth="1"/>
    <col min="9229" max="9472" width="9.140625" style="235"/>
    <col min="9473" max="9473" width="4.85546875" style="235" customWidth="1"/>
    <col min="9474" max="9474" width="49.5703125" style="235" customWidth="1"/>
    <col min="9475" max="9475" width="34.42578125" style="235" customWidth="1"/>
    <col min="9476" max="9479" width="9.140625" style="235"/>
    <col min="9480" max="9480" width="14.7109375" style="235" customWidth="1"/>
    <col min="9481" max="9481" width="16.140625" style="235" customWidth="1"/>
    <col min="9482" max="9482" width="30.7109375" style="235" customWidth="1"/>
    <col min="9483" max="9483" width="11.7109375" style="235" customWidth="1"/>
    <col min="9484" max="9484" width="15" style="235" customWidth="1"/>
    <col min="9485" max="9728" width="9.140625" style="235"/>
    <col min="9729" max="9729" width="4.85546875" style="235" customWidth="1"/>
    <col min="9730" max="9730" width="49.5703125" style="235" customWidth="1"/>
    <col min="9731" max="9731" width="34.42578125" style="235" customWidth="1"/>
    <col min="9732" max="9735" width="9.140625" style="235"/>
    <col min="9736" max="9736" width="14.7109375" style="235" customWidth="1"/>
    <col min="9737" max="9737" width="16.140625" style="235" customWidth="1"/>
    <col min="9738" max="9738" width="30.7109375" style="235" customWidth="1"/>
    <col min="9739" max="9739" width="11.7109375" style="235" customWidth="1"/>
    <col min="9740" max="9740" width="15" style="235" customWidth="1"/>
    <col min="9741" max="9984" width="9.140625" style="235"/>
    <col min="9985" max="9985" width="4.85546875" style="235" customWidth="1"/>
    <col min="9986" max="9986" width="49.5703125" style="235" customWidth="1"/>
    <col min="9987" max="9987" width="34.42578125" style="235" customWidth="1"/>
    <col min="9988" max="9991" width="9.140625" style="235"/>
    <col min="9992" max="9992" width="14.7109375" style="235" customWidth="1"/>
    <col min="9993" max="9993" width="16.140625" style="235" customWidth="1"/>
    <col min="9994" max="9994" width="30.7109375" style="235" customWidth="1"/>
    <col min="9995" max="9995" width="11.7109375" style="235" customWidth="1"/>
    <col min="9996" max="9996" width="15" style="235" customWidth="1"/>
    <col min="9997" max="10240" width="9.140625" style="235"/>
    <col min="10241" max="10241" width="4.85546875" style="235" customWidth="1"/>
    <col min="10242" max="10242" width="49.5703125" style="235" customWidth="1"/>
    <col min="10243" max="10243" width="34.42578125" style="235" customWidth="1"/>
    <col min="10244" max="10247" width="9.140625" style="235"/>
    <col min="10248" max="10248" width="14.7109375" style="235" customWidth="1"/>
    <col min="10249" max="10249" width="16.140625" style="235" customWidth="1"/>
    <col min="10250" max="10250" width="30.7109375" style="235" customWidth="1"/>
    <col min="10251" max="10251" width="11.7109375" style="235" customWidth="1"/>
    <col min="10252" max="10252" width="15" style="235" customWidth="1"/>
    <col min="10253" max="10496" width="9.140625" style="235"/>
    <col min="10497" max="10497" width="4.85546875" style="235" customWidth="1"/>
    <col min="10498" max="10498" width="49.5703125" style="235" customWidth="1"/>
    <col min="10499" max="10499" width="34.42578125" style="235" customWidth="1"/>
    <col min="10500" max="10503" width="9.140625" style="235"/>
    <col min="10504" max="10504" width="14.7109375" style="235" customWidth="1"/>
    <col min="10505" max="10505" width="16.140625" style="235" customWidth="1"/>
    <col min="10506" max="10506" width="30.7109375" style="235" customWidth="1"/>
    <col min="10507" max="10507" width="11.7109375" style="235" customWidth="1"/>
    <col min="10508" max="10508" width="15" style="235" customWidth="1"/>
    <col min="10509" max="10752" width="9.140625" style="235"/>
    <col min="10753" max="10753" width="4.85546875" style="235" customWidth="1"/>
    <col min="10754" max="10754" width="49.5703125" style="235" customWidth="1"/>
    <col min="10755" max="10755" width="34.42578125" style="235" customWidth="1"/>
    <col min="10756" max="10759" width="9.140625" style="235"/>
    <col min="10760" max="10760" width="14.7109375" style="235" customWidth="1"/>
    <col min="10761" max="10761" width="16.140625" style="235" customWidth="1"/>
    <col min="10762" max="10762" width="30.7109375" style="235" customWidth="1"/>
    <col min="10763" max="10763" width="11.7109375" style="235" customWidth="1"/>
    <col min="10764" max="10764" width="15" style="235" customWidth="1"/>
    <col min="10765" max="11008" width="9.140625" style="235"/>
    <col min="11009" max="11009" width="4.85546875" style="235" customWidth="1"/>
    <col min="11010" max="11010" width="49.5703125" style="235" customWidth="1"/>
    <col min="11011" max="11011" width="34.42578125" style="235" customWidth="1"/>
    <col min="11012" max="11015" width="9.140625" style="235"/>
    <col min="11016" max="11016" width="14.7109375" style="235" customWidth="1"/>
    <col min="11017" max="11017" width="16.140625" style="235" customWidth="1"/>
    <col min="11018" max="11018" width="30.7109375" style="235" customWidth="1"/>
    <col min="11019" max="11019" width="11.7109375" style="235" customWidth="1"/>
    <col min="11020" max="11020" width="15" style="235" customWidth="1"/>
    <col min="11021" max="11264" width="9.140625" style="235"/>
    <col min="11265" max="11265" width="4.85546875" style="235" customWidth="1"/>
    <col min="11266" max="11266" width="49.5703125" style="235" customWidth="1"/>
    <col min="11267" max="11267" width="34.42578125" style="235" customWidth="1"/>
    <col min="11268" max="11271" width="9.140625" style="235"/>
    <col min="11272" max="11272" width="14.7109375" style="235" customWidth="1"/>
    <col min="11273" max="11273" width="16.140625" style="235" customWidth="1"/>
    <col min="11274" max="11274" width="30.7109375" style="235" customWidth="1"/>
    <col min="11275" max="11275" width="11.7109375" style="235" customWidth="1"/>
    <col min="11276" max="11276" width="15" style="235" customWidth="1"/>
    <col min="11277" max="11520" width="9.140625" style="235"/>
    <col min="11521" max="11521" width="4.85546875" style="235" customWidth="1"/>
    <col min="11522" max="11522" width="49.5703125" style="235" customWidth="1"/>
    <col min="11523" max="11523" width="34.42578125" style="235" customWidth="1"/>
    <col min="11524" max="11527" width="9.140625" style="235"/>
    <col min="11528" max="11528" width="14.7109375" style="235" customWidth="1"/>
    <col min="11529" max="11529" width="16.140625" style="235" customWidth="1"/>
    <col min="11530" max="11530" width="30.7109375" style="235" customWidth="1"/>
    <col min="11531" max="11531" width="11.7109375" style="235" customWidth="1"/>
    <col min="11532" max="11532" width="15" style="235" customWidth="1"/>
    <col min="11533" max="11776" width="9.140625" style="235"/>
    <col min="11777" max="11777" width="4.85546875" style="235" customWidth="1"/>
    <col min="11778" max="11778" width="49.5703125" style="235" customWidth="1"/>
    <col min="11779" max="11779" width="34.42578125" style="235" customWidth="1"/>
    <col min="11780" max="11783" width="9.140625" style="235"/>
    <col min="11784" max="11784" width="14.7109375" style="235" customWidth="1"/>
    <col min="11785" max="11785" width="16.140625" style="235" customWidth="1"/>
    <col min="11786" max="11786" width="30.7109375" style="235" customWidth="1"/>
    <col min="11787" max="11787" width="11.7109375" style="235" customWidth="1"/>
    <col min="11788" max="11788" width="15" style="235" customWidth="1"/>
    <col min="11789" max="12032" width="9.140625" style="235"/>
    <col min="12033" max="12033" width="4.85546875" style="235" customWidth="1"/>
    <col min="12034" max="12034" width="49.5703125" style="235" customWidth="1"/>
    <col min="12035" max="12035" width="34.42578125" style="235" customWidth="1"/>
    <col min="12036" max="12039" width="9.140625" style="235"/>
    <col min="12040" max="12040" width="14.7109375" style="235" customWidth="1"/>
    <col min="12041" max="12041" width="16.140625" style="235" customWidth="1"/>
    <col min="12042" max="12042" width="30.7109375" style="235" customWidth="1"/>
    <col min="12043" max="12043" width="11.7109375" style="235" customWidth="1"/>
    <col min="12044" max="12044" width="15" style="235" customWidth="1"/>
    <col min="12045" max="12288" width="9.140625" style="235"/>
    <col min="12289" max="12289" width="4.85546875" style="235" customWidth="1"/>
    <col min="12290" max="12290" width="49.5703125" style="235" customWidth="1"/>
    <col min="12291" max="12291" width="34.42578125" style="235" customWidth="1"/>
    <col min="12292" max="12295" width="9.140625" style="235"/>
    <col min="12296" max="12296" width="14.7109375" style="235" customWidth="1"/>
    <col min="12297" max="12297" width="16.140625" style="235" customWidth="1"/>
    <col min="12298" max="12298" width="30.7109375" style="235" customWidth="1"/>
    <col min="12299" max="12299" width="11.7109375" style="235" customWidth="1"/>
    <col min="12300" max="12300" width="15" style="235" customWidth="1"/>
    <col min="12301" max="12544" width="9.140625" style="235"/>
    <col min="12545" max="12545" width="4.85546875" style="235" customWidth="1"/>
    <col min="12546" max="12546" width="49.5703125" style="235" customWidth="1"/>
    <col min="12547" max="12547" width="34.42578125" style="235" customWidth="1"/>
    <col min="12548" max="12551" width="9.140625" style="235"/>
    <col min="12552" max="12552" width="14.7109375" style="235" customWidth="1"/>
    <col min="12553" max="12553" width="16.140625" style="235" customWidth="1"/>
    <col min="12554" max="12554" width="30.7109375" style="235" customWidth="1"/>
    <col min="12555" max="12555" width="11.7109375" style="235" customWidth="1"/>
    <col min="12556" max="12556" width="15" style="235" customWidth="1"/>
    <col min="12557" max="12800" width="9.140625" style="235"/>
    <col min="12801" max="12801" width="4.85546875" style="235" customWidth="1"/>
    <col min="12802" max="12802" width="49.5703125" style="235" customWidth="1"/>
    <col min="12803" max="12803" width="34.42578125" style="235" customWidth="1"/>
    <col min="12804" max="12807" width="9.140625" style="235"/>
    <col min="12808" max="12808" width="14.7109375" style="235" customWidth="1"/>
    <col min="12809" max="12809" width="16.140625" style="235" customWidth="1"/>
    <col min="12810" max="12810" width="30.7109375" style="235" customWidth="1"/>
    <col min="12811" max="12811" width="11.7109375" style="235" customWidth="1"/>
    <col min="12812" max="12812" width="15" style="235" customWidth="1"/>
    <col min="12813" max="13056" width="9.140625" style="235"/>
    <col min="13057" max="13057" width="4.85546875" style="235" customWidth="1"/>
    <col min="13058" max="13058" width="49.5703125" style="235" customWidth="1"/>
    <col min="13059" max="13059" width="34.42578125" style="235" customWidth="1"/>
    <col min="13060" max="13063" width="9.140625" style="235"/>
    <col min="13064" max="13064" width="14.7109375" style="235" customWidth="1"/>
    <col min="13065" max="13065" width="16.140625" style="235" customWidth="1"/>
    <col min="13066" max="13066" width="30.7109375" style="235" customWidth="1"/>
    <col min="13067" max="13067" width="11.7109375" style="235" customWidth="1"/>
    <col min="13068" max="13068" width="15" style="235" customWidth="1"/>
    <col min="13069" max="13312" width="9.140625" style="235"/>
    <col min="13313" max="13313" width="4.85546875" style="235" customWidth="1"/>
    <col min="13314" max="13314" width="49.5703125" style="235" customWidth="1"/>
    <col min="13315" max="13315" width="34.42578125" style="235" customWidth="1"/>
    <col min="13316" max="13319" width="9.140625" style="235"/>
    <col min="13320" max="13320" width="14.7109375" style="235" customWidth="1"/>
    <col min="13321" max="13321" width="16.140625" style="235" customWidth="1"/>
    <col min="13322" max="13322" width="30.7109375" style="235" customWidth="1"/>
    <col min="13323" max="13323" width="11.7109375" style="235" customWidth="1"/>
    <col min="13324" max="13324" width="15" style="235" customWidth="1"/>
    <col min="13325" max="13568" width="9.140625" style="235"/>
    <col min="13569" max="13569" width="4.85546875" style="235" customWidth="1"/>
    <col min="13570" max="13570" width="49.5703125" style="235" customWidth="1"/>
    <col min="13571" max="13571" width="34.42578125" style="235" customWidth="1"/>
    <col min="13572" max="13575" width="9.140625" style="235"/>
    <col min="13576" max="13576" width="14.7109375" style="235" customWidth="1"/>
    <col min="13577" max="13577" width="16.140625" style="235" customWidth="1"/>
    <col min="13578" max="13578" width="30.7109375" style="235" customWidth="1"/>
    <col min="13579" max="13579" width="11.7109375" style="235" customWidth="1"/>
    <col min="13580" max="13580" width="15" style="235" customWidth="1"/>
    <col min="13581" max="13824" width="9.140625" style="235"/>
    <col min="13825" max="13825" width="4.85546875" style="235" customWidth="1"/>
    <col min="13826" max="13826" width="49.5703125" style="235" customWidth="1"/>
    <col min="13827" max="13827" width="34.42578125" style="235" customWidth="1"/>
    <col min="13828" max="13831" width="9.140625" style="235"/>
    <col min="13832" max="13832" width="14.7109375" style="235" customWidth="1"/>
    <col min="13833" max="13833" width="16.140625" style="235" customWidth="1"/>
    <col min="13834" max="13834" width="30.7109375" style="235" customWidth="1"/>
    <col min="13835" max="13835" width="11.7109375" style="235" customWidth="1"/>
    <col min="13836" max="13836" width="15" style="235" customWidth="1"/>
    <col min="13837" max="14080" width="9.140625" style="235"/>
    <col min="14081" max="14081" width="4.85546875" style="235" customWidth="1"/>
    <col min="14082" max="14082" width="49.5703125" style="235" customWidth="1"/>
    <col min="14083" max="14083" width="34.42578125" style="235" customWidth="1"/>
    <col min="14084" max="14087" width="9.140625" style="235"/>
    <col min="14088" max="14088" width="14.7109375" style="235" customWidth="1"/>
    <col min="14089" max="14089" width="16.140625" style="235" customWidth="1"/>
    <col min="14090" max="14090" width="30.7109375" style="235" customWidth="1"/>
    <col min="14091" max="14091" width="11.7109375" style="235" customWidth="1"/>
    <col min="14092" max="14092" width="15" style="235" customWidth="1"/>
    <col min="14093" max="14336" width="9.140625" style="235"/>
    <col min="14337" max="14337" width="4.85546875" style="235" customWidth="1"/>
    <col min="14338" max="14338" width="49.5703125" style="235" customWidth="1"/>
    <col min="14339" max="14339" width="34.42578125" style="235" customWidth="1"/>
    <col min="14340" max="14343" width="9.140625" style="235"/>
    <col min="14344" max="14344" width="14.7109375" style="235" customWidth="1"/>
    <col min="14345" max="14345" width="16.140625" style="235" customWidth="1"/>
    <col min="14346" max="14346" width="30.7109375" style="235" customWidth="1"/>
    <col min="14347" max="14347" width="11.7109375" style="235" customWidth="1"/>
    <col min="14348" max="14348" width="15" style="235" customWidth="1"/>
    <col min="14349" max="14592" width="9.140625" style="235"/>
    <col min="14593" max="14593" width="4.85546875" style="235" customWidth="1"/>
    <col min="14594" max="14594" width="49.5703125" style="235" customWidth="1"/>
    <col min="14595" max="14595" width="34.42578125" style="235" customWidth="1"/>
    <col min="14596" max="14599" width="9.140625" style="235"/>
    <col min="14600" max="14600" width="14.7109375" style="235" customWidth="1"/>
    <col min="14601" max="14601" width="16.140625" style="235" customWidth="1"/>
    <col min="14602" max="14602" width="30.7109375" style="235" customWidth="1"/>
    <col min="14603" max="14603" width="11.7109375" style="235" customWidth="1"/>
    <col min="14604" max="14604" width="15" style="235" customWidth="1"/>
    <col min="14605" max="14848" width="9.140625" style="235"/>
    <col min="14849" max="14849" width="4.85546875" style="235" customWidth="1"/>
    <col min="14850" max="14850" width="49.5703125" style="235" customWidth="1"/>
    <col min="14851" max="14851" width="34.42578125" style="235" customWidth="1"/>
    <col min="14852" max="14855" width="9.140625" style="235"/>
    <col min="14856" max="14856" width="14.7109375" style="235" customWidth="1"/>
    <col min="14857" max="14857" width="16.140625" style="235" customWidth="1"/>
    <col min="14858" max="14858" width="30.7109375" style="235" customWidth="1"/>
    <col min="14859" max="14859" width="11.7109375" style="235" customWidth="1"/>
    <col min="14860" max="14860" width="15" style="235" customWidth="1"/>
    <col min="14861" max="15104" width="9.140625" style="235"/>
    <col min="15105" max="15105" width="4.85546875" style="235" customWidth="1"/>
    <col min="15106" max="15106" width="49.5703125" style="235" customWidth="1"/>
    <col min="15107" max="15107" width="34.42578125" style="235" customWidth="1"/>
    <col min="15108" max="15111" width="9.140625" style="235"/>
    <col min="15112" max="15112" width="14.7109375" style="235" customWidth="1"/>
    <col min="15113" max="15113" width="16.140625" style="235" customWidth="1"/>
    <col min="15114" max="15114" width="30.7109375" style="235" customWidth="1"/>
    <col min="15115" max="15115" width="11.7109375" style="235" customWidth="1"/>
    <col min="15116" max="15116" width="15" style="235" customWidth="1"/>
    <col min="15117" max="15360" width="9.140625" style="235"/>
    <col min="15361" max="15361" width="4.85546875" style="235" customWidth="1"/>
    <col min="15362" max="15362" width="49.5703125" style="235" customWidth="1"/>
    <col min="15363" max="15363" width="34.42578125" style="235" customWidth="1"/>
    <col min="15364" max="15367" width="9.140625" style="235"/>
    <col min="15368" max="15368" width="14.7109375" style="235" customWidth="1"/>
    <col min="15369" max="15369" width="16.140625" style="235" customWidth="1"/>
    <col min="15370" max="15370" width="30.7109375" style="235" customWidth="1"/>
    <col min="15371" max="15371" width="11.7109375" style="235" customWidth="1"/>
    <col min="15372" max="15372" width="15" style="235" customWidth="1"/>
    <col min="15373" max="15616" width="9.140625" style="235"/>
    <col min="15617" max="15617" width="4.85546875" style="235" customWidth="1"/>
    <col min="15618" max="15618" width="49.5703125" style="235" customWidth="1"/>
    <col min="15619" max="15619" width="34.42578125" style="235" customWidth="1"/>
    <col min="15620" max="15623" width="9.140625" style="235"/>
    <col min="15624" max="15624" width="14.7109375" style="235" customWidth="1"/>
    <col min="15625" max="15625" width="16.140625" style="235" customWidth="1"/>
    <col min="15626" max="15626" width="30.7109375" style="235" customWidth="1"/>
    <col min="15627" max="15627" width="11.7109375" style="235" customWidth="1"/>
    <col min="15628" max="15628" width="15" style="235" customWidth="1"/>
    <col min="15629" max="15872" width="9.140625" style="235"/>
    <col min="15873" max="15873" width="4.85546875" style="235" customWidth="1"/>
    <col min="15874" max="15874" width="49.5703125" style="235" customWidth="1"/>
    <col min="15875" max="15875" width="34.42578125" style="235" customWidth="1"/>
    <col min="15876" max="15879" width="9.140625" style="235"/>
    <col min="15880" max="15880" width="14.7109375" style="235" customWidth="1"/>
    <col min="15881" max="15881" width="16.140625" style="235" customWidth="1"/>
    <col min="15882" max="15882" width="30.7109375" style="235" customWidth="1"/>
    <col min="15883" max="15883" width="11.7109375" style="235" customWidth="1"/>
    <col min="15884" max="15884" width="15" style="235" customWidth="1"/>
    <col min="15885" max="16128" width="9.140625" style="235"/>
    <col min="16129" max="16129" width="4.85546875" style="235" customWidth="1"/>
    <col min="16130" max="16130" width="49.5703125" style="235" customWidth="1"/>
    <col min="16131" max="16131" width="34.42578125" style="235" customWidth="1"/>
    <col min="16132" max="16135" width="9.140625" style="235"/>
    <col min="16136" max="16136" width="14.7109375" style="235" customWidth="1"/>
    <col min="16137" max="16137" width="16.140625" style="235" customWidth="1"/>
    <col min="16138" max="16138" width="30.7109375" style="235" customWidth="1"/>
    <col min="16139" max="16139" width="11.7109375" style="235" customWidth="1"/>
    <col min="16140" max="16140" width="15" style="235" customWidth="1"/>
    <col min="16141" max="16384" width="9.140625" style="235"/>
  </cols>
  <sheetData>
    <row r="1" spans="1:16" s="229" customFormat="1" ht="11.25" x14ac:dyDescent="0.2">
      <c r="C1" s="174" t="s">
        <v>675</v>
      </c>
      <c r="K1" s="230"/>
    </row>
    <row r="2" spans="1:16" s="229" customFormat="1" ht="56.25" x14ac:dyDescent="0.2">
      <c r="C2" s="215" t="s">
        <v>308</v>
      </c>
      <c r="K2" s="231"/>
    </row>
    <row r="3" spans="1:16" s="229" customFormat="1" ht="11.25" x14ac:dyDescent="0.2">
      <c r="C3" s="173" t="s">
        <v>644</v>
      </c>
      <c r="K3" s="231"/>
    </row>
    <row r="5" spans="1:16" ht="62.25" customHeight="1" x14ac:dyDescent="0.25">
      <c r="A5" s="232"/>
      <c r="B5" s="393" t="s">
        <v>645</v>
      </c>
      <c r="C5" s="393"/>
      <c r="D5" s="233"/>
      <c r="E5" s="233"/>
      <c r="F5" s="233"/>
      <c r="G5" s="233"/>
      <c r="H5" s="233"/>
      <c r="I5" s="233"/>
      <c r="J5" s="233"/>
      <c r="K5" s="234"/>
      <c r="L5" s="234"/>
      <c r="M5" s="234"/>
      <c r="N5" s="234"/>
      <c r="O5" s="234"/>
      <c r="P5" s="234"/>
    </row>
    <row r="6" spans="1:16" ht="15.75" x14ac:dyDescent="0.25">
      <c r="A6" s="232"/>
      <c r="B6" s="236"/>
      <c r="C6" s="236"/>
      <c r="D6" s="236"/>
      <c r="E6" s="236"/>
      <c r="F6" s="236"/>
      <c r="G6" s="236"/>
      <c r="H6" s="236"/>
      <c r="I6" s="236"/>
      <c r="J6" s="237"/>
      <c r="K6" s="234"/>
      <c r="L6" s="234"/>
      <c r="M6" s="234"/>
      <c r="N6" s="234"/>
      <c r="O6" s="234"/>
      <c r="P6" s="234"/>
    </row>
    <row r="7" spans="1:16" s="109" customFormat="1" ht="12.75" x14ac:dyDescent="0.25">
      <c r="A7" s="391" t="s">
        <v>631</v>
      </c>
      <c r="B7" s="391" t="s">
        <v>632</v>
      </c>
      <c r="C7" s="392" t="s">
        <v>646</v>
      </c>
      <c r="D7" s="218"/>
      <c r="E7" s="219"/>
    </row>
    <row r="8" spans="1:16" s="109" customFormat="1" ht="12.75" x14ac:dyDescent="0.25">
      <c r="A8" s="391"/>
      <c r="B8" s="391"/>
      <c r="C8" s="392"/>
      <c r="D8" s="218"/>
      <c r="E8" s="219"/>
    </row>
    <row r="9" spans="1:16" ht="30.75" customHeight="1" x14ac:dyDescent="0.2">
      <c r="A9" s="220">
        <v>1</v>
      </c>
      <c r="B9" s="221" t="s">
        <v>634</v>
      </c>
      <c r="C9" s="227">
        <v>6774000</v>
      </c>
      <c r="D9" s="234"/>
      <c r="E9" s="234"/>
      <c r="K9" s="235"/>
    </row>
    <row r="10" spans="1:16" ht="30.75" customHeight="1" x14ac:dyDescent="0.2">
      <c r="A10" s="220">
        <v>2</v>
      </c>
      <c r="B10" s="221" t="s">
        <v>635</v>
      </c>
      <c r="C10" s="227">
        <v>1015100</v>
      </c>
      <c r="D10" s="234"/>
      <c r="E10" s="234"/>
      <c r="K10" s="235"/>
    </row>
    <row r="11" spans="1:16" ht="30.75" customHeight="1" x14ac:dyDescent="0.2">
      <c r="A11" s="220">
        <v>3</v>
      </c>
      <c r="B11" s="221" t="s">
        <v>636</v>
      </c>
      <c r="C11" s="227">
        <v>1883000</v>
      </c>
      <c r="D11" s="234"/>
      <c r="E11" s="238"/>
      <c r="K11" s="235"/>
    </row>
    <row r="12" spans="1:16" ht="30.75" customHeight="1" x14ac:dyDescent="0.2">
      <c r="A12" s="220">
        <v>4</v>
      </c>
      <c r="B12" s="221" t="s">
        <v>637</v>
      </c>
      <c r="C12" s="227">
        <v>1601700</v>
      </c>
      <c r="D12" s="234"/>
      <c r="E12" s="234"/>
      <c r="K12" s="235"/>
    </row>
    <row r="13" spans="1:16" ht="30.75" customHeight="1" x14ac:dyDescent="0.2">
      <c r="A13" s="220">
        <v>5</v>
      </c>
      <c r="B13" s="221" t="s">
        <v>638</v>
      </c>
      <c r="C13" s="227">
        <v>1134500</v>
      </c>
      <c r="D13" s="234"/>
      <c r="E13" s="234"/>
      <c r="K13" s="235"/>
    </row>
    <row r="14" spans="1:16" ht="30.75" customHeight="1" x14ac:dyDescent="0.2">
      <c r="A14" s="220">
        <v>6</v>
      </c>
      <c r="B14" s="221" t="s">
        <v>639</v>
      </c>
      <c r="C14" s="227">
        <v>1281700</v>
      </c>
      <c r="D14" s="234"/>
      <c r="E14" s="234"/>
      <c r="K14" s="235"/>
    </row>
    <row r="15" spans="1:16" s="226" customFormat="1" ht="30.75" customHeight="1" x14ac:dyDescent="0.25">
      <c r="A15" s="223"/>
      <c r="B15" s="249" t="s">
        <v>640</v>
      </c>
      <c r="C15" s="228">
        <f>SUM(C9:C14)</f>
        <v>13690000</v>
      </c>
      <c r="D15" s="225"/>
      <c r="E15" s="225"/>
    </row>
    <row r="16" spans="1:16" ht="15.75" x14ac:dyDescent="0.25">
      <c r="A16" s="239"/>
      <c r="B16" s="239"/>
      <c r="C16" s="240"/>
      <c r="D16" s="240"/>
      <c r="E16" s="240"/>
      <c r="F16" s="240"/>
      <c r="G16" s="240"/>
      <c r="H16" s="240"/>
      <c r="I16" s="240"/>
      <c r="J16" s="234"/>
      <c r="K16" s="234"/>
      <c r="L16" s="234"/>
      <c r="M16" s="234"/>
      <c r="N16" s="234"/>
      <c r="O16" s="234"/>
      <c r="P16" s="234"/>
    </row>
    <row r="17" spans="1:16" ht="15.75" x14ac:dyDescent="0.25">
      <c r="A17" s="239"/>
      <c r="B17" s="239"/>
      <c r="C17" s="240"/>
      <c r="D17" s="240"/>
      <c r="E17" s="240"/>
      <c r="F17" s="240"/>
      <c r="G17" s="240"/>
      <c r="H17" s="240"/>
      <c r="I17" s="240"/>
      <c r="J17" s="241"/>
      <c r="K17" s="241"/>
      <c r="L17" s="234"/>
      <c r="M17" s="234"/>
      <c r="N17" s="234"/>
      <c r="O17" s="234"/>
      <c r="P17" s="234"/>
    </row>
    <row r="18" spans="1:16" x14ac:dyDescent="0.2">
      <c r="A18" s="234"/>
      <c r="B18" s="234"/>
      <c r="C18" s="234"/>
      <c r="D18" s="234"/>
      <c r="E18" s="234"/>
      <c r="F18" s="234"/>
      <c r="G18" s="234"/>
      <c r="H18" s="234"/>
      <c r="I18" s="241"/>
      <c r="J18" s="241"/>
      <c r="K18" s="241"/>
      <c r="L18" s="234"/>
      <c r="M18" s="234"/>
      <c r="N18" s="234"/>
      <c r="O18" s="234"/>
      <c r="P18" s="234"/>
    </row>
    <row r="19" spans="1:16" s="247" customFormat="1" ht="15.75" x14ac:dyDescent="0.25">
      <c r="A19" s="394"/>
      <c r="B19" s="394"/>
      <c r="C19" s="394"/>
      <c r="D19" s="394"/>
      <c r="E19" s="394"/>
      <c r="F19" s="242"/>
      <c r="G19" s="242"/>
      <c r="H19" s="243"/>
      <c r="I19" s="244"/>
      <c r="J19" s="245"/>
      <c r="K19" s="244"/>
      <c r="L19" s="243"/>
      <c r="M19" s="246"/>
      <c r="N19" s="246"/>
      <c r="O19" s="243"/>
    </row>
  </sheetData>
  <mergeCells count="5">
    <mergeCell ref="B5:C5"/>
    <mergeCell ref="A7:A8"/>
    <mergeCell ref="B7:B8"/>
    <mergeCell ref="C7:C8"/>
    <mergeCell ref="A19:E19"/>
  </mergeCells>
  <pageMargins left="0.70866141732283472" right="0.51181102362204722" top="0.35433070866141736" bottom="0.74803149606299213" header="0.31496062992125984" footer="0.31496062992125984"/>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5" sqref="C15"/>
    </sheetView>
  </sheetViews>
  <sheetFormatPr defaultRowHeight="15" x14ac:dyDescent="0.2"/>
  <cols>
    <col min="1" max="1" width="4.85546875" style="235" customWidth="1"/>
    <col min="2" max="2" width="57.5703125" style="235" customWidth="1"/>
    <col min="3" max="3" width="31.42578125" style="235" customWidth="1"/>
    <col min="4" max="7" width="9.140625" style="235"/>
    <col min="8" max="8" width="14.7109375" style="235" customWidth="1"/>
    <col min="9" max="9" width="16.140625" style="235" customWidth="1"/>
    <col min="10" max="10" width="30.7109375" style="235" customWidth="1"/>
    <col min="11" max="11" width="11.7109375" style="248" customWidth="1"/>
    <col min="12" max="12" width="15" style="235" customWidth="1"/>
    <col min="13" max="256" width="9.140625" style="235"/>
    <col min="257" max="257" width="4.85546875" style="235" customWidth="1"/>
    <col min="258" max="258" width="49.5703125" style="235" customWidth="1"/>
    <col min="259" max="259" width="34.42578125" style="235" customWidth="1"/>
    <col min="260" max="263" width="9.140625" style="235"/>
    <col min="264" max="264" width="14.7109375" style="235" customWidth="1"/>
    <col min="265" max="265" width="16.140625" style="235" customWidth="1"/>
    <col min="266" max="266" width="30.7109375" style="235" customWidth="1"/>
    <col min="267" max="267" width="11.7109375" style="235" customWidth="1"/>
    <col min="268" max="268" width="15" style="235" customWidth="1"/>
    <col min="269" max="512" width="9.140625" style="235"/>
    <col min="513" max="513" width="4.85546875" style="235" customWidth="1"/>
    <col min="514" max="514" width="49.5703125" style="235" customWidth="1"/>
    <col min="515" max="515" width="34.42578125" style="235" customWidth="1"/>
    <col min="516" max="519" width="9.140625" style="235"/>
    <col min="520" max="520" width="14.7109375" style="235" customWidth="1"/>
    <col min="521" max="521" width="16.140625" style="235" customWidth="1"/>
    <col min="522" max="522" width="30.7109375" style="235" customWidth="1"/>
    <col min="523" max="523" width="11.7109375" style="235" customWidth="1"/>
    <col min="524" max="524" width="15" style="235" customWidth="1"/>
    <col min="525" max="768" width="9.140625" style="235"/>
    <col min="769" max="769" width="4.85546875" style="235" customWidth="1"/>
    <col min="770" max="770" width="49.5703125" style="235" customWidth="1"/>
    <col min="771" max="771" width="34.42578125" style="235" customWidth="1"/>
    <col min="772" max="775" width="9.140625" style="235"/>
    <col min="776" max="776" width="14.7109375" style="235" customWidth="1"/>
    <col min="777" max="777" width="16.140625" style="235" customWidth="1"/>
    <col min="778" max="778" width="30.7109375" style="235" customWidth="1"/>
    <col min="779" max="779" width="11.7109375" style="235" customWidth="1"/>
    <col min="780" max="780" width="15" style="235" customWidth="1"/>
    <col min="781" max="1024" width="9.140625" style="235"/>
    <col min="1025" max="1025" width="4.85546875" style="235" customWidth="1"/>
    <col min="1026" max="1026" width="49.5703125" style="235" customWidth="1"/>
    <col min="1027" max="1027" width="34.42578125" style="235" customWidth="1"/>
    <col min="1028" max="1031" width="9.140625" style="235"/>
    <col min="1032" max="1032" width="14.7109375" style="235" customWidth="1"/>
    <col min="1033" max="1033" width="16.140625" style="235" customWidth="1"/>
    <col min="1034" max="1034" width="30.7109375" style="235" customWidth="1"/>
    <col min="1035" max="1035" width="11.7109375" style="235" customWidth="1"/>
    <col min="1036" max="1036" width="15" style="235" customWidth="1"/>
    <col min="1037" max="1280" width="9.140625" style="235"/>
    <col min="1281" max="1281" width="4.85546875" style="235" customWidth="1"/>
    <col min="1282" max="1282" width="49.5703125" style="235" customWidth="1"/>
    <col min="1283" max="1283" width="34.42578125" style="235" customWidth="1"/>
    <col min="1284" max="1287" width="9.140625" style="235"/>
    <col min="1288" max="1288" width="14.7109375" style="235" customWidth="1"/>
    <col min="1289" max="1289" width="16.140625" style="235" customWidth="1"/>
    <col min="1290" max="1290" width="30.7109375" style="235" customWidth="1"/>
    <col min="1291" max="1291" width="11.7109375" style="235" customWidth="1"/>
    <col min="1292" max="1292" width="15" style="235" customWidth="1"/>
    <col min="1293" max="1536" width="9.140625" style="235"/>
    <col min="1537" max="1537" width="4.85546875" style="235" customWidth="1"/>
    <col min="1538" max="1538" width="49.5703125" style="235" customWidth="1"/>
    <col min="1539" max="1539" width="34.42578125" style="235" customWidth="1"/>
    <col min="1540" max="1543" width="9.140625" style="235"/>
    <col min="1544" max="1544" width="14.7109375" style="235" customWidth="1"/>
    <col min="1545" max="1545" width="16.140625" style="235" customWidth="1"/>
    <col min="1546" max="1546" width="30.7109375" style="235" customWidth="1"/>
    <col min="1547" max="1547" width="11.7109375" style="235" customWidth="1"/>
    <col min="1548" max="1548" width="15" style="235" customWidth="1"/>
    <col min="1549" max="1792" width="9.140625" style="235"/>
    <col min="1793" max="1793" width="4.85546875" style="235" customWidth="1"/>
    <col min="1794" max="1794" width="49.5703125" style="235" customWidth="1"/>
    <col min="1795" max="1795" width="34.42578125" style="235" customWidth="1"/>
    <col min="1796" max="1799" width="9.140625" style="235"/>
    <col min="1800" max="1800" width="14.7109375" style="235" customWidth="1"/>
    <col min="1801" max="1801" width="16.140625" style="235" customWidth="1"/>
    <col min="1802" max="1802" width="30.7109375" style="235" customWidth="1"/>
    <col min="1803" max="1803" width="11.7109375" style="235" customWidth="1"/>
    <col min="1804" max="1804" width="15" style="235" customWidth="1"/>
    <col min="1805" max="2048" width="9.140625" style="235"/>
    <col min="2049" max="2049" width="4.85546875" style="235" customWidth="1"/>
    <col min="2050" max="2050" width="49.5703125" style="235" customWidth="1"/>
    <col min="2051" max="2051" width="34.42578125" style="235" customWidth="1"/>
    <col min="2052" max="2055" width="9.140625" style="235"/>
    <col min="2056" max="2056" width="14.7109375" style="235" customWidth="1"/>
    <col min="2057" max="2057" width="16.140625" style="235" customWidth="1"/>
    <col min="2058" max="2058" width="30.7109375" style="235" customWidth="1"/>
    <col min="2059" max="2059" width="11.7109375" style="235" customWidth="1"/>
    <col min="2060" max="2060" width="15" style="235" customWidth="1"/>
    <col min="2061" max="2304" width="9.140625" style="235"/>
    <col min="2305" max="2305" width="4.85546875" style="235" customWidth="1"/>
    <col min="2306" max="2306" width="49.5703125" style="235" customWidth="1"/>
    <col min="2307" max="2307" width="34.42578125" style="235" customWidth="1"/>
    <col min="2308" max="2311" width="9.140625" style="235"/>
    <col min="2312" max="2312" width="14.7109375" style="235" customWidth="1"/>
    <col min="2313" max="2313" width="16.140625" style="235" customWidth="1"/>
    <col min="2314" max="2314" width="30.7109375" style="235" customWidth="1"/>
    <col min="2315" max="2315" width="11.7109375" style="235" customWidth="1"/>
    <col min="2316" max="2316" width="15" style="235" customWidth="1"/>
    <col min="2317" max="2560" width="9.140625" style="235"/>
    <col min="2561" max="2561" width="4.85546875" style="235" customWidth="1"/>
    <col min="2562" max="2562" width="49.5703125" style="235" customWidth="1"/>
    <col min="2563" max="2563" width="34.42578125" style="235" customWidth="1"/>
    <col min="2564" max="2567" width="9.140625" style="235"/>
    <col min="2568" max="2568" width="14.7109375" style="235" customWidth="1"/>
    <col min="2569" max="2569" width="16.140625" style="235" customWidth="1"/>
    <col min="2570" max="2570" width="30.7109375" style="235" customWidth="1"/>
    <col min="2571" max="2571" width="11.7109375" style="235" customWidth="1"/>
    <col min="2572" max="2572" width="15" style="235" customWidth="1"/>
    <col min="2573" max="2816" width="9.140625" style="235"/>
    <col min="2817" max="2817" width="4.85546875" style="235" customWidth="1"/>
    <col min="2818" max="2818" width="49.5703125" style="235" customWidth="1"/>
    <col min="2819" max="2819" width="34.42578125" style="235" customWidth="1"/>
    <col min="2820" max="2823" width="9.140625" style="235"/>
    <col min="2824" max="2824" width="14.7109375" style="235" customWidth="1"/>
    <col min="2825" max="2825" width="16.140625" style="235" customWidth="1"/>
    <col min="2826" max="2826" width="30.7109375" style="235" customWidth="1"/>
    <col min="2827" max="2827" width="11.7109375" style="235" customWidth="1"/>
    <col min="2828" max="2828" width="15" style="235" customWidth="1"/>
    <col min="2829" max="3072" width="9.140625" style="235"/>
    <col min="3073" max="3073" width="4.85546875" style="235" customWidth="1"/>
    <col min="3074" max="3074" width="49.5703125" style="235" customWidth="1"/>
    <col min="3075" max="3075" width="34.42578125" style="235" customWidth="1"/>
    <col min="3076" max="3079" width="9.140625" style="235"/>
    <col min="3080" max="3080" width="14.7109375" style="235" customWidth="1"/>
    <col min="3081" max="3081" width="16.140625" style="235" customWidth="1"/>
    <col min="3082" max="3082" width="30.7109375" style="235" customWidth="1"/>
    <col min="3083" max="3083" width="11.7109375" style="235" customWidth="1"/>
    <col min="3084" max="3084" width="15" style="235" customWidth="1"/>
    <col min="3085" max="3328" width="9.140625" style="235"/>
    <col min="3329" max="3329" width="4.85546875" style="235" customWidth="1"/>
    <col min="3330" max="3330" width="49.5703125" style="235" customWidth="1"/>
    <col min="3331" max="3331" width="34.42578125" style="235" customWidth="1"/>
    <col min="3332" max="3335" width="9.140625" style="235"/>
    <col min="3336" max="3336" width="14.7109375" style="235" customWidth="1"/>
    <col min="3337" max="3337" width="16.140625" style="235" customWidth="1"/>
    <col min="3338" max="3338" width="30.7109375" style="235" customWidth="1"/>
    <col min="3339" max="3339" width="11.7109375" style="235" customWidth="1"/>
    <col min="3340" max="3340" width="15" style="235" customWidth="1"/>
    <col min="3341" max="3584" width="9.140625" style="235"/>
    <col min="3585" max="3585" width="4.85546875" style="235" customWidth="1"/>
    <col min="3586" max="3586" width="49.5703125" style="235" customWidth="1"/>
    <col min="3587" max="3587" width="34.42578125" style="235" customWidth="1"/>
    <col min="3588" max="3591" width="9.140625" style="235"/>
    <col min="3592" max="3592" width="14.7109375" style="235" customWidth="1"/>
    <col min="3593" max="3593" width="16.140625" style="235" customWidth="1"/>
    <col min="3594" max="3594" width="30.7109375" style="235" customWidth="1"/>
    <col min="3595" max="3595" width="11.7109375" style="235" customWidth="1"/>
    <col min="3596" max="3596" width="15" style="235" customWidth="1"/>
    <col min="3597" max="3840" width="9.140625" style="235"/>
    <col min="3841" max="3841" width="4.85546875" style="235" customWidth="1"/>
    <col min="3842" max="3842" width="49.5703125" style="235" customWidth="1"/>
    <col min="3843" max="3843" width="34.42578125" style="235" customWidth="1"/>
    <col min="3844" max="3847" width="9.140625" style="235"/>
    <col min="3848" max="3848" width="14.7109375" style="235" customWidth="1"/>
    <col min="3849" max="3849" width="16.140625" style="235" customWidth="1"/>
    <col min="3850" max="3850" width="30.7109375" style="235" customWidth="1"/>
    <col min="3851" max="3851" width="11.7109375" style="235" customWidth="1"/>
    <col min="3852" max="3852" width="15" style="235" customWidth="1"/>
    <col min="3853" max="4096" width="9.140625" style="235"/>
    <col min="4097" max="4097" width="4.85546875" style="235" customWidth="1"/>
    <col min="4098" max="4098" width="49.5703125" style="235" customWidth="1"/>
    <col min="4099" max="4099" width="34.42578125" style="235" customWidth="1"/>
    <col min="4100" max="4103" width="9.140625" style="235"/>
    <col min="4104" max="4104" width="14.7109375" style="235" customWidth="1"/>
    <col min="4105" max="4105" width="16.140625" style="235" customWidth="1"/>
    <col min="4106" max="4106" width="30.7109375" style="235" customWidth="1"/>
    <col min="4107" max="4107" width="11.7109375" style="235" customWidth="1"/>
    <col min="4108" max="4108" width="15" style="235" customWidth="1"/>
    <col min="4109" max="4352" width="9.140625" style="235"/>
    <col min="4353" max="4353" width="4.85546875" style="235" customWidth="1"/>
    <col min="4354" max="4354" width="49.5703125" style="235" customWidth="1"/>
    <col min="4355" max="4355" width="34.42578125" style="235" customWidth="1"/>
    <col min="4356" max="4359" width="9.140625" style="235"/>
    <col min="4360" max="4360" width="14.7109375" style="235" customWidth="1"/>
    <col min="4361" max="4361" width="16.140625" style="235" customWidth="1"/>
    <col min="4362" max="4362" width="30.7109375" style="235" customWidth="1"/>
    <col min="4363" max="4363" width="11.7109375" style="235" customWidth="1"/>
    <col min="4364" max="4364" width="15" style="235" customWidth="1"/>
    <col min="4365" max="4608" width="9.140625" style="235"/>
    <col min="4609" max="4609" width="4.85546875" style="235" customWidth="1"/>
    <col min="4610" max="4610" width="49.5703125" style="235" customWidth="1"/>
    <col min="4611" max="4611" width="34.42578125" style="235" customWidth="1"/>
    <col min="4612" max="4615" width="9.140625" style="235"/>
    <col min="4616" max="4616" width="14.7109375" style="235" customWidth="1"/>
    <col min="4617" max="4617" width="16.140625" style="235" customWidth="1"/>
    <col min="4618" max="4618" width="30.7109375" style="235" customWidth="1"/>
    <col min="4619" max="4619" width="11.7109375" style="235" customWidth="1"/>
    <col min="4620" max="4620" width="15" style="235" customWidth="1"/>
    <col min="4621" max="4864" width="9.140625" style="235"/>
    <col min="4865" max="4865" width="4.85546875" style="235" customWidth="1"/>
    <col min="4866" max="4866" width="49.5703125" style="235" customWidth="1"/>
    <col min="4867" max="4867" width="34.42578125" style="235" customWidth="1"/>
    <col min="4868" max="4871" width="9.140625" style="235"/>
    <col min="4872" max="4872" width="14.7109375" style="235" customWidth="1"/>
    <col min="4873" max="4873" width="16.140625" style="235" customWidth="1"/>
    <col min="4874" max="4874" width="30.7109375" style="235" customWidth="1"/>
    <col min="4875" max="4875" width="11.7109375" style="235" customWidth="1"/>
    <col min="4876" max="4876" width="15" style="235" customWidth="1"/>
    <col min="4877" max="5120" width="9.140625" style="235"/>
    <col min="5121" max="5121" width="4.85546875" style="235" customWidth="1"/>
    <col min="5122" max="5122" width="49.5703125" style="235" customWidth="1"/>
    <col min="5123" max="5123" width="34.42578125" style="235" customWidth="1"/>
    <col min="5124" max="5127" width="9.140625" style="235"/>
    <col min="5128" max="5128" width="14.7109375" style="235" customWidth="1"/>
    <col min="5129" max="5129" width="16.140625" style="235" customWidth="1"/>
    <col min="5130" max="5130" width="30.7109375" style="235" customWidth="1"/>
    <col min="5131" max="5131" width="11.7109375" style="235" customWidth="1"/>
    <col min="5132" max="5132" width="15" style="235" customWidth="1"/>
    <col min="5133" max="5376" width="9.140625" style="235"/>
    <col min="5377" max="5377" width="4.85546875" style="235" customWidth="1"/>
    <col min="5378" max="5378" width="49.5703125" style="235" customWidth="1"/>
    <col min="5379" max="5379" width="34.42578125" style="235" customWidth="1"/>
    <col min="5380" max="5383" width="9.140625" style="235"/>
    <col min="5384" max="5384" width="14.7109375" style="235" customWidth="1"/>
    <col min="5385" max="5385" width="16.140625" style="235" customWidth="1"/>
    <col min="5386" max="5386" width="30.7109375" style="235" customWidth="1"/>
    <col min="5387" max="5387" width="11.7109375" style="235" customWidth="1"/>
    <col min="5388" max="5388" width="15" style="235" customWidth="1"/>
    <col min="5389" max="5632" width="9.140625" style="235"/>
    <col min="5633" max="5633" width="4.85546875" style="235" customWidth="1"/>
    <col min="5634" max="5634" width="49.5703125" style="235" customWidth="1"/>
    <col min="5635" max="5635" width="34.42578125" style="235" customWidth="1"/>
    <col min="5636" max="5639" width="9.140625" style="235"/>
    <col min="5640" max="5640" width="14.7109375" style="235" customWidth="1"/>
    <col min="5641" max="5641" width="16.140625" style="235" customWidth="1"/>
    <col min="5642" max="5642" width="30.7109375" style="235" customWidth="1"/>
    <col min="5643" max="5643" width="11.7109375" style="235" customWidth="1"/>
    <col min="5644" max="5644" width="15" style="235" customWidth="1"/>
    <col min="5645" max="5888" width="9.140625" style="235"/>
    <col min="5889" max="5889" width="4.85546875" style="235" customWidth="1"/>
    <col min="5890" max="5890" width="49.5703125" style="235" customWidth="1"/>
    <col min="5891" max="5891" width="34.42578125" style="235" customWidth="1"/>
    <col min="5892" max="5895" width="9.140625" style="235"/>
    <col min="5896" max="5896" width="14.7109375" style="235" customWidth="1"/>
    <col min="5897" max="5897" width="16.140625" style="235" customWidth="1"/>
    <col min="5898" max="5898" width="30.7109375" style="235" customWidth="1"/>
    <col min="5899" max="5899" width="11.7109375" style="235" customWidth="1"/>
    <col min="5900" max="5900" width="15" style="235" customWidth="1"/>
    <col min="5901" max="6144" width="9.140625" style="235"/>
    <col min="6145" max="6145" width="4.85546875" style="235" customWidth="1"/>
    <col min="6146" max="6146" width="49.5703125" style="235" customWidth="1"/>
    <col min="6147" max="6147" width="34.42578125" style="235" customWidth="1"/>
    <col min="6148" max="6151" width="9.140625" style="235"/>
    <col min="6152" max="6152" width="14.7109375" style="235" customWidth="1"/>
    <col min="6153" max="6153" width="16.140625" style="235" customWidth="1"/>
    <col min="6154" max="6154" width="30.7109375" style="235" customWidth="1"/>
    <col min="6155" max="6155" width="11.7109375" style="235" customWidth="1"/>
    <col min="6156" max="6156" width="15" style="235" customWidth="1"/>
    <col min="6157" max="6400" width="9.140625" style="235"/>
    <col min="6401" max="6401" width="4.85546875" style="235" customWidth="1"/>
    <col min="6402" max="6402" width="49.5703125" style="235" customWidth="1"/>
    <col min="6403" max="6403" width="34.42578125" style="235" customWidth="1"/>
    <col min="6404" max="6407" width="9.140625" style="235"/>
    <col min="6408" max="6408" width="14.7109375" style="235" customWidth="1"/>
    <col min="6409" max="6409" width="16.140625" style="235" customWidth="1"/>
    <col min="6410" max="6410" width="30.7109375" style="235" customWidth="1"/>
    <col min="6411" max="6411" width="11.7109375" style="235" customWidth="1"/>
    <col min="6412" max="6412" width="15" style="235" customWidth="1"/>
    <col min="6413" max="6656" width="9.140625" style="235"/>
    <col min="6657" max="6657" width="4.85546875" style="235" customWidth="1"/>
    <col min="6658" max="6658" width="49.5703125" style="235" customWidth="1"/>
    <col min="6659" max="6659" width="34.42578125" style="235" customWidth="1"/>
    <col min="6660" max="6663" width="9.140625" style="235"/>
    <col min="6664" max="6664" width="14.7109375" style="235" customWidth="1"/>
    <col min="6665" max="6665" width="16.140625" style="235" customWidth="1"/>
    <col min="6666" max="6666" width="30.7109375" style="235" customWidth="1"/>
    <col min="6667" max="6667" width="11.7109375" style="235" customWidth="1"/>
    <col min="6668" max="6668" width="15" style="235" customWidth="1"/>
    <col min="6669" max="6912" width="9.140625" style="235"/>
    <col min="6913" max="6913" width="4.85546875" style="235" customWidth="1"/>
    <col min="6914" max="6914" width="49.5703125" style="235" customWidth="1"/>
    <col min="6915" max="6915" width="34.42578125" style="235" customWidth="1"/>
    <col min="6916" max="6919" width="9.140625" style="235"/>
    <col min="6920" max="6920" width="14.7109375" style="235" customWidth="1"/>
    <col min="6921" max="6921" width="16.140625" style="235" customWidth="1"/>
    <col min="6922" max="6922" width="30.7109375" style="235" customWidth="1"/>
    <col min="6923" max="6923" width="11.7109375" style="235" customWidth="1"/>
    <col min="6924" max="6924" width="15" style="235" customWidth="1"/>
    <col min="6925" max="7168" width="9.140625" style="235"/>
    <col min="7169" max="7169" width="4.85546875" style="235" customWidth="1"/>
    <col min="7170" max="7170" width="49.5703125" style="235" customWidth="1"/>
    <col min="7171" max="7171" width="34.42578125" style="235" customWidth="1"/>
    <col min="7172" max="7175" width="9.140625" style="235"/>
    <col min="7176" max="7176" width="14.7109375" style="235" customWidth="1"/>
    <col min="7177" max="7177" width="16.140625" style="235" customWidth="1"/>
    <col min="7178" max="7178" width="30.7109375" style="235" customWidth="1"/>
    <col min="7179" max="7179" width="11.7109375" style="235" customWidth="1"/>
    <col min="7180" max="7180" width="15" style="235" customWidth="1"/>
    <col min="7181" max="7424" width="9.140625" style="235"/>
    <col min="7425" max="7425" width="4.85546875" style="235" customWidth="1"/>
    <col min="7426" max="7426" width="49.5703125" style="235" customWidth="1"/>
    <col min="7427" max="7427" width="34.42578125" style="235" customWidth="1"/>
    <col min="7428" max="7431" width="9.140625" style="235"/>
    <col min="7432" max="7432" width="14.7109375" style="235" customWidth="1"/>
    <col min="7433" max="7433" width="16.140625" style="235" customWidth="1"/>
    <col min="7434" max="7434" width="30.7109375" style="235" customWidth="1"/>
    <col min="7435" max="7435" width="11.7109375" style="235" customWidth="1"/>
    <col min="7436" max="7436" width="15" style="235" customWidth="1"/>
    <col min="7437" max="7680" width="9.140625" style="235"/>
    <col min="7681" max="7681" width="4.85546875" style="235" customWidth="1"/>
    <col min="7682" max="7682" width="49.5703125" style="235" customWidth="1"/>
    <col min="7683" max="7683" width="34.42578125" style="235" customWidth="1"/>
    <col min="7684" max="7687" width="9.140625" style="235"/>
    <col min="7688" max="7688" width="14.7109375" style="235" customWidth="1"/>
    <col min="7689" max="7689" width="16.140625" style="235" customWidth="1"/>
    <col min="7690" max="7690" width="30.7109375" style="235" customWidth="1"/>
    <col min="7691" max="7691" width="11.7109375" style="235" customWidth="1"/>
    <col min="7692" max="7692" width="15" style="235" customWidth="1"/>
    <col min="7693" max="7936" width="9.140625" style="235"/>
    <col min="7937" max="7937" width="4.85546875" style="235" customWidth="1"/>
    <col min="7938" max="7938" width="49.5703125" style="235" customWidth="1"/>
    <col min="7939" max="7939" width="34.42578125" style="235" customWidth="1"/>
    <col min="7940" max="7943" width="9.140625" style="235"/>
    <col min="7944" max="7944" width="14.7109375" style="235" customWidth="1"/>
    <col min="7945" max="7945" width="16.140625" style="235" customWidth="1"/>
    <col min="7946" max="7946" width="30.7109375" style="235" customWidth="1"/>
    <col min="7947" max="7947" width="11.7109375" style="235" customWidth="1"/>
    <col min="7948" max="7948" width="15" style="235" customWidth="1"/>
    <col min="7949" max="8192" width="9.140625" style="235"/>
    <col min="8193" max="8193" width="4.85546875" style="235" customWidth="1"/>
    <col min="8194" max="8194" width="49.5703125" style="235" customWidth="1"/>
    <col min="8195" max="8195" width="34.42578125" style="235" customWidth="1"/>
    <col min="8196" max="8199" width="9.140625" style="235"/>
    <col min="8200" max="8200" width="14.7109375" style="235" customWidth="1"/>
    <col min="8201" max="8201" width="16.140625" style="235" customWidth="1"/>
    <col min="8202" max="8202" width="30.7109375" style="235" customWidth="1"/>
    <col min="8203" max="8203" width="11.7109375" style="235" customWidth="1"/>
    <col min="8204" max="8204" width="15" style="235" customWidth="1"/>
    <col min="8205" max="8448" width="9.140625" style="235"/>
    <col min="8449" max="8449" width="4.85546875" style="235" customWidth="1"/>
    <col min="8450" max="8450" width="49.5703125" style="235" customWidth="1"/>
    <col min="8451" max="8451" width="34.42578125" style="235" customWidth="1"/>
    <col min="8452" max="8455" width="9.140625" style="235"/>
    <col min="8456" max="8456" width="14.7109375" style="235" customWidth="1"/>
    <col min="8457" max="8457" width="16.140625" style="235" customWidth="1"/>
    <col min="8458" max="8458" width="30.7109375" style="235" customWidth="1"/>
    <col min="8459" max="8459" width="11.7109375" style="235" customWidth="1"/>
    <col min="8460" max="8460" width="15" style="235" customWidth="1"/>
    <col min="8461" max="8704" width="9.140625" style="235"/>
    <col min="8705" max="8705" width="4.85546875" style="235" customWidth="1"/>
    <col min="8706" max="8706" width="49.5703125" style="235" customWidth="1"/>
    <col min="8707" max="8707" width="34.42578125" style="235" customWidth="1"/>
    <col min="8708" max="8711" width="9.140625" style="235"/>
    <col min="8712" max="8712" width="14.7109375" style="235" customWidth="1"/>
    <col min="8713" max="8713" width="16.140625" style="235" customWidth="1"/>
    <col min="8714" max="8714" width="30.7109375" style="235" customWidth="1"/>
    <col min="8715" max="8715" width="11.7109375" style="235" customWidth="1"/>
    <col min="8716" max="8716" width="15" style="235" customWidth="1"/>
    <col min="8717" max="8960" width="9.140625" style="235"/>
    <col min="8961" max="8961" width="4.85546875" style="235" customWidth="1"/>
    <col min="8962" max="8962" width="49.5703125" style="235" customWidth="1"/>
    <col min="8963" max="8963" width="34.42578125" style="235" customWidth="1"/>
    <col min="8964" max="8967" width="9.140625" style="235"/>
    <col min="8968" max="8968" width="14.7109375" style="235" customWidth="1"/>
    <col min="8969" max="8969" width="16.140625" style="235" customWidth="1"/>
    <col min="8970" max="8970" width="30.7109375" style="235" customWidth="1"/>
    <col min="8971" max="8971" width="11.7109375" style="235" customWidth="1"/>
    <col min="8972" max="8972" width="15" style="235" customWidth="1"/>
    <col min="8973" max="9216" width="9.140625" style="235"/>
    <col min="9217" max="9217" width="4.85546875" style="235" customWidth="1"/>
    <col min="9218" max="9218" width="49.5703125" style="235" customWidth="1"/>
    <col min="9219" max="9219" width="34.42578125" style="235" customWidth="1"/>
    <col min="9220" max="9223" width="9.140625" style="235"/>
    <col min="9224" max="9224" width="14.7109375" style="235" customWidth="1"/>
    <col min="9225" max="9225" width="16.140625" style="235" customWidth="1"/>
    <col min="9226" max="9226" width="30.7109375" style="235" customWidth="1"/>
    <col min="9227" max="9227" width="11.7109375" style="235" customWidth="1"/>
    <col min="9228" max="9228" width="15" style="235" customWidth="1"/>
    <col min="9229" max="9472" width="9.140625" style="235"/>
    <col min="9473" max="9473" width="4.85546875" style="235" customWidth="1"/>
    <col min="9474" max="9474" width="49.5703125" style="235" customWidth="1"/>
    <col min="9475" max="9475" width="34.42578125" style="235" customWidth="1"/>
    <col min="9476" max="9479" width="9.140625" style="235"/>
    <col min="9480" max="9480" width="14.7109375" style="235" customWidth="1"/>
    <col min="9481" max="9481" width="16.140625" style="235" customWidth="1"/>
    <col min="9482" max="9482" width="30.7109375" style="235" customWidth="1"/>
    <col min="9483" max="9483" width="11.7109375" style="235" customWidth="1"/>
    <col min="9484" max="9484" width="15" style="235" customWidth="1"/>
    <col min="9485" max="9728" width="9.140625" style="235"/>
    <col min="9729" max="9729" width="4.85546875" style="235" customWidth="1"/>
    <col min="9730" max="9730" width="49.5703125" style="235" customWidth="1"/>
    <col min="9731" max="9731" width="34.42578125" style="235" customWidth="1"/>
    <col min="9732" max="9735" width="9.140625" style="235"/>
    <col min="9736" max="9736" width="14.7109375" style="235" customWidth="1"/>
    <col min="9737" max="9737" width="16.140625" style="235" customWidth="1"/>
    <col min="9738" max="9738" width="30.7109375" style="235" customWidth="1"/>
    <col min="9739" max="9739" width="11.7109375" style="235" customWidth="1"/>
    <col min="9740" max="9740" width="15" style="235" customWidth="1"/>
    <col min="9741" max="9984" width="9.140625" style="235"/>
    <col min="9985" max="9985" width="4.85546875" style="235" customWidth="1"/>
    <col min="9986" max="9986" width="49.5703125" style="235" customWidth="1"/>
    <col min="9987" max="9987" width="34.42578125" style="235" customWidth="1"/>
    <col min="9988" max="9991" width="9.140625" style="235"/>
    <col min="9992" max="9992" width="14.7109375" style="235" customWidth="1"/>
    <col min="9993" max="9993" width="16.140625" style="235" customWidth="1"/>
    <col min="9994" max="9994" width="30.7109375" style="235" customWidth="1"/>
    <col min="9995" max="9995" width="11.7109375" style="235" customWidth="1"/>
    <col min="9996" max="9996" width="15" style="235" customWidth="1"/>
    <col min="9997" max="10240" width="9.140625" style="235"/>
    <col min="10241" max="10241" width="4.85546875" style="235" customWidth="1"/>
    <col min="10242" max="10242" width="49.5703125" style="235" customWidth="1"/>
    <col min="10243" max="10243" width="34.42578125" style="235" customWidth="1"/>
    <col min="10244" max="10247" width="9.140625" style="235"/>
    <col min="10248" max="10248" width="14.7109375" style="235" customWidth="1"/>
    <col min="10249" max="10249" width="16.140625" style="235" customWidth="1"/>
    <col min="10250" max="10250" width="30.7109375" style="235" customWidth="1"/>
    <col min="10251" max="10251" width="11.7109375" style="235" customWidth="1"/>
    <col min="10252" max="10252" width="15" style="235" customWidth="1"/>
    <col min="10253" max="10496" width="9.140625" style="235"/>
    <col min="10497" max="10497" width="4.85546875" style="235" customWidth="1"/>
    <col min="10498" max="10498" width="49.5703125" style="235" customWidth="1"/>
    <col min="10499" max="10499" width="34.42578125" style="235" customWidth="1"/>
    <col min="10500" max="10503" width="9.140625" style="235"/>
    <col min="10504" max="10504" width="14.7109375" style="235" customWidth="1"/>
    <col min="10505" max="10505" width="16.140625" style="235" customWidth="1"/>
    <col min="10506" max="10506" width="30.7109375" style="235" customWidth="1"/>
    <col min="10507" max="10507" width="11.7109375" style="235" customWidth="1"/>
    <col min="10508" max="10508" width="15" style="235" customWidth="1"/>
    <col min="10509" max="10752" width="9.140625" style="235"/>
    <col min="10753" max="10753" width="4.85546875" style="235" customWidth="1"/>
    <col min="10754" max="10754" width="49.5703125" style="235" customWidth="1"/>
    <col min="10755" max="10755" width="34.42578125" style="235" customWidth="1"/>
    <col min="10756" max="10759" width="9.140625" style="235"/>
    <col min="10760" max="10760" width="14.7109375" style="235" customWidth="1"/>
    <col min="10761" max="10761" width="16.140625" style="235" customWidth="1"/>
    <col min="10762" max="10762" width="30.7109375" style="235" customWidth="1"/>
    <col min="10763" max="10763" width="11.7109375" style="235" customWidth="1"/>
    <col min="10764" max="10764" width="15" style="235" customWidth="1"/>
    <col min="10765" max="11008" width="9.140625" style="235"/>
    <col min="11009" max="11009" width="4.85546875" style="235" customWidth="1"/>
    <col min="11010" max="11010" width="49.5703125" style="235" customWidth="1"/>
    <col min="11011" max="11011" width="34.42578125" style="235" customWidth="1"/>
    <col min="11012" max="11015" width="9.140625" style="235"/>
    <col min="11016" max="11016" width="14.7109375" style="235" customWidth="1"/>
    <col min="11017" max="11017" width="16.140625" style="235" customWidth="1"/>
    <col min="11018" max="11018" width="30.7109375" style="235" customWidth="1"/>
    <col min="11019" max="11019" width="11.7109375" style="235" customWidth="1"/>
    <col min="11020" max="11020" width="15" style="235" customWidth="1"/>
    <col min="11021" max="11264" width="9.140625" style="235"/>
    <col min="11265" max="11265" width="4.85546875" style="235" customWidth="1"/>
    <col min="11266" max="11266" width="49.5703125" style="235" customWidth="1"/>
    <col min="11267" max="11267" width="34.42578125" style="235" customWidth="1"/>
    <col min="11268" max="11271" width="9.140625" style="235"/>
    <col min="11272" max="11272" width="14.7109375" style="235" customWidth="1"/>
    <col min="11273" max="11273" width="16.140625" style="235" customWidth="1"/>
    <col min="11274" max="11274" width="30.7109375" style="235" customWidth="1"/>
    <col min="11275" max="11275" width="11.7109375" style="235" customWidth="1"/>
    <col min="11276" max="11276" width="15" style="235" customWidth="1"/>
    <col min="11277" max="11520" width="9.140625" style="235"/>
    <col min="11521" max="11521" width="4.85546875" style="235" customWidth="1"/>
    <col min="11522" max="11522" width="49.5703125" style="235" customWidth="1"/>
    <col min="11523" max="11523" width="34.42578125" style="235" customWidth="1"/>
    <col min="11524" max="11527" width="9.140625" style="235"/>
    <col min="11528" max="11528" width="14.7109375" style="235" customWidth="1"/>
    <col min="11529" max="11529" width="16.140625" style="235" customWidth="1"/>
    <col min="11530" max="11530" width="30.7109375" style="235" customWidth="1"/>
    <col min="11531" max="11531" width="11.7109375" style="235" customWidth="1"/>
    <col min="11532" max="11532" width="15" style="235" customWidth="1"/>
    <col min="11533" max="11776" width="9.140625" style="235"/>
    <col min="11777" max="11777" width="4.85546875" style="235" customWidth="1"/>
    <col min="11778" max="11778" width="49.5703125" style="235" customWidth="1"/>
    <col min="11779" max="11779" width="34.42578125" style="235" customWidth="1"/>
    <col min="11780" max="11783" width="9.140625" style="235"/>
    <col min="11784" max="11784" width="14.7109375" style="235" customWidth="1"/>
    <col min="11785" max="11785" width="16.140625" style="235" customWidth="1"/>
    <col min="11786" max="11786" width="30.7109375" style="235" customWidth="1"/>
    <col min="11787" max="11787" width="11.7109375" style="235" customWidth="1"/>
    <col min="11788" max="11788" width="15" style="235" customWidth="1"/>
    <col min="11789" max="12032" width="9.140625" style="235"/>
    <col min="12033" max="12033" width="4.85546875" style="235" customWidth="1"/>
    <col min="12034" max="12034" width="49.5703125" style="235" customWidth="1"/>
    <col min="12035" max="12035" width="34.42578125" style="235" customWidth="1"/>
    <col min="12036" max="12039" width="9.140625" style="235"/>
    <col min="12040" max="12040" width="14.7109375" style="235" customWidth="1"/>
    <col min="12041" max="12041" width="16.140625" style="235" customWidth="1"/>
    <col min="12042" max="12042" width="30.7109375" style="235" customWidth="1"/>
    <col min="12043" max="12043" width="11.7109375" style="235" customWidth="1"/>
    <col min="12044" max="12044" width="15" style="235" customWidth="1"/>
    <col min="12045" max="12288" width="9.140625" style="235"/>
    <col min="12289" max="12289" width="4.85546875" style="235" customWidth="1"/>
    <col min="12290" max="12290" width="49.5703125" style="235" customWidth="1"/>
    <col min="12291" max="12291" width="34.42578125" style="235" customWidth="1"/>
    <col min="12292" max="12295" width="9.140625" style="235"/>
    <col min="12296" max="12296" width="14.7109375" style="235" customWidth="1"/>
    <col min="12297" max="12297" width="16.140625" style="235" customWidth="1"/>
    <col min="12298" max="12298" width="30.7109375" style="235" customWidth="1"/>
    <col min="12299" max="12299" width="11.7109375" style="235" customWidth="1"/>
    <col min="12300" max="12300" width="15" style="235" customWidth="1"/>
    <col min="12301" max="12544" width="9.140625" style="235"/>
    <col min="12545" max="12545" width="4.85546875" style="235" customWidth="1"/>
    <col min="12546" max="12546" width="49.5703125" style="235" customWidth="1"/>
    <col min="12547" max="12547" width="34.42578125" style="235" customWidth="1"/>
    <col min="12548" max="12551" width="9.140625" style="235"/>
    <col min="12552" max="12552" width="14.7109375" style="235" customWidth="1"/>
    <col min="12553" max="12553" width="16.140625" style="235" customWidth="1"/>
    <col min="12554" max="12554" width="30.7109375" style="235" customWidth="1"/>
    <col min="12555" max="12555" width="11.7109375" style="235" customWidth="1"/>
    <col min="12556" max="12556" width="15" style="235" customWidth="1"/>
    <col min="12557" max="12800" width="9.140625" style="235"/>
    <col min="12801" max="12801" width="4.85546875" style="235" customWidth="1"/>
    <col min="12802" max="12802" width="49.5703125" style="235" customWidth="1"/>
    <col min="12803" max="12803" width="34.42578125" style="235" customWidth="1"/>
    <col min="12804" max="12807" width="9.140625" style="235"/>
    <col min="12808" max="12808" width="14.7109375" style="235" customWidth="1"/>
    <col min="12809" max="12809" width="16.140625" style="235" customWidth="1"/>
    <col min="12810" max="12810" width="30.7109375" style="235" customWidth="1"/>
    <col min="12811" max="12811" width="11.7109375" style="235" customWidth="1"/>
    <col min="12812" max="12812" width="15" style="235" customWidth="1"/>
    <col min="12813" max="13056" width="9.140625" style="235"/>
    <col min="13057" max="13057" width="4.85546875" style="235" customWidth="1"/>
    <col min="13058" max="13058" width="49.5703125" style="235" customWidth="1"/>
    <col min="13059" max="13059" width="34.42578125" style="235" customWidth="1"/>
    <col min="13060" max="13063" width="9.140625" style="235"/>
    <col min="13064" max="13064" width="14.7109375" style="235" customWidth="1"/>
    <col min="13065" max="13065" width="16.140625" style="235" customWidth="1"/>
    <col min="13066" max="13066" width="30.7109375" style="235" customWidth="1"/>
    <col min="13067" max="13067" width="11.7109375" style="235" customWidth="1"/>
    <col min="13068" max="13068" width="15" style="235" customWidth="1"/>
    <col min="13069" max="13312" width="9.140625" style="235"/>
    <col min="13313" max="13313" width="4.85546875" style="235" customWidth="1"/>
    <col min="13314" max="13314" width="49.5703125" style="235" customWidth="1"/>
    <col min="13315" max="13315" width="34.42578125" style="235" customWidth="1"/>
    <col min="13316" max="13319" width="9.140625" style="235"/>
    <col min="13320" max="13320" width="14.7109375" style="235" customWidth="1"/>
    <col min="13321" max="13321" width="16.140625" style="235" customWidth="1"/>
    <col min="13322" max="13322" width="30.7109375" style="235" customWidth="1"/>
    <col min="13323" max="13323" width="11.7109375" style="235" customWidth="1"/>
    <col min="13324" max="13324" width="15" style="235" customWidth="1"/>
    <col min="13325" max="13568" width="9.140625" style="235"/>
    <col min="13569" max="13569" width="4.85546875" style="235" customWidth="1"/>
    <col min="13570" max="13570" width="49.5703125" style="235" customWidth="1"/>
    <col min="13571" max="13571" width="34.42578125" style="235" customWidth="1"/>
    <col min="13572" max="13575" width="9.140625" style="235"/>
    <col min="13576" max="13576" width="14.7109375" style="235" customWidth="1"/>
    <col min="13577" max="13577" width="16.140625" style="235" customWidth="1"/>
    <col min="13578" max="13578" width="30.7109375" style="235" customWidth="1"/>
    <col min="13579" max="13579" width="11.7109375" style="235" customWidth="1"/>
    <col min="13580" max="13580" width="15" style="235" customWidth="1"/>
    <col min="13581" max="13824" width="9.140625" style="235"/>
    <col min="13825" max="13825" width="4.85546875" style="235" customWidth="1"/>
    <col min="13826" max="13826" width="49.5703125" style="235" customWidth="1"/>
    <col min="13827" max="13827" width="34.42578125" style="235" customWidth="1"/>
    <col min="13828" max="13831" width="9.140625" style="235"/>
    <col min="13832" max="13832" width="14.7109375" style="235" customWidth="1"/>
    <col min="13833" max="13833" width="16.140625" style="235" customWidth="1"/>
    <col min="13834" max="13834" width="30.7109375" style="235" customWidth="1"/>
    <col min="13835" max="13835" width="11.7109375" style="235" customWidth="1"/>
    <col min="13836" max="13836" width="15" style="235" customWidth="1"/>
    <col min="13837" max="14080" width="9.140625" style="235"/>
    <col min="14081" max="14081" width="4.85546875" style="235" customWidth="1"/>
    <col min="14082" max="14082" width="49.5703125" style="235" customWidth="1"/>
    <col min="14083" max="14083" width="34.42578125" style="235" customWidth="1"/>
    <col min="14084" max="14087" width="9.140625" style="235"/>
    <col min="14088" max="14088" width="14.7109375" style="235" customWidth="1"/>
    <col min="14089" max="14089" width="16.140625" style="235" customWidth="1"/>
    <col min="14090" max="14090" width="30.7109375" style="235" customWidth="1"/>
    <col min="14091" max="14091" width="11.7109375" style="235" customWidth="1"/>
    <col min="14092" max="14092" width="15" style="235" customWidth="1"/>
    <col min="14093" max="14336" width="9.140625" style="235"/>
    <col min="14337" max="14337" width="4.85546875" style="235" customWidth="1"/>
    <col min="14338" max="14338" width="49.5703125" style="235" customWidth="1"/>
    <col min="14339" max="14339" width="34.42578125" style="235" customWidth="1"/>
    <col min="14340" max="14343" width="9.140625" style="235"/>
    <col min="14344" max="14344" width="14.7109375" style="235" customWidth="1"/>
    <col min="14345" max="14345" width="16.140625" style="235" customWidth="1"/>
    <col min="14346" max="14346" width="30.7109375" style="235" customWidth="1"/>
    <col min="14347" max="14347" width="11.7109375" style="235" customWidth="1"/>
    <col min="14348" max="14348" width="15" style="235" customWidth="1"/>
    <col min="14349" max="14592" width="9.140625" style="235"/>
    <col min="14593" max="14593" width="4.85546875" style="235" customWidth="1"/>
    <col min="14594" max="14594" width="49.5703125" style="235" customWidth="1"/>
    <col min="14595" max="14595" width="34.42578125" style="235" customWidth="1"/>
    <col min="14596" max="14599" width="9.140625" style="235"/>
    <col min="14600" max="14600" width="14.7109375" style="235" customWidth="1"/>
    <col min="14601" max="14601" width="16.140625" style="235" customWidth="1"/>
    <col min="14602" max="14602" width="30.7109375" style="235" customWidth="1"/>
    <col min="14603" max="14603" width="11.7109375" style="235" customWidth="1"/>
    <col min="14604" max="14604" width="15" style="235" customWidth="1"/>
    <col min="14605" max="14848" width="9.140625" style="235"/>
    <col min="14849" max="14849" width="4.85546875" style="235" customWidth="1"/>
    <col min="14850" max="14850" width="49.5703125" style="235" customWidth="1"/>
    <col min="14851" max="14851" width="34.42578125" style="235" customWidth="1"/>
    <col min="14852" max="14855" width="9.140625" style="235"/>
    <col min="14856" max="14856" width="14.7109375" style="235" customWidth="1"/>
    <col min="14857" max="14857" width="16.140625" style="235" customWidth="1"/>
    <col min="14858" max="14858" width="30.7109375" style="235" customWidth="1"/>
    <col min="14859" max="14859" width="11.7109375" style="235" customWidth="1"/>
    <col min="14860" max="14860" width="15" style="235" customWidth="1"/>
    <col min="14861" max="15104" width="9.140625" style="235"/>
    <col min="15105" max="15105" width="4.85546875" style="235" customWidth="1"/>
    <col min="15106" max="15106" width="49.5703125" style="235" customWidth="1"/>
    <col min="15107" max="15107" width="34.42578125" style="235" customWidth="1"/>
    <col min="15108" max="15111" width="9.140625" style="235"/>
    <col min="15112" max="15112" width="14.7109375" style="235" customWidth="1"/>
    <col min="15113" max="15113" width="16.140625" style="235" customWidth="1"/>
    <col min="15114" max="15114" width="30.7109375" style="235" customWidth="1"/>
    <col min="15115" max="15115" width="11.7109375" style="235" customWidth="1"/>
    <col min="15116" max="15116" width="15" style="235" customWidth="1"/>
    <col min="15117" max="15360" width="9.140625" style="235"/>
    <col min="15361" max="15361" width="4.85546875" style="235" customWidth="1"/>
    <col min="15362" max="15362" width="49.5703125" style="235" customWidth="1"/>
    <col min="15363" max="15363" width="34.42578125" style="235" customWidth="1"/>
    <col min="15364" max="15367" width="9.140625" style="235"/>
    <col min="15368" max="15368" width="14.7109375" style="235" customWidth="1"/>
    <col min="15369" max="15369" width="16.140625" style="235" customWidth="1"/>
    <col min="15370" max="15370" width="30.7109375" style="235" customWidth="1"/>
    <col min="15371" max="15371" width="11.7109375" style="235" customWidth="1"/>
    <col min="15372" max="15372" width="15" style="235" customWidth="1"/>
    <col min="15373" max="15616" width="9.140625" style="235"/>
    <col min="15617" max="15617" width="4.85546875" style="235" customWidth="1"/>
    <col min="15618" max="15618" width="49.5703125" style="235" customWidth="1"/>
    <col min="15619" max="15619" width="34.42578125" style="235" customWidth="1"/>
    <col min="15620" max="15623" width="9.140625" style="235"/>
    <col min="15624" max="15624" width="14.7109375" style="235" customWidth="1"/>
    <col min="15625" max="15625" width="16.140625" style="235" customWidth="1"/>
    <col min="15626" max="15626" width="30.7109375" style="235" customWidth="1"/>
    <col min="15627" max="15627" width="11.7109375" style="235" customWidth="1"/>
    <col min="15628" max="15628" width="15" style="235" customWidth="1"/>
    <col min="15629" max="15872" width="9.140625" style="235"/>
    <col min="15873" max="15873" width="4.85546875" style="235" customWidth="1"/>
    <col min="15874" max="15874" width="49.5703125" style="235" customWidth="1"/>
    <col min="15875" max="15875" width="34.42578125" style="235" customWidth="1"/>
    <col min="15876" max="15879" width="9.140625" style="235"/>
    <col min="15880" max="15880" width="14.7109375" style="235" customWidth="1"/>
    <col min="15881" max="15881" width="16.140625" style="235" customWidth="1"/>
    <col min="15882" max="15882" width="30.7109375" style="235" customWidth="1"/>
    <col min="15883" max="15883" width="11.7109375" style="235" customWidth="1"/>
    <col min="15884" max="15884" width="15" style="235" customWidth="1"/>
    <col min="15885" max="16128" width="9.140625" style="235"/>
    <col min="16129" max="16129" width="4.85546875" style="235" customWidth="1"/>
    <col min="16130" max="16130" width="49.5703125" style="235" customWidth="1"/>
    <col min="16131" max="16131" width="34.42578125" style="235" customWidth="1"/>
    <col min="16132" max="16135" width="9.140625" style="235"/>
    <col min="16136" max="16136" width="14.7109375" style="235" customWidth="1"/>
    <col min="16137" max="16137" width="16.140625" style="235" customWidth="1"/>
    <col min="16138" max="16138" width="30.7109375" style="235" customWidth="1"/>
    <col min="16139" max="16139" width="11.7109375" style="235" customWidth="1"/>
    <col min="16140" max="16140" width="15" style="235" customWidth="1"/>
    <col min="16141" max="16384" width="9.140625" style="235"/>
  </cols>
  <sheetData>
    <row r="1" spans="1:16" s="229" customFormat="1" ht="11.25" x14ac:dyDescent="0.2">
      <c r="C1" s="174" t="s">
        <v>675</v>
      </c>
      <c r="K1" s="230"/>
    </row>
    <row r="2" spans="1:16" s="229" customFormat="1" ht="85.5" customHeight="1" x14ac:dyDescent="0.2">
      <c r="C2" s="215" t="s">
        <v>308</v>
      </c>
      <c r="K2" s="231"/>
    </row>
    <row r="3" spans="1:16" s="229" customFormat="1" ht="11.25" x14ac:dyDescent="0.2">
      <c r="C3" s="173" t="s">
        <v>647</v>
      </c>
      <c r="K3" s="231"/>
    </row>
    <row r="5" spans="1:16" ht="93.75" customHeight="1" x14ac:dyDescent="0.25">
      <c r="A5" s="232"/>
      <c r="B5" s="393" t="s">
        <v>648</v>
      </c>
      <c r="C5" s="393"/>
      <c r="D5" s="233"/>
      <c r="E5" s="233"/>
      <c r="F5" s="233"/>
      <c r="G5" s="233"/>
      <c r="H5" s="233"/>
      <c r="I5" s="233"/>
      <c r="J5" s="233"/>
      <c r="K5" s="234"/>
      <c r="L5" s="234"/>
      <c r="M5" s="234"/>
      <c r="N5" s="234"/>
      <c r="O5" s="234"/>
      <c r="P5" s="234"/>
    </row>
    <row r="6" spans="1:16" ht="15.75" x14ac:dyDescent="0.25">
      <c r="A6" s="232"/>
      <c r="B6" s="236"/>
      <c r="C6" s="236"/>
      <c r="D6" s="236"/>
      <c r="E6" s="236"/>
      <c r="F6" s="236"/>
      <c r="G6" s="236"/>
      <c r="H6" s="236"/>
      <c r="I6" s="236"/>
      <c r="J6" s="237"/>
      <c r="K6" s="234"/>
      <c r="L6" s="234"/>
      <c r="M6" s="234"/>
      <c r="N6" s="234"/>
      <c r="O6" s="234"/>
      <c r="P6" s="234"/>
    </row>
    <row r="7" spans="1:16" s="109" customFormat="1" ht="12.75" x14ac:dyDescent="0.25">
      <c r="A7" s="391" t="s">
        <v>631</v>
      </c>
      <c r="B7" s="395" t="s">
        <v>632</v>
      </c>
      <c r="C7" s="392" t="s">
        <v>649</v>
      </c>
      <c r="D7" s="218"/>
      <c r="E7" s="219"/>
    </row>
    <row r="8" spans="1:16" s="109" customFormat="1" ht="12.75" x14ac:dyDescent="0.25">
      <c r="A8" s="391"/>
      <c r="B8" s="396"/>
      <c r="C8" s="392"/>
      <c r="D8" s="218"/>
      <c r="E8" s="219"/>
    </row>
    <row r="9" spans="1:16" ht="33" customHeight="1" x14ac:dyDescent="0.2">
      <c r="A9" s="220">
        <v>1</v>
      </c>
      <c r="B9" s="221" t="s">
        <v>634</v>
      </c>
      <c r="C9" s="227">
        <v>60420</v>
      </c>
      <c r="D9" s="234"/>
      <c r="E9" s="234"/>
      <c r="K9" s="235"/>
    </row>
    <row r="10" spans="1:16" ht="33" customHeight="1" x14ac:dyDescent="0.2">
      <c r="A10" s="220">
        <v>2</v>
      </c>
      <c r="B10" s="221" t="s">
        <v>635</v>
      </c>
      <c r="C10" s="227">
        <v>12720</v>
      </c>
      <c r="D10" s="234"/>
      <c r="E10" s="234"/>
      <c r="K10" s="235"/>
    </row>
    <row r="11" spans="1:16" ht="33" customHeight="1" x14ac:dyDescent="0.2">
      <c r="A11" s="220">
        <v>3</v>
      </c>
      <c r="B11" s="221" t="s">
        <v>636</v>
      </c>
      <c r="C11" s="227">
        <v>15900</v>
      </c>
      <c r="D11" s="234"/>
      <c r="E11" s="238"/>
      <c r="K11" s="235"/>
    </row>
    <row r="12" spans="1:16" ht="33" customHeight="1" x14ac:dyDescent="0.2">
      <c r="A12" s="220">
        <v>4</v>
      </c>
      <c r="B12" s="221" t="s">
        <v>637</v>
      </c>
      <c r="C12" s="227">
        <v>19080</v>
      </c>
      <c r="D12" s="234"/>
      <c r="E12" s="234"/>
      <c r="K12" s="235"/>
    </row>
    <row r="13" spans="1:16" ht="33" customHeight="1" x14ac:dyDescent="0.2">
      <c r="A13" s="220">
        <v>5</v>
      </c>
      <c r="B13" s="221" t="s">
        <v>638</v>
      </c>
      <c r="C13" s="227">
        <v>6360</v>
      </c>
      <c r="D13" s="234"/>
      <c r="E13" s="234"/>
      <c r="K13" s="235"/>
    </row>
    <row r="14" spans="1:16" ht="33" customHeight="1" x14ac:dyDescent="0.2">
      <c r="A14" s="220">
        <v>6</v>
      </c>
      <c r="B14" s="221" t="s">
        <v>639</v>
      </c>
      <c r="C14" s="227">
        <v>9540</v>
      </c>
      <c r="D14" s="234"/>
      <c r="E14" s="234"/>
      <c r="K14" s="235"/>
    </row>
    <row r="15" spans="1:16" s="226" customFormat="1" ht="33" customHeight="1" x14ac:dyDescent="0.25">
      <c r="A15" s="223"/>
      <c r="B15" s="249" t="s">
        <v>640</v>
      </c>
      <c r="C15" s="228">
        <f>SUM(C9:C14)</f>
        <v>124020</v>
      </c>
      <c r="D15" s="225"/>
      <c r="E15" s="225"/>
    </row>
    <row r="16" spans="1:16" ht="15.75" x14ac:dyDescent="0.25">
      <c r="A16" s="239"/>
      <c r="B16" s="239"/>
      <c r="C16" s="240"/>
      <c r="D16" s="240"/>
      <c r="E16" s="240"/>
      <c r="F16" s="240"/>
      <c r="G16" s="240"/>
      <c r="H16" s="240"/>
      <c r="I16" s="240"/>
      <c r="J16" s="234"/>
      <c r="K16" s="234"/>
      <c r="L16" s="234"/>
      <c r="M16" s="234"/>
      <c r="N16" s="234"/>
      <c r="O16" s="234"/>
      <c r="P16" s="234"/>
    </row>
    <row r="17" spans="1:16" ht="15.75" x14ac:dyDescent="0.25">
      <c r="A17" s="239"/>
      <c r="B17" s="239"/>
      <c r="C17" s="240"/>
      <c r="D17" s="240"/>
      <c r="E17" s="240"/>
      <c r="F17" s="240"/>
      <c r="G17" s="240"/>
      <c r="H17" s="240"/>
      <c r="I17" s="240"/>
      <c r="J17" s="241"/>
      <c r="K17" s="241"/>
      <c r="L17" s="234"/>
      <c r="M17" s="234"/>
      <c r="N17" s="234"/>
      <c r="O17" s="234"/>
      <c r="P17" s="234"/>
    </row>
    <row r="18" spans="1:16" x14ac:dyDescent="0.2">
      <c r="A18" s="234"/>
      <c r="B18" s="234"/>
      <c r="C18" s="234"/>
      <c r="D18" s="234"/>
      <c r="E18" s="234"/>
      <c r="F18" s="234"/>
      <c r="G18" s="234"/>
      <c r="H18" s="234"/>
      <c r="I18" s="241"/>
      <c r="J18" s="241"/>
      <c r="K18" s="241"/>
      <c r="L18" s="234"/>
      <c r="M18" s="234"/>
      <c r="N18" s="234"/>
      <c r="O18" s="234"/>
      <c r="P18" s="234"/>
    </row>
    <row r="19" spans="1:16" s="247" customFormat="1" ht="15.75" x14ac:dyDescent="0.25">
      <c r="A19" s="394"/>
      <c r="B19" s="394"/>
      <c r="C19" s="394"/>
      <c r="D19" s="394"/>
      <c r="E19" s="394"/>
      <c r="F19" s="242"/>
      <c r="G19" s="242"/>
      <c r="H19" s="243"/>
      <c r="I19" s="244"/>
      <c r="J19" s="245"/>
      <c r="K19" s="244"/>
      <c r="L19" s="243"/>
      <c r="M19" s="246"/>
      <c r="N19" s="246"/>
      <c r="O19" s="243"/>
    </row>
    <row r="33" s="235" customFormat="1" x14ac:dyDescent="0.2"/>
    <row r="34" s="235" customFormat="1" x14ac:dyDescent="0.2"/>
    <row r="35" s="235" customFormat="1" x14ac:dyDescent="0.2"/>
    <row r="36" s="235" customFormat="1" x14ac:dyDescent="0.2"/>
    <row r="37" s="235" customFormat="1" x14ac:dyDescent="0.2"/>
    <row r="38" s="235" customFormat="1" x14ac:dyDescent="0.2"/>
    <row r="39" s="235" customFormat="1" x14ac:dyDescent="0.2"/>
    <row r="40" s="235" customFormat="1" x14ac:dyDescent="0.2"/>
    <row r="41" s="235" customFormat="1" x14ac:dyDescent="0.2"/>
    <row r="42" s="235" customFormat="1" x14ac:dyDescent="0.2"/>
    <row r="43" s="235" customFormat="1" x14ac:dyDescent="0.2"/>
    <row r="44" s="235" customFormat="1" x14ac:dyDescent="0.2"/>
    <row r="45" s="235" customFormat="1" x14ac:dyDescent="0.2"/>
    <row r="46" s="235" customFormat="1" x14ac:dyDescent="0.2"/>
    <row r="47" s="235" customFormat="1" x14ac:dyDescent="0.2"/>
    <row r="48" s="235" customFormat="1" x14ac:dyDescent="0.2"/>
    <row r="49" s="235" customFormat="1" x14ac:dyDescent="0.2"/>
    <row r="50" s="235" customFormat="1" x14ac:dyDescent="0.2"/>
    <row r="51" s="235" customFormat="1" x14ac:dyDescent="0.2"/>
    <row r="52" s="235" customFormat="1" x14ac:dyDescent="0.2"/>
    <row r="53" s="235" customFormat="1" x14ac:dyDescent="0.2"/>
    <row r="54" s="235" customFormat="1" x14ac:dyDescent="0.2"/>
    <row r="55" s="235" customFormat="1" x14ac:dyDescent="0.2"/>
    <row r="56" s="235" customFormat="1" x14ac:dyDescent="0.2"/>
    <row r="57" s="235" customFormat="1" x14ac:dyDescent="0.2"/>
    <row r="58" s="235" customFormat="1" x14ac:dyDescent="0.2"/>
    <row r="59" s="235" customFormat="1" x14ac:dyDescent="0.2"/>
    <row r="60" s="235" customFormat="1" x14ac:dyDescent="0.2"/>
    <row r="61" s="235" customFormat="1" x14ac:dyDescent="0.2"/>
    <row r="62" s="235" customFormat="1" x14ac:dyDescent="0.2"/>
    <row r="63" s="235" customFormat="1" x14ac:dyDescent="0.2"/>
    <row r="64" s="235" customFormat="1" x14ac:dyDescent="0.2"/>
    <row r="65" s="235" customFormat="1" x14ac:dyDescent="0.2"/>
    <row r="66" s="235" customFormat="1" x14ac:dyDescent="0.2"/>
    <row r="67" s="235" customFormat="1" x14ac:dyDescent="0.2"/>
    <row r="68" s="235" customFormat="1" x14ac:dyDescent="0.2"/>
    <row r="69" s="235" customFormat="1" x14ac:dyDescent="0.2"/>
    <row r="70" s="235" customFormat="1" x14ac:dyDescent="0.2"/>
    <row r="71" s="235" customFormat="1" x14ac:dyDescent="0.2"/>
    <row r="72" s="235" customFormat="1" x14ac:dyDescent="0.2"/>
    <row r="73" s="235" customFormat="1" x14ac:dyDescent="0.2"/>
    <row r="74" s="235" customFormat="1" x14ac:dyDescent="0.2"/>
    <row r="75" s="235" customFormat="1" x14ac:dyDescent="0.2"/>
    <row r="76" s="235" customFormat="1" x14ac:dyDescent="0.2"/>
    <row r="77" s="235" customFormat="1" x14ac:dyDescent="0.2"/>
    <row r="78" s="235" customFormat="1" x14ac:dyDescent="0.2"/>
    <row r="79" s="235" customFormat="1" x14ac:dyDescent="0.2"/>
    <row r="80" s="235" customFormat="1" x14ac:dyDescent="0.2"/>
    <row r="81" s="235" customFormat="1" x14ac:dyDescent="0.2"/>
    <row r="82" s="235" customFormat="1" x14ac:dyDescent="0.2"/>
    <row r="83" s="235" customFormat="1" x14ac:dyDescent="0.2"/>
    <row r="84" s="235" customFormat="1" x14ac:dyDescent="0.2"/>
    <row r="85" s="235" customFormat="1" x14ac:dyDescent="0.2"/>
    <row r="86" s="235" customFormat="1" x14ac:dyDescent="0.2"/>
    <row r="87" s="235" customFormat="1" x14ac:dyDescent="0.2"/>
    <row r="88" s="235" customFormat="1" x14ac:dyDescent="0.2"/>
    <row r="89" s="235" customFormat="1" x14ac:dyDescent="0.2"/>
    <row r="90" s="235" customFormat="1" x14ac:dyDescent="0.2"/>
    <row r="91" s="235" customFormat="1" x14ac:dyDescent="0.2"/>
    <row r="92" s="235" customFormat="1" x14ac:dyDescent="0.2"/>
    <row r="93" s="235" customFormat="1" x14ac:dyDescent="0.2"/>
    <row r="94" s="235" customFormat="1" x14ac:dyDescent="0.2"/>
    <row r="95" s="235" customFormat="1" x14ac:dyDescent="0.2"/>
    <row r="96" s="235" customFormat="1" x14ac:dyDescent="0.2"/>
    <row r="97" s="235" customFormat="1" x14ac:dyDescent="0.2"/>
    <row r="98" s="235" customFormat="1" x14ac:dyDescent="0.2"/>
    <row r="99" s="235" customFormat="1" x14ac:dyDescent="0.2"/>
    <row r="100" s="235" customFormat="1" x14ac:dyDescent="0.2"/>
    <row r="101" s="235" customFormat="1" x14ac:dyDescent="0.2"/>
    <row r="102" s="235" customFormat="1" x14ac:dyDescent="0.2"/>
    <row r="103" s="235" customFormat="1" x14ac:dyDescent="0.2"/>
    <row r="104" s="235" customFormat="1" x14ac:dyDescent="0.2"/>
    <row r="105" s="235" customFormat="1" x14ac:dyDescent="0.2"/>
    <row r="106" s="235" customFormat="1" x14ac:dyDescent="0.2"/>
    <row r="107" s="235" customFormat="1" x14ac:dyDescent="0.2"/>
    <row r="108" s="235" customFormat="1" x14ac:dyDescent="0.2"/>
    <row r="109" s="235" customFormat="1" x14ac:dyDescent="0.2"/>
    <row r="110" s="235" customFormat="1" x14ac:dyDescent="0.2"/>
    <row r="111" s="235" customFormat="1" x14ac:dyDescent="0.2"/>
    <row r="112" s="235" customFormat="1" x14ac:dyDescent="0.2"/>
    <row r="113" s="235" customFormat="1" x14ac:dyDescent="0.2"/>
    <row r="114" s="235" customFormat="1" x14ac:dyDescent="0.2"/>
    <row r="115" s="235" customFormat="1" x14ac:dyDescent="0.2"/>
    <row r="116" s="235" customFormat="1" x14ac:dyDescent="0.2"/>
    <row r="117" s="235" customFormat="1" x14ac:dyDescent="0.2"/>
    <row r="118" s="235" customFormat="1" x14ac:dyDescent="0.2"/>
    <row r="119" s="235" customFormat="1" x14ac:dyDescent="0.2"/>
    <row r="120" s="235" customFormat="1" x14ac:dyDescent="0.2"/>
    <row r="121" s="235" customFormat="1" x14ac:dyDescent="0.2"/>
    <row r="122" s="235" customFormat="1" x14ac:dyDescent="0.2"/>
    <row r="123" s="235" customFormat="1" x14ac:dyDescent="0.2"/>
    <row r="124" s="235" customFormat="1" x14ac:dyDescent="0.2"/>
    <row r="125" s="235" customFormat="1" x14ac:dyDescent="0.2"/>
    <row r="126" s="235" customFormat="1" x14ac:dyDescent="0.2"/>
    <row r="127" s="235" customFormat="1" x14ac:dyDescent="0.2"/>
    <row r="128" s="235" customFormat="1" x14ac:dyDescent="0.2"/>
    <row r="129" s="235" customFormat="1" x14ac:dyDescent="0.2"/>
    <row r="130" s="235" customFormat="1" x14ac:dyDescent="0.2"/>
    <row r="131" s="235" customFormat="1" x14ac:dyDescent="0.2"/>
    <row r="132" s="235" customFormat="1" x14ac:dyDescent="0.2"/>
    <row r="133" s="235" customFormat="1" x14ac:dyDescent="0.2"/>
    <row r="134" s="235" customFormat="1" x14ac:dyDescent="0.2"/>
    <row r="135" s="235" customFormat="1" x14ac:dyDescent="0.2"/>
    <row r="136" s="235" customFormat="1" x14ac:dyDescent="0.2"/>
    <row r="137" s="235" customFormat="1" x14ac:dyDescent="0.2"/>
    <row r="138" s="235" customFormat="1" x14ac:dyDescent="0.2"/>
    <row r="139" s="235" customFormat="1" x14ac:dyDescent="0.2"/>
    <row r="140" s="235" customFormat="1" x14ac:dyDescent="0.2"/>
    <row r="141" s="235" customFormat="1" x14ac:dyDescent="0.2"/>
    <row r="142" s="235" customFormat="1" x14ac:dyDescent="0.2"/>
    <row r="143" s="235" customFormat="1" x14ac:dyDescent="0.2"/>
    <row r="144" s="235" customFormat="1" x14ac:dyDescent="0.2"/>
    <row r="145" s="235" customFormat="1" x14ac:dyDescent="0.2"/>
    <row r="146" s="235" customFormat="1" x14ac:dyDescent="0.2"/>
    <row r="147" s="235" customFormat="1" x14ac:dyDescent="0.2"/>
    <row r="148" s="235" customFormat="1" x14ac:dyDescent="0.2"/>
    <row r="149" s="235" customFormat="1" x14ac:dyDescent="0.2"/>
    <row r="150" s="235" customFormat="1" x14ac:dyDescent="0.2"/>
    <row r="151" s="235" customFormat="1" x14ac:dyDescent="0.2"/>
    <row r="152" s="235" customFormat="1" x14ac:dyDescent="0.2"/>
    <row r="153" s="235" customFormat="1" x14ac:dyDescent="0.2"/>
    <row r="154" s="235" customFormat="1" x14ac:dyDescent="0.2"/>
    <row r="155" s="235" customFormat="1" x14ac:dyDescent="0.2"/>
    <row r="156" s="235" customFormat="1" x14ac:dyDescent="0.2"/>
    <row r="157" s="235" customFormat="1" x14ac:dyDescent="0.2"/>
    <row r="158" s="235" customFormat="1" x14ac:dyDescent="0.2"/>
    <row r="159" s="235" customFormat="1" x14ac:dyDescent="0.2"/>
    <row r="160" s="235" customFormat="1" x14ac:dyDescent="0.2"/>
    <row r="161" s="235" customFormat="1" x14ac:dyDescent="0.2"/>
    <row r="162" s="235" customFormat="1" x14ac:dyDescent="0.2"/>
    <row r="163" s="235"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3" sqref="C13"/>
    </sheetView>
  </sheetViews>
  <sheetFormatPr defaultRowHeight="15" x14ac:dyDescent="0.2"/>
  <cols>
    <col min="1" max="1" width="4.85546875" style="235" customWidth="1"/>
    <col min="2" max="2" width="57.5703125" style="235" customWidth="1"/>
    <col min="3" max="3" width="35.28515625" style="235" customWidth="1"/>
    <col min="4" max="7" width="9.140625" style="235"/>
    <col min="8" max="8" width="14.7109375" style="235" customWidth="1"/>
    <col min="9" max="9" width="16.140625" style="235" customWidth="1"/>
    <col min="10" max="10" width="30.7109375" style="235" customWidth="1"/>
    <col min="11" max="11" width="11.7109375" style="248" customWidth="1"/>
    <col min="12" max="12" width="15" style="235" customWidth="1"/>
    <col min="13" max="256" width="9.140625" style="235"/>
    <col min="257" max="257" width="4.85546875" style="235" customWidth="1"/>
    <col min="258" max="258" width="49.5703125" style="235" customWidth="1"/>
    <col min="259" max="259" width="34.42578125" style="235" customWidth="1"/>
    <col min="260" max="263" width="9.140625" style="235"/>
    <col min="264" max="264" width="14.7109375" style="235" customWidth="1"/>
    <col min="265" max="265" width="16.140625" style="235" customWidth="1"/>
    <col min="266" max="266" width="30.7109375" style="235" customWidth="1"/>
    <col min="267" max="267" width="11.7109375" style="235" customWidth="1"/>
    <col min="268" max="268" width="15" style="235" customWidth="1"/>
    <col min="269" max="512" width="9.140625" style="235"/>
    <col min="513" max="513" width="4.85546875" style="235" customWidth="1"/>
    <col min="514" max="514" width="49.5703125" style="235" customWidth="1"/>
    <col min="515" max="515" width="34.42578125" style="235" customWidth="1"/>
    <col min="516" max="519" width="9.140625" style="235"/>
    <col min="520" max="520" width="14.7109375" style="235" customWidth="1"/>
    <col min="521" max="521" width="16.140625" style="235" customWidth="1"/>
    <col min="522" max="522" width="30.7109375" style="235" customWidth="1"/>
    <col min="523" max="523" width="11.7109375" style="235" customWidth="1"/>
    <col min="524" max="524" width="15" style="235" customWidth="1"/>
    <col min="525" max="768" width="9.140625" style="235"/>
    <col min="769" max="769" width="4.85546875" style="235" customWidth="1"/>
    <col min="770" max="770" width="49.5703125" style="235" customWidth="1"/>
    <col min="771" max="771" width="34.42578125" style="235" customWidth="1"/>
    <col min="772" max="775" width="9.140625" style="235"/>
    <col min="776" max="776" width="14.7109375" style="235" customWidth="1"/>
    <col min="777" max="777" width="16.140625" style="235" customWidth="1"/>
    <col min="778" max="778" width="30.7109375" style="235" customWidth="1"/>
    <col min="779" max="779" width="11.7109375" style="235" customWidth="1"/>
    <col min="780" max="780" width="15" style="235" customWidth="1"/>
    <col min="781" max="1024" width="9.140625" style="235"/>
    <col min="1025" max="1025" width="4.85546875" style="235" customWidth="1"/>
    <col min="1026" max="1026" width="49.5703125" style="235" customWidth="1"/>
    <col min="1027" max="1027" width="34.42578125" style="235" customWidth="1"/>
    <col min="1028" max="1031" width="9.140625" style="235"/>
    <col min="1032" max="1032" width="14.7109375" style="235" customWidth="1"/>
    <col min="1033" max="1033" width="16.140625" style="235" customWidth="1"/>
    <col min="1034" max="1034" width="30.7109375" style="235" customWidth="1"/>
    <col min="1035" max="1035" width="11.7109375" style="235" customWidth="1"/>
    <col min="1036" max="1036" width="15" style="235" customWidth="1"/>
    <col min="1037" max="1280" width="9.140625" style="235"/>
    <col min="1281" max="1281" width="4.85546875" style="235" customWidth="1"/>
    <col min="1282" max="1282" width="49.5703125" style="235" customWidth="1"/>
    <col min="1283" max="1283" width="34.42578125" style="235" customWidth="1"/>
    <col min="1284" max="1287" width="9.140625" style="235"/>
    <col min="1288" max="1288" width="14.7109375" style="235" customWidth="1"/>
    <col min="1289" max="1289" width="16.140625" style="235" customWidth="1"/>
    <col min="1290" max="1290" width="30.7109375" style="235" customWidth="1"/>
    <col min="1291" max="1291" width="11.7109375" style="235" customWidth="1"/>
    <col min="1292" max="1292" width="15" style="235" customWidth="1"/>
    <col min="1293" max="1536" width="9.140625" style="235"/>
    <col min="1537" max="1537" width="4.85546875" style="235" customWidth="1"/>
    <col min="1538" max="1538" width="49.5703125" style="235" customWidth="1"/>
    <col min="1539" max="1539" width="34.42578125" style="235" customWidth="1"/>
    <col min="1540" max="1543" width="9.140625" style="235"/>
    <col min="1544" max="1544" width="14.7109375" style="235" customWidth="1"/>
    <col min="1545" max="1545" width="16.140625" style="235" customWidth="1"/>
    <col min="1546" max="1546" width="30.7109375" style="235" customWidth="1"/>
    <col min="1547" max="1547" width="11.7109375" style="235" customWidth="1"/>
    <col min="1548" max="1548" width="15" style="235" customWidth="1"/>
    <col min="1549" max="1792" width="9.140625" style="235"/>
    <col min="1793" max="1793" width="4.85546875" style="235" customWidth="1"/>
    <col min="1794" max="1794" width="49.5703125" style="235" customWidth="1"/>
    <col min="1795" max="1795" width="34.42578125" style="235" customWidth="1"/>
    <col min="1796" max="1799" width="9.140625" style="235"/>
    <col min="1800" max="1800" width="14.7109375" style="235" customWidth="1"/>
    <col min="1801" max="1801" width="16.140625" style="235" customWidth="1"/>
    <col min="1802" max="1802" width="30.7109375" style="235" customWidth="1"/>
    <col min="1803" max="1803" width="11.7109375" style="235" customWidth="1"/>
    <col min="1804" max="1804" width="15" style="235" customWidth="1"/>
    <col min="1805" max="2048" width="9.140625" style="235"/>
    <col min="2049" max="2049" width="4.85546875" style="235" customWidth="1"/>
    <col min="2050" max="2050" width="49.5703125" style="235" customWidth="1"/>
    <col min="2051" max="2051" width="34.42578125" style="235" customWidth="1"/>
    <col min="2052" max="2055" width="9.140625" style="235"/>
    <col min="2056" max="2056" width="14.7109375" style="235" customWidth="1"/>
    <col min="2057" max="2057" width="16.140625" style="235" customWidth="1"/>
    <col min="2058" max="2058" width="30.7109375" style="235" customWidth="1"/>
    <col min="2059" max="2059" width="11.7109375" style="235" customWidth="1"/>
    <col min="2060" max="2060" width="15" style="235" customWidth="1"/>
    <col min="2061" max="2304" width="9.140625" style="235"/>
    <col min="2305" max="2305" width="4.85546875" style="235" customWidth="1"/>
    <col min="2306" max="2306" width="49.5703125" style="235" customWidth="1"/>
    <col min="2307" max="2307" width="34.42578125" style="235" customWidth="1"/>
    <col min="2308" max="2311" width="9.140625" style="235"/>
    <col min="2312" max="2312" width="14.7109375" style="235" customWidth="1"/>
    <col min="2313" max="2313" width="16.140625" style="235" customWidth="1"/>
    <col min="2314" max="2314" width="30.7109375" style="235" customWidth="1"/>
    <col min="2315" max="2315" width="11.7109375" style="235" customWidth="1"/>
    <col min="2316" max="2316" width="15" style="235" customWidth="1"/>
    <col min="2317" max="2560" width="9.140625" style="235"/>
    <col min="2561" max="2561" width="4.85546875" style="235" customWidth="1"/>
    <col min="2562" max="2562" width="49.5703125" style="235" customWidth="1"/>
    <col min="2563" max="2563" width="34.42578125" style="235" customWidth="1"/>
    <col min="2564" max="2567" width="9.140625" style="235"/>
    <col min="2568" max="2568" width="14.7109375" style="235" customWidth="1"/>
    <col min="2569" max="2569" width="16.140625" style="235" customWidth="1"/>
    <col min="2570" max="2570" width="30.7109375" style="235" customWidth="1"/>
    <col min="2571" max="2571" width="11.7109375" style="235" customWidth="1"/>
    <col min="2572" max="2572" width="15" style="235" customWidth="1"/>
    <col min="2573" max="2816" width="9.140625" style="235"/>
    <col min="2817" max="2817" width="4.85546875" style="235" customWidth="1"/>
    <col min="2818" max="2818" width="49.5703125" style="235" customWidth="1"/>
    <col min="2819" max="2819" width="34.42578125" style="235" customWidth="1"/>
    <col min="2820" max="2823" width="9.140625" style="235"/>
    <col min="2824" max="2824" width="14.7109375" style="235" customWidth="1"/>
    <col min="2825" max="2825" width="16.140625" style="235" customWidth="1"/>
    <col min="2826" max="2826" width="30.7109375" style="235" customWidth="1"/>
    <col min="2827" max="2827" width="11.7109375" style="235" customWidth="1"/>
    <col min="2828" max="2828" width="15" style="235" customWidth="1"/>
    <col min="2829" max="3072" width="9.140625" style="235"/>
    <col min="3073" max="3073" width="4.85546875" style="235" customWidth="1"/>
    <col min="3074" max="3074" width="49.5703125" style="235" customWidth="1"/>
    <col min="3075" max="3075" width="34.42578125" style="235" customWidth="1"/>
    <col min="3076" max="3079" width="9.140625" style="235"/>
    <col min="3080" max="3080" width="14.7109375" style="235" customWidth="1"/>
    <col min="3081" max="3081" width="16.140625" style="235" customWidth="1"/>
    <col min="3082" max="3082" width="30.7109375" style="235" customWidth="1"/>
    <col min="3083" max="3083" width="11.7109375" style="235" customWidth="1"/>
    <col min="3084" max="3084" width="15" style="235" customWidth="1"/>
    <col min="3085" max="3328" width="9.140625" style="235"/>
    <col min="3329" max="3329" width="4.85546875" style="235" customWidth="1"/>
    <col min="3330" max="3330" width="49.5703125" style="235" customWidth="1"/>
    <col min="3331" max="3331" width="34.42578125" style="235" customWidth="1"/>
    <col min="3332" max="3335" width="9.140625" style="235"/>
    <col min="3336" max="3336" width="14.7109375" style="235" customWidth="1"/>
    <col min="3337" max="3337" width="16.140625" style="235" customWidth="1"/>
    <col min="3338" max="3338" width="30.7109375" style="235" customWidth="1"/>
    <col min="3339" max="3339" width="11.7109375" style="235" customWidth="1"/>
    <col min="3340" max="3340" width="15" style="235" customWidth="1"/>
    <col min="3341" max="3584" width="9.140625" style="235"/>
    <col min="3585" max="3585" width="4.85546875" style="235" customWidth="1"/>
    <col min="3586" max="3586" width="49.5703125" style="235" customWidth="1"/>
    <col min="3587" max="3587" width="34.42578125" style="235" customWidth="1"/>
    <col min="3588" max="3591" width="9.140625" style="235"/>
    <col min="3592" max="3592" width="14.7109375" style="235" customWidth="1"/>
    <col min="3593" max="3593" width="16.140625" style="235" customWidth="1"/>
    <col min="3594" max="3594" width="30.7109375" style="235" customWidth="1"/>
    <col min="3595" max="3595" width="11.7109375" style="235" customWidth="1"/>
    <col min="3596" max="3596" width="15" style="235" customWidth="1"/>
    <col min="3597" max="3840" width="9.140625" style="235"/>
    <col min="3841" max="3841" width="4.85546875" style="235" customWidth="1"/>
    <col min="3842" max="3842" width="49.5703125" style="235" customWidth="1"/>
    <col min="3843" max="3843" width="34.42578125" style="235" customWidth="1"/>
    <col min="3844" max="3847" width="9.140625" style="235"/>
    <col min="3848" max="3848" width="14.7109375" style="235" customWidth="1"/>
    <col min="3849" max="3849" width="16.140625" style="235" customWidth="1"/>
    <col min="3850" max="3850" width="30.7109375" style="235" customWidth="1"/>
    <col min="3851" max="3851" width="11.7109375" style="235" customWidth="1"/>
    <col min="3852" max="3852" width="15" style="235" customWidth="1"/>
    <col min="3853" max="4096" width="9.140625" style="235"/>
    <col min="4097" max="4097" width="4.85546875" style="235" customWidth="1"/>
    <col min="4098" max="4098" width="49.5703125" style="235" customWidth="1"/>
    <col min="4099" max="4099" width="34.42578125" style="235" customWidth="1"/>
    <col min="4100" max="4103" width="9.140625" style="235"/>
    <col min="4104" max="4104" width="14.7109375" style="235" customWidth="1"/>
    <col min="4105" max="4105" width="16.140625" style="235" customWidth="1"/>
    <col min="4106" max="4106" width="30.7109375" style="235" customWidth="1"/>
    <col min="4107" max="4107" width="11.7109375" style="235" customWidth="1"/>
    <col min="4108" max="4108" width="15" style="235" customWidth="1"/>
    <col min="4109" max="4352" width="9.140625" style="235"/>
    <col min="4353" max="4353" width="4.85546875" style="235" customWidth="1"/>
    <col min="4354" max="4354" width="49.5703125" style="235" customWidth="1"/>
    <col min="4355" max="4355" width="34.42578125" style="235" customWidth="1"/>
    <col min="4356" max="4359" width="9.140625" style="235"/>
    <col min="4360" max="4360" width="14.7109375" style="235" customWidth="1"/>
    <col min="4361" max="4361" width="16.140625" style="235" customWidth="1"/>
    <col min="4362" max="4362" width="30.7109375" style="235" customWidth="1"/>
    <col min="4363" max="4363" width="11.7109375" style="235" customWidth="1"/>
    <col min="4364" max="4364" width="15" style="235" customWidth="1"/>
    <col min="4365" max="4608" width="9.140625" style="235"/>
    <col min="4609" max="4609" width="4.85546875" style="235" customWidth="1"/>
    <col min="4610" max="4610" width="49.5703125" style="235" customWidth="1"/>
    <col min="4611" max="4611" width="34.42578125" style="235" customWidth="1"/>
    <col min="4612" max="4615" width="9.140625" style="235"/>
    <col min="4616" max="4616" width="14.7109375" style="235" customWidth="1"/>
    <col min="4617" max="4617" width="16.140625" style="235" customWidth="1"/>
    <col min="4618" max="4618" width="30.7109375" style="235" customWidth="1"/>
    <col min="4619" max="4619" width="11.7109375" style="235" customWidth="1"/>
    <col min="4620" max="4620" width="15" style="235" customWidth="1"/>
    <col min="4621" max="4864" width="9.140625" style="235"/>
    <col min="4865" max="4865" width="4.85546875" style="235" customWidth="1"/>
    <col min="4866" max="4866" width="49.5703125" style="235" customWidth="1"/>
    <col min="4867" max="4867" width="34.42578125" style="235" customWidth="1"/>
    <col min="4868" max="4871" width="9.140625" style="235"/>
    <col min="4872" max="4872" width="14.7109375" style="235" customWidth="1"/>
    <col min="4873" max="4873" width="16.140625" style="235" customWidth="1"/>
    <col min="4874" max="4874" width="30.7109375" style="235" customWidth="1"/>
    <col min="4875" max="4875" width="11.7109375" style="235" customWidth="1"/>
    <col min="4876" max="4876" width="15" style="235" customWidth="1"/>
    <col min="4877" max="5120" width="9.140625" style="235"/>
    <col min="5121" max="5121" width="4.85546875" style="235" customWidth="1"/>
    <col min="5122" max="5122" width="49.5703125" style="235" customWidth="1"/>
    <col min="5123" max="5123" width="34.42578125" style="235" customWidth="1"/>
    <col min="5124" max="5127" width="9.140625" style="235"/>
    <col min="5128" max="5128" width="14.7109375" style="235" customWidth="1"/>
    <col min="5129" max="5129" width="16.140625" style="235" customWidth="1"/>
    <col min="5130" max="5130" width="30.7109375" style="235" customWidth="1"/>
    <col min="5131" max="5131" width="11.7109375" style="235" customWidth="1"/>
    <col min="5132" max="5132" width="15" style="235" customWidth="1"/>
    <col min="5133" max="5376" width="9.140625" style="235"/>
    <col min="5377" max="5377" width="4.85546875" style="235" customWidth="1"/>
    <col min="5378" max="5378" width="49.5703125" style="235" customWidth="1"/>
    <col min="5379" max="5379" width="34.42578125" style="235" customWidth="1"/>
    <col min="5380" max="5383" width="9.140625" style="235"/>
    <col min="5384" max="5384" width="14.7109375" style="235" customWidth="1"/>
    <col min="5385" max="5385" width="16.140625" style="235" customWidth="1"/>
    <col min="5386" max="5386" width="30.7109375" style="235" customWidth="1"/>
    <col min="5387" max="5387" width="11.7109375" style="235" customWidth="1"/>
    <col min="5388" max="5388" width="15" style="235" customWidth="1"/>
    <col min="5389" max="5632" width="9.140625" style="235"/>
    <col min="5633" max="5633" width="4.85546875" style="235" customWidth="1"/>
    <col min="5634" max="5634" width="49.5703125" style="235" customWidth="1"/>
    <col min="5635" max="5635" width="34.42578125" style="235" customWidth="1"/>
    <col min="5636" max="5639" width="9.140625" style="235"/>
    <col min="5640" max="5640" width="14.7109375" style="235" customWidth="1"/>
    <col min="5641" max="5641" width="16.140625" style="235" customWidth="1"/>
    <col min="5642" max="5642" width="30.7109375" style="235" customWidth="1"/>
    <col min="5643" max="5643" width="11.7109375" style="235" customWidth="1"/>
    <col min="5644" max="5644" width="15" style="235" customWidth="1"/>
    <col min="5645" max="5888" width="9.140625" style="235"/>
    <col min="5889" max="5889" width="4.85546875" style="235" customWidth="1"/>
    <col min="5890" max="5890" width="49.5703125" style="235" customWidth="1"/>
    <col min="5891" max="5891" width="34.42578125" style="235" customWidth="1"/>
    <col min="5892" max="5895" width="9.140625" style="235"/>
    <col min="5896" max="5896" width="14.7109375" style="235" customWidth="1"/>
    <col min="5897" max="5897" width="16.140625" style="235" customWidth="1"/>
    <col min="5898" max="5898" width="30.7109375" style="235" customWidth="1"/>
    <col min="5899" max="5899" width="11.7109375" style="235" customWidth="1"/>
    <col min="5900" max="5900" width="15" style="235" customWidth="1"/>
    <col min="5901" max="6144" width="9.140625" style="235"/>
    <col min="6145" max="6145" width="4.85546875" style="235" customWidth="1"/>
    <col min="6146" max="6146" width="49.5703125" style="235" customWidth="1"/>
    <col min="6147" max="6147" width="34.42578125" style="235" customWidth="1"/>
    <col min="6148" max="6151" width="9.140625" style="235"/>
    <col min="6152" max="6152" width="14.7109375" style="235" customWidth="1"/>
    <col min="6153" max="6153" width="16.140625" style="235" customWidth="1"/>
    <col min="6154" max="6154" width="30.7109375" style="235" customWidth="1"/>
    <col min="6155" max="6155" width="11.7109375" style="235" customWidth="1"/>
    <col min="6156" max="6156" width="15" style="235" customWidth="1"/>
    <col min="6157" max="6400" width="9.140625" style="235"/>
    <col min="6401" max="6401" width="4.85546875" style="235" customWidth="1"/>
    <col min="6402" max="6402" width="49.5703125" style="235" customWidth="1"/>
    <col min="6403" max="6403" width="34.42578125" style="235" customWidth="1"/>
    <col min="6404" max="6407" width="9.140625" style="235"/>
    <col min="6408" max="6408" width="14.7109375" style="235" customWidth="1"/>
    <col min="6409" max="6409" width="16.140625" style="235" customWidth="1"/>
    <col min="6410" max="6410" width="30.7109375" style="235" customWidth="1"/>
    <col min="6411" max="6411" width="11.7109375" style="235" customWidth="1"/>
    <col min="6412" max="6412" width="15" style="235" customWidth="1"/>
    <col min="6413" max="6656" width="9.140625" style="235"/>
    <col min="6657" max="6657" width="4.85546875" style="235" customWidth="1"/>
    <col min="6658" max="6658" width="49.5703125" style="235" customWidth="1"/>
    <col min="6659" max="6659" width="34.42578125" style="235" customWidth="1"/>
    <col min="6660" max="6663" width="9.140625" style="235"/>
    <col min="6664" max="6664" width="14.7109375" style="235" customWidth="1"/>
    <col min="6665" max="6665" width="16.140625" style="235" customWidth="1"/>
    <col min="6666" max="6666" width="30.7109375" style="235" customWidth="1"/>
    <col min="6667" max="6667" width="11.7109375" style="235" customWidth="1"/>
    <col min="6668" max="6668" width="15" style="235" customWidth="1"/>
    <col min="6669" max="6912" width="9.140625" style="235"/>
    <col min="6913" max="6913" width="4.85546875" style="235" customWidth="1"/>
    <col min="6914" max="6914" width="49.5703125" style="235" customWidth="1"/>
    <col min="6915" max="6915" width="34.42578125" style="235" customWidth="1"/>
    <col min="6916" max="6919" width="9.140625" style="235"/>
    <col min="6920" max="6920" width="14.7109375" style="235" customWidth="1"/>
    <col min="6921" max="6921" width="16.140625" style="235" customWidth="1"/>
    <col min="6922" max="6922" width="30.7109375" style="235" customWidth="1"/>
    <col min="6923" max="6923" width="11.7109375" style="235" customWidth="1"/>
    <col min="6924" max="6924" width="15" style="235" customWidth="1"/>
    <col min="6925" max="7168" width="9.140625" style="235"/>
    <col min="7169" max="7169" width="4.85546875" style="235" customWidth="1"/>
    <col min="7170" max="7170" width="49.5703125" style="235" customWidth="1"/>
    <col min="7171" max="7171" width="34.42578125" style="235" customWidth="1"/>
    <col min="7172" max="7175" width="9.140625" style="235"/>
    <col min="7176" max="7176" width="14.7109375" style="235" customWidth="1"/>
    <col min="7177" max="7177" width="16.140625" style="235" customWidth="1"/>
    <col min="7178" max="7178" width="30.7109375" style="235" customWidth="1"/>
    <col min="7179" max="7179" width="11.7109375" style="235" customWidth="1"/>
    <col min="7180" max="7180" width="15" style="235" customWidth="1"/>
    <col min="7181" max="7424" width="9.140625" style="235"/>
    <col min="7425" max="7425" width="4.85546875" style="235" customWidth="1"/>
    <col min="7426" max="7426" width="49.5703125" style="235" customWidth="1"/>
    <col min="7427" max="7427" width="34.42578125" style="235" customWidth="1"/>
    <col min="7428" max="7431" width="9.140625" style="235"/>
    <col min="7432" max="7432" width="14.7109375" style="235" customWidth="1"/>
    <col min="7433" max="7433" width="16.140625" style="235" customWidth="1"/>
    <col min="7434" max="7434" width="30.7109375" style="235" customWidth="1"/>
    <col min="7435" max="7435" width="11.7109375" style="235" customWidth="1"/>
    <col min="7436" max="7436" width="15" style="235" customWidth="1"/>
    <col min="7437" max="7680" width="9.140625" style="235"/>
    <col min="7681" max="7681" width="4.85546875" style="235" customWidth="1"/>
    <col min="7682" max="7682" width="49.5703125" style="235" customWidth="1"/>
    <col min="7683" max="7683" width="34.42578125" style="235" customWidth="1"/>
    <col min="7684" max="7687" width="9.140625" style="235"/>
    <col min="7688" max="7688" width="14.7109375" style="235" customWidth="1"/>
    <col min="7689" max="7689" width="16.140625" style="235" customWidth="1"/>
    <col min="7690" max="7690" width="30.7109375" style="235" customWidth="1"/>
    <col min="7691" max="7691" width="11.7109375" style="235" customWidth="1"/>
    <col min="7692" max="7692" width="15" style="235" customWidth="1"/>
    <col min="7693" max="7936" width="9.140625" style="235"/>
    <col min="7937" max="7937" width="4.85546875" style="235" customWidth="1"/>
    <col min="7938" max="7938" width="49.5703125" style="235" customWidth="1"/>
    <col min="7939" max="7939" width="34.42578125" style="235" customWidth="1"/>
    <col min="7940" max="7943" width="9.140625" style="235"/>
    <col min="7944" max="7944" width="14.7109375" style="235" customWidth="1"/>
    <col min="7945" max="7945" width="16.140625" style="235" customWidth="1"/>
    <col min="7946" max="7946" width="30.7109375" style="235" customWidth="1"/>
    <col min="7947" max="7947" width="11.7109375" style="235" customWidth="1"/>
    <col min="7948" max="7948" width="15" style="235" customWidth="1"/>
    <col min="7949" max="8192" width="9.140625" style="235"/>
    <col min="8193" max="8193" width="4.85546875" style="235" customWidth="1"/>
    <col min="8194" max="8194" width="49.5703125" style="235" customWidth="1"/>
    <col min="8195" max="8195" width="34.42578125" style="235" customWidth="1"/>
    <col min="8196" max="8199" width="9.140625" style="235"/>
    <col min="8200" max="8200" width="14.7109375" style="235" customWidth="1"/>
    <col min="8201" max="8201" width="16.140625" style="235" customWidth="1"/>
    <col min="8202" max="8202" width="30.7109375" style="235" customWidth="1"/>
    <col min="8203" max="8203" width="11.7109375" style="235" customWidth="1"/>
    <col min="8204" max="8204" width="15" style="235" customWidth="1"/>
    <col min="8205" max="8448" width="9.140625" style="235"/>
    <col min="8449" max="8449" width="4.85546875" style="235" customWidth="1"/>
    <col min="8450" max="8450" width="49.5703125" style="235" customWidth="1"/>
    <col min="8451" max="8451" width="34.42578125" style="235" customWidth="1"/>
    <col min="8452" max="8455" width="9.140625" style="235"/>
    <col min="8456" max="8456" width="14.7109375" style="235" customWidth="1"/>
    <col min="8457" max="8457" width="16.140625" style="235" customWidth="1"/>
    <col min="8458" max="8458" width="30.7109375" style="235" customWidth="1"/>
    <col min="8459" max="8459" width="11.7109375" style="235" customWidth="1"/>
    <col min="8460" max="8460" width="15" style="235" customWidth="1"/>
    <col min="8461" max="8704" width="9.140625" style="235"/>
    <col min="8705" max="8705" width="4.85546875" style="235" customWidth="1"/>
    <col min="8706" max="8706" width="49.5703125" style="235" customWidth="1"/>
    <col min="8707" max="8707" width="34.42578125" style="235" customWidth="1"/>
    <col min="8708" max="8711" width="9.140625" style="235"/>
    <col min="8712" max="8712" width="14.7109375" style="235" customWidth="1"/>
    <col min="8713" max="8713" width="16.140625" style="235" customWidth="1"/>
    <col min="8714" max="8714" width="30.7109375" style="235" customWidth="1"/>
    <col min="8715" max="8715" width="11.7109375" style="235" customWidth="1"/>
    <col min="8716" max="8716" width="15" style="235" customWidth="1"/>
    <col min="8717" max="8960" width="9.140625" style="235"/>
    <col min="8961" max="8961" width="4.85546875" style="235" customWidth="1"/>
    <col min="8962" max="8962" width="49.5703125" style="235" customWidth="1"/>
    <col min="8963" max="8963" width="34.42578125" style="235" customWidth="1"/>
    <col min="8964" max="8967" width="9.140625" style="235"/>
    <col min="8968" max="8968" width="14.7109375" style="235" customWidth="1"/>
    <col min="8969" max="8969" width="16.140625" style="235" customWidth="1"/>
    <col min="8970" max="8970" width="30.7109375" style="235" customWidth="1"/>
    <col min="8971" max="8971" width="11.7109375" style="235" customWidth="1"/>
    <col min="8972" max="8972" width="15" style="235" customWidth="1"/>
    <col min="8973" max="9216" width="9.140625" style="235"/>
    <col min="9217" max="9217" width="4.85546875" style="235" customWidth="1"/>
    <col min="9218" max="9218" width="49.5703125" style="235" customWidth="1"/>
    <col min="9219" max="9219" width="34.42578125" style="235" customWidth="1"/>
    <col min="9220" max="9223" width="9.140625" style="235"/>
    <col min="9224" max="9224" width="14.7109375" style="235" customWidth="1"/>
    <col min="9225" max="9225" width="16.140625" style="235" customWidth="1"/>
    <col min="9226" max="9226" width="30.7109375" style="235" customWidth="1"/>
    <col min="9227" max="9227" width="11.7109375" style="235" customWidth="1"/>
    <col min="9228" max="9228" width="15" style="235" customWidth="1"/>
    <col min="9229" max="9472" width="9.140625" style="235"/>
    <col min="9473" max="9473" width="4.85546875" style="235" customWidth="1"/>
    <col min="9474" max="9474" width="49.5703125" style="235" customWidth="1"/>
    <col min="9475" max="9475" width="34.42578125" style="235" customWidth="1"/>
    <col min="9476" max="9479" width="9.140625" style="235"/>
    <col min="9480" max="9480" width="14.7109375" style="235" customWidth="1"/>
    <col min="9481" max="9481" width="16.140625" style="235" customWidth="1"/>
    <col min="9482" max="9482" width="30.7109375" style="235" customWidth="1"/>
    <col min="9483" max="9483" width="11.7109375" style="235" customWidth="1"/>
    <col min="9484" max="9484" width="15" style="235" customWidth="1"/>
    <col min="9485" max="9728" width="9.140625" style="235"/>
    <col min="9729" max="9729" width="4.85546875" style="235" customWidth="1"/>
    <col min="9730" max="9730" width="49.5703125" style="235" customWidth="1"/>
    <col min="9731" max="9731" width="34.42578125" style="235" customWidth="1"/>
    <col min="9732" max="9735" width="9.140625" style="235"/>
    <col min="9736" max="9736" width="14.7109375" style="235" customWidth="1"/>
    <col min="9737" max="9737" width="16.140625" style="235" customWidth="1"/>
    <col min="9738" max="9738" width="30.7109375" style="235" customWidth="1"/>
    <col min="9739" max="9739" width="11.7109375" style="235" customWidth="1"/>
    <col min="9740" max="9740" width="15" style="235" customWidth="1"/>
    <col min="9741" max="9984" width="9.140625" style="235"/>
    <col min="9985" max="9985" width="4.85546875" style="235" customWidth="1"/>
    <col min="9986" max="9986" width="49.5703125" style="235" customWidth="1"/>
    <col min="9987" max="9987" width="34.42578125" style="235" customWidth="1"/>
    <col min="9988" max="9991" width="9.140625" style="235"/>
    <col min="9992" max="9992" width="14.7109375" style="235" customWidth="1"/>
    <col min="9993" max="9993" width="16.140625" style="235" customWidth="1"/>
    <col min="9994" max="9994" width="30.7109375" style="235" customWidth="1"/>
    <col min="9995" max="9995" width="11.7109375" style="235" customWidth="1"/>
    <col min="9996" max="9996" width="15" style="235" customWidth="1"/>
    <col min="9997" max="10240" width="9.140625" style="235"/>
    <col min="10241" max="10241" width="4.85546875" style="235" customWidth="1"/>
    <col min="10242" max="10242" width="49.5703125" style="235" customWidth="1"/>
    <col min="10243" max="10243" width="34.42578125" style="235" customWidth="1"/>
    <col min="10244" max="10247" width="9.140625" style="235"/>
    <col min="10248" max="10248" width="14.7109375" style="235" customWidth="1"/>
    <col min="10249" max="10249" width="16.140625" style="235" customWidth="1"/>
    <col min="10250" max="10250" width="30.7109375" style="235" customWidth="1"/>
    <col min="10251" max="10251" width="11.7109375" style="235" customWidth="1"/>
    <col min="10252" max="10252" width="15" style="235" customWidth="1"/>
    <col min="10253" max="10496" width="9.140625" style="235"/>
    <col min="10497" max="10497" width="4.85546875" style="235" customWidth="1"/>
    <col min="10498" max="10498" width="49.5703125" style="235" customWidth="1"/>
    <col min="10499" max="10499" width="34.42578125" style="235" customWidth="1"/>
    <col min="10500" max="10503" width="9.140625" style="235"/>
    <col min="10504" max="10504" width="14.7109375" style="235" customWidth="1"/>
    <col min="10505" max="10505" width="16.140625" style="235" customWidth="1"/>
    <col min="10506" max="10506" width="30.7109375" style="235" customWidth="1"/>
    <col min="10507" max="10507" width="11.7109375" style="235" customWidth="1"/>
    <col min="10508" max="10508" width="15" style="235" customWidth="1"/>
    <col min="10509" max="10752" width="9.140625" style="235"/>
    <col min="10753" max="10753" width="4.85546875" style="235" customWidth="1"/>
    <col min="10754" max="10754" width="49.5703125" style="235" customWidth="1"/>
    <col min="10755" max="10755" width="34.42578125" style="235" customWidth="1"/>
    <col min="10756" max="10759" width="9.140625" style="235"/>
    <col min="10760" max="10760" width="14.7109375" style="235" customWidth="1"/>
    <col min="10761" max="10761" width="16.140625" style="235" customWidth="1"/>
    <col min="10762" max="10762" width="30.7109375" style="235" customWidth="1"/>
    <col min="10763" max="10763" width="11.7109375" style="235" customWidth="1"/>
    <col min="10764" max="10764" width="15" style="235" customWidth="1"/>
    <col min="10765" max="11008" width="9.140625" style="235"/>
    <col min="11009" max="11009" width="4.85546875" style="235" customWidth="1"/>
    <col min="11010" max="11010" width="49.5703125" style="235" customWidth="1"/>
    <col min="11011" max="11011" width="34.42578125" style="235" customWidth="1"/>
    <col min="11012" max="11015" width="9.140625" style="235"/>
    <col min="11016" max="11016" width="14.7109375" style="235" customWidth="1"/>
    <col min="11017" max="11017" width="16.140625" style="235" customWidth="1"/>
    <col min="11018" max="11018" width="30.7109375" style="235" customWidth="1"/>
    <col min="11019" max="11019" width="11.7109375" style="235" customWidth="1"/>
    <col min="11020" max="11020" width="15" style="235" customWidth="1"/>
    <col min="11021" max="11264" width="9.140625" style="235"/>
    <col min="11265" max="11265" width="4.85546875" style="235" customWidth="1"/>
    <col min="11266" max="11266" width="49.5703125" style="235" customWidth="1"/>
    <col min="11267" max="11267" width="34.42578125" style="235" customWidth="1"/>
    <col min="11268" max="11271" width="9.140625" style="235"/>
    <col min="11272" max="11272" width="14.7109375" style="235" customWidth="1"/>
    <col min="11273" max="11273" width="16.140625" style="235" customWidth="1"/>
    <col min="11274" max="11274" width="30.7109375" style="235" customWidth="1"/>
    <col min="11275" max="11275" width="11.7109375" style="235" customWidth="1"/>
    <col min="11276" max="11276" width="15" style="235" customWidth="1"/>
    <col min="11277" max="11520" width="9.140625" style="235"/>
    <col min="11521" max="11521" width="4.85546875" style="235" customWidth="1"/>
    <col min="11522" max="11522" width="49.5703125" style="235" customWidth="1"/>
    <col min="11523" max="11523" width="34.42578125" style="235" customWidth="1"/>
    <col min="11524" max="11527" width="9.140625" style="235"/>
    <col min="11528" max="11528" width="14.7109375" style="235" customWidth="1"/>
    <col min="11529" max="11529" width="16.140625" style="235" customWidth="1"/>
    <col min="11530" max="11530" width="30.7109375" style="235" customWidth="1"/>
    <col min="11531" max="11531" width="11.7109375" style="235" customWidth="1"/>
    <col min="11532" max="11532" width="15" style="235" customWidth="1"/>
    <col min="11533" max="11776" width="9.140625" style="235"/>
    <col min="11777" max="11777" width="4.85546875" style="235" customWidth="1"/>
    <col min="11778" max="11778" width="49.5703125" style="235" customWidth="1"/>
    <col min="11779" max="11779" width="34.42578125" style="235" customWidth="1"/>
    <col min="11780" max="11783" width="9.140625" style="235"/>
    <col min="11784" max="11784" width="14.7109375" style="235" customWidth="1"/>
    <col min="11785" max="11785" width="16.140625" style="235" customWidth="1"/>
    <col min="11786" max="11786" width="30.7109375" style="235" customWidth="1"/>
    <col min="11787" max="11787" width="11.7109375" style="235" customWidth="1"/>
    <col min="11788" max="11788" width="15" style="235" customWidth="1"/>
    <col min="11789" max="12032" width="9.140625" style="235"/>
    <col min="12033" max="12033" width="4.85546875" style="235" customWidth="1"/>
    <col min="12034" max="12034" width="49.5703125" style="235" customWidth="1"/>
    <col min="12035" max="12035" width="34.42578125" style="235" customWidth="1"/>
    <col min="12036" max="12039" width="9.140625" style="235"/>
    <col min="12040" max="12040" width="14.7109375" style="235" customWidth="1"/>
    <col min="12041" max="12041" width="16.140625" style="235" customWidth="1"/>
    <col min="12042" max="12042" width="30.7109375" style="235" customWidth="1"/>
    <col min="12043" max="12043" width="11.7109375" style="235" customWidth="1"/>
    <col min="12044" max="12044" width="15" style="235" customWidth="1"/>
    <col min="12045" max="12288" width="9.140625" style="235"/>
    <col min="12289" max="12289" width="4.85546875" style="235" customWidth="1"/>
    <col min="12290" max="12290" width="49.5703125" style="235" customWidth="1"/>
    <col min="12291" max="12291" width="34.42578125" style="235" customWidth="1"/>
    <col min="12292" max="12295" width="9.140625" style="235"/>
    <col min="12296" max="12296" width="14.7109375" style="235" customWidth="1"/>
    <col min="12297" max="12297" width="16.140625" style="235" customWidth="1"/>
    <col min="12298" max="12298" width="30.7109375" style="235" customWidth="1"/>
    <col min="12299" max="12299" width="11.7109375" style="235" customWidth="1"/>
    <col min="12300" max="12300" width="15" style="235" customWidth="1"/>
    <col min="12301" max="12544" width="9.140625" style="235"/>
    <col min="12545" max="12545" width="4.85546875" style="235" customWidth="1"/>
    <col min="12546" max="12546" width="49.5703125" style="235" customWidth="1"/>
    <col min="12547" max="12547" width="34.42578125" style="235" customWidth="1"/>
    <col min="12548" max="12551" width="9.140625" style="235"/>
    <col min="12552" max="12552" width="14.7109375" style="235" customWidth="1"/>
    <col min="12553" max="12553" width="16.140625" style="235" customWidth="1"/>
    <col min="12554" max="12554" width="30.7109375" style="235" customWidth="1"/>
    <col min="12555" max="12555" width="11.7109375" style="235" customWidth="1"/>
    <col min="12556" max="12556" width="15" style="235" customWidth="1"/>
    <col min="12557" max="12800" width="9.140625" style="235"/>
    <col min="12801" max="12801" width="4.85546875" style="235" customWidth="1"/>
    <col min="12802" max="12802" width="49.5703125" style="235" customWidth="1"/>
    <col min="12803" max="12803" width="34.42578125" style="235" customWidth="1"/>
    <col min="12804" max="12807" width="9.140625" style="235"/>
    <col min="12808" max="12808" width="14.7109375" style="235" customWidth="1"/>
    <col min="12809" max="12809" width="16.140625" style="235" customWidth="1"/>
    <col min="12810" max="12810" width="30.7109375" style="235" customWidth="1"/>
    <col min="12811" max="12811" width="11.7109375" style="235" customWidth="1"/>
    <col min="12812" max="12812" width="15" style="235" customWidth="1"/>
    <col min="12813" max="13056" width="9.140625" style="235"/>
    <col min="13057" max="13057" width="4.85546875" style="235" customWidth="1"/>
    <col min="13058" max="13058" width="49.5703125" style="235" customWidth="1"/>
    <col min="13059" max="13059" width="34.42578125" style="235" customWidth="1"/>
    <col min="13060" max="13063" width="9.140625" style="235"/>
    <col min="13064" max="13064" width="14.7109375" style="235" customWidth="1"/>
    <col min="13065" max="13065" width="16.140625" style="235" customWidth="1"/>
    <col min="13066" max="13066" width="30.7109375" style="235" customWidth="1"/>
    <col min="13067" max="13067" width="11.7109375" style="235" customWidth="1"/>
    <col min="13068" max="13068" width="15" style="235" customWidth="1"/>
    <col min="13069" max="13312" width="9.140625" style="235"/>
    <col min="13313" max="13313" width="4.85546875" style="235" customWidth="1"/>
    <col min="13314" max="13314" width="49.5703125" style="235" customWidth="1"/>
    <col min="13315" max="13315" width="34.42578125" style="235" customWidth="1"/>
    <col min="13316" max="13319" width="9.140625" style="235"/>
    <col min="13320" max="13320" width="14.7109375" style="235" customWidth="1"/>
    <col min="13321" max="13321" width="16.140625" style="235" customWidth="1"/>
    <col min="13322" max="13322" width="30.7109375" style="235" customWidth="1"/>
    <col min="13323" max="13323" width="11.7109375" style="235" customWidth="1"/>
    <col min="13324" max="13324" width="15" style="235" customWidth="1"/>
    <col min="13325" max="13568" width="9.140625" style="235"/>
    <col min="13569" max="13569" width="4.85546875" style="235" customWidth="1"/>
    <col min="13570" max="13570" width="49.5703125" style="235" customWidth="1"/>
    <col min="13571" max="13571" width="34.42578125" style="235" customWidth="1"/>
    <col min="13572" max="13575" width="9.140625" style="235"/>
    <col min="13576" max="13576" width="14.7109375" style="235" customWidth="1"/>
    <col min="13577" max="13577" width="16.140625" style="235" customWidth="1"/>
    <col min="13578" max="13578" width="30.7109375" style="235" customWidth="1"/>
    <col min="13579" max="13579" width="11.7109375" style="235" customWidth="1"/>
    <col min="13580" max="13580" width="15" style="235" customWidth="1"/>
    <col min="13581" max="13824" width="9.140625" style="235"/>
    <col min="13825" max="13825" width="4.85546875" style="235" customWidth="1"/>
    <col min="13826" max="13826" width="49.5703125" style="235" customWidth="1"/>
    <col min="13827" max="13827" width="34.42578125" style="235" customWidth="1"/>
    <col min="13828" max="13831" width="9.140625" style="235"/>
    <col min="13832" max="13832" width="14.7109375" style="235" customWidth="1"/>
    <col min="13833" max="13833" width="16.140625" style="235" customWidth="1"/>
    <col min="13834" max="13834" width="30.7109375" style="235" customWidth="1"/>
    <col min="13835" max="13835" width="11.7109375" style="235" customWidth="1"/>
    <col min="13836" max="13836" width="15" style="235" customWidth="1"/>
    <col min="13837" max="14080" width="9.140625" style="235"/>
    <col min="14081" max="14081" width="4.85546875" style="235" customWidth="1"/>
    <col min="14082" max="14082" width="49.5703125" style="235" customWidth="1"/>
    <col min="14083" max="14083" width="34.42578125" style="235" customWidth="1"/>
    <col min="14084" max="14087" width="9.140625" style="235"/>
    <col min="14088" max="14088" width="14.7109375" style="235" customWidth="1"/>
    <col min="14089" max="14089" width="16.140625" style="235" customWidth="1"/>
    <col min="14090" max="14090" width="30.7109375" style="235" customWidth="1"/>
    <col min="14091" max="14091" width="11.7109375" style="235" customWidth="1"/>
    <col min="14092" max="14092" width="15" style="235" customWidth="1"/>
    <col min="14093" max="14336" width="9.140625" style="235"/>
    <col min="14337" max="14337" width="4.85546875" style="235" customWidth="1"/>
    <col min="14338" max="14338" width="49.5703125" style="235" customWidth="1"/>
    <col min="14339" max="14339" width="34.42578125" style="235" customWidth="1"/>
    <col min="14340" max="14343" width="9.140625" style="235"/>
    <col min="14344" max="14344" width="14.7109375" style="235" customWidth="1"/>
    <col min="14345" max="14345" width="16.140625" style="235" customWidth="1"/>
    <col min="14346" max="14346" width="30.7109375" style="235" customWidth="1"/>
    <col min="14347" max="14347" width="11.7109375" style="235" customWidth="1"/>
    <col min="14348" max="14348" width="15" style="235" customWidth="1"/>
    <col min="14349" max="14592" width="9.140625" style="235"/>
    <col min="14593" max="14593" width="4.85546875" style="235" customWidth="1"/>
    <col min="14594" max="14594" width="49.5703125" style="235" customWidth="1"/>
    <col min="14595" max="14595" width="34.42578125" style="235" customWidth="1"/>
    <col min="14596" max="14599" width="9.140625" style="235"/>
    <col min="14600" max="14600" width="14.7109375" style="235" customWidth="1"/>
    <col min="14601" max="14601" width="16.140625" style="235" customWidth="1"/>
    <col min="14602" max="14602" width="30.7109375" style="235" customWidth="1"/>
    <col min="14603" max="14603" width="11.7109375" style="235" customWidth="1"/>
    <col min="14604" max="14604" width="15" style="235" customWidth="1"/>
    <col min="14605" max="14848" width="9.140625" style="235"/>
    <col min="14849" max="14849" width="4.85546875" style="235" customWidth="1"/>
    <col min="14850" max="14850" width="49.5703125" style="235" customWidth="1"/>
    <col min="14851" max="14851" width="34.42578125" style="235" customWidth="1"/>
    <col min="14852" max="14855" width="9.140625" style="235"/>
    <col min="14856" max="14856" width="14.7109375" style="235" customWidth="1"/>
    <col min="14857" max="14857" width="16.140625" style="235" customWidth="1"/>
    <col min="14858" max="14858" width="30.7109375" style="235" customWidth="1"/>
    <col min="14859" max="14859" width="11.7109375" style="235" customWidth="1"/>
    <col min="14860" max="14860" width="15" style="235" customWidth="1"/>
    <col min="14861" max="15104" width="9.140625" style="235"/>
    <col min="15105" max="15105" width="4.85546875" style="235" customWidth="1"/>
    <col min="15106" max="15106" width="49.5703125" style="235" customWidth="1"/>
    <col min="15107" max="15107" width="34.42578125" style="235" customWidth="1"/>
    <col min="15108" max="15111" width="9.140625" style="235"/>
    <col min="15112" max="15112" width="14.7109375" style="235" customWidth="1"/>
    <col min="15113" max="15113" width="16.140625" style="235" customWidth="1"/>
    <col min="15114" max="15114" width="30.7109375" style="235" customWidth="1"/>
    <col min="15115" max="15115" width="11.7109375" style="235" customWidth="1"/>
    <col min="15116" max="15116" width="15" style="235" customWidth="1"/>
    <col min="15117" max="15360" width="9.140625" style="235"/>
    <col min="15361" max="15361" width="4.85546875" style="235" customWidth="1"/>
    <col min="15362" max="15362" width="49.5703125" style="235" customWidth="1"/>
    <col min="15363" max="15363" width="34.42578125" style="235" customWidth="1"/>
    <col min="15364" max="15367" width="9.140625" style="235"/>
    <col min="15368" max="15368" width="14.7109375" style="235" customWidth="1"/>
    <col min="15369" max="15369" width="16.140625" style="235" customWidth="1"/>
    <col min="15370" max="15370" width="30.7109375" style="235" customWidth="1"/>
    <col min="15371" max="15371" width="11.7109375" style="235" customWidth="1"/>
    <col min="15372" max="15372" width="15" style="235" customWidth="1"/>
    <col min="15373" max="15616" width="9.140625" style="235"/>
    <col min="15617" max="15617" width="4.85546875" style="235" customWidth="1"/>
    <col min="15618" max="15618" width="49.5703125" style="235" customWidth="1"/>
    <col min="15619" max="15619" width="34.42578125" style="235" customWidth="1"/>
    <col min="15620" max="15623" width="9.140625" style="235"/>
    <col min="15624" max="15624" width="14.7109375" style="235" customWidth="1"/>
    <col min="15625" max="15625" width="16.140625" style="235" customWidth="1"/>
    <col min="15626" max="15626" width="30.7109375" style="235" customWidth="1"/>
    <col min="15627" max="15627" width="11.7109375" style="235" customWidth="1"/>
    <col min="15628" max="15628" width="15" style="235" customWidth="1"/>
    <col min="15629" max="15872" width="9.140625" style="235"/>
    <col min="15873" max="15873" width="4.85546875" style="235" customWidth="1"/>
    <col min="15874" max="15874" width="49.5703125" style="235" customWidth="1"/>
    <col min="15875" max="15875" width="34.42578125" style="235" customWidth="1"/>
    <col min="15876" max="15879" width="9.140625" style="235"/>
    <col min="15880" max="15880" width="14.7109375" style="235" customWidth="1"/>
    <col min="15881" max="15881" width="16.140625" style="235" customWidth="1"/>
    <col min="15882" max="15882" width="30.7109375" style="235" customWidth="1"/>
    <col min="15883" max="15883" width="11.7109375" style="235" customWidth="1"/>
    <col min="15884" max="15884" width="15" style="235" customWidth="1"/>
    <col min="15885" max="16128" width="9.140625" style="235"/>
    <col min="16129" max="16129" width="4.85546875" style="235" customWidth="1"/>
    <col min="16130" max="16130" width="49.5703125" style="235" customWidth="1"/>
    <col min="16131" max="16131" width="34.42578125" style="235" customWidth="1"/>
    <col min="16132" max="16135" width="9.140625" style="235"/>
    <col min="16136" max="16136" width="14.7109375" style="235" customWidth="1"/>
    <col min="16137" max="16137" width="16.140625" style="235" customWidth="1"/>
    <col min="16138" max="16138" width="30.7109375" style="235" customWidth="1"/>
    <col min="16139" max="16139" width="11.7109375" style="235" customWidth="1"/>
    <col min="16140" max="16140" width="15" style="235" customWidth="1"/>
    <col min="16141" max="16384" width="9.140625" style="235"/>
  </cols>
  <sheetData>
    <row r="1" spans="1:16" s="229" customFormat="1" ht="11.25" x14ac:dyDescent="0.2">
      <c r="C1" s="174" t="s">
        <v>675</v>
      </c>
      <c r="K1" s="230"/>
    </row>
    <row r="2" spans="1:16" s="229" customFormat="1" ht="56.25" x14ac:dyDescent="0.2">
      <c r="C2" s="215" t="s">
        <v>308</v>
      </c>
      <c r="K2" s="231"/>
    </row>
    <row r="3" spans="1:16" s="229" customFormat="1" ht="11.25" x14ac:dyDescent="0.2">
      <c r="C3" s="173" t="s">
        <v>650</v>
      </c>
      <c r="K3" s="231"/>
    </row>
    <row r="5" spans="1:16" ht="103.5" customHeight="1" x14ac:dyDescent="0.25">
      <c r="A5" s="232"/>
      <c r="B5" s="393" t="s">
        <v>651</v>
      </c>
      <c r="C5" s="393"/>
      <c r="D5" s="233"/>
      <c r="E5" s="233"/>
      <c r="F5" s="233"/>
      <c r="G5" s="233"/>
      <c r="H5" s="233"/>
      <c r="I5" s="233"/>
      <c r="J5" s="233"/>
      <c r="K5" s="234"/>
      <c r="L5" s="234"/>
      <c r="M5" s="234"/>
      <c r="N5" s="234"/>
      <c r="O5" s="234"/>
      <c r="P5" s="234"/>
    </row>
    <row r="6" spans="1:16" ht="15.75" x14ac:dyDescent="0.25">
      <c r="A6" s="232"/>
      <c r="B6" s="236"/>
      <c r="C6" s="236"/>
      <c r="D6" s="236"/>
      <c r="E6" s="236"/>
      <c r="F6" s="236"/>
      <c r="G6" s="236"/>
      <c r="H6" s="236"/>
      <c r="I6" s="236"/>
      <c r="J6" s="237"/>
      <c r="K6" s="234"/>
      <c r="L6" s="234"/>
      <c r="M6" s="234"/>
      <c r="N6" s="234"/>
      <c r="O6" s="234"/>
      <c r="P6" s="234"/>
    </row>
    <row r="7" spans="1:16" s="109" customFormat="1" ht="12.75" x14ac:dyDescent="0.25">
      <c r="A7" s="391" t="s">
        <v>631</v>
      </c>
      <c r="B7" s="392" t="s">
        <v>632</v>
      </c>
      <c r="C7" s="392" t="s">
        <v>649</v>
      </c>
      <c r="D7" s="218"/>
      <c r="E7" s="219"/>
    </row>
    <row r="8" spans="1:16" s="109" customFormat="1" ht="12.75" x14ac:dyDescent="0.25">
      <c r="A8" s="391"/>
      <c r="B8" s="392"/>
      <c r="C8" s="392"/>
      <c r="D8" s="218"/>
      <c r="E8" s="219"/>
    </row>
    <row r="9" spans="1:16" ht="33" customHeight="1" x14ac:dyDescent="0.2">
      <c r="A9" s="220">
        <v>1</v>
      </c>
      <c r="B9" s="221" t="s">
        <v>634</v>
      </c>
      <c r="C9" s="250">
        <v>379600</v>
      </c>
      <c r="D9" s="234"/>
      <c r="E9" s="234"/>
      <c r="K9" s="235"/>
    </row>
    <row r="10" spans="1:16" ht="38.25" customHeight="1" x14ac:dyDescent="0.2">
      <c r="A10" s="220">
        <v>2</v>
      </c>
      <c r="B10" s="221" t="s">
        <v>635</v>
      </c>
      <c r="C10" s="251">
        <v>50600</v>
      </c>
      <c r="D10" s="234"/>
      <c r="E10" s="234"/>
      <c r="K10" s="235"/>
    </row>
    <row r="11" spans="1:16" ht="38.25" customHeight="1" x14ac:dyDescent="0.2">
      <c r="A11" s="220">
        <v>3</v>
      </c>
      <c r="B11" s="221" t="s">
        <v>636</v>
      </c>
      <c r="C11" s="251">
        <v>50600</v>
      </c>
      <c r="D11" s="234"/>
      <c r="E11" s="238"/>
      <c r="K11" s="235"/>
    </row>
    <row r="12" spans="1:16" ht="38.25" customHeight="1" x14ac:dyDescent="0.2">
      <c r="A12" s="220">
        <v>4</v>
      </c>
      <c r="B12" s="221" t="s">
        <v>637</v>
      </c>
      <c r="C12" s="251">
        <v>126500</v>
      </c>
      <c r="D12" s="234"/>
      <c r="E12" s="234"/>
      <c r="K12" s="235"/>
    </row>
    <row r="13" spans="1:16" ht="38.25" customHeight="1" x14ac:dyDescent="0.2">
      <c r="A13" s="220">
        <v>5</v>
      </c>
      <c r="B13" s="221" t="s">
        <v>638</v>
      </c>
      <c r="C13" s="251">
        <v>50600</v>
      </c>
      <c r="D13" s="234"/>
      <c r="E13" s="234"/>
      <c r="K13" s="235"/>
    </row>
    <row r="14" spans="1:16" ht="38.25" customHeight="1" x14ac:dyDescent="0.2">
      <c r="A14" s="284">
        <v>6</v>
      </c>
      <c r="B14" s="221" t="s">
        <v>639</v>
      </c>
      <c r="C14" s="251">
        <v>50600</v>
      </c>
      <c r="D14" s="234"/>
      <c r="E14" s="234"/>
      <c r="K14" s="235"/>
    </row>
    <row r="15" spans="1:16" s="226" customFormat="1" ht="38.25" customHeight="1" x14ac:dyDescent="0.25">
      <c r="A15" s="223"/>
      <c r="B15" s="224" t="s">
        <v>640</v>
      </c>
      <c r="C15" s="252">
        <f>SUM(C9:C14)</f>
        <v>708500</v>
      </c>
      <c r="D15" s="225"/>
      <c r="E15" s="225"/>
    </row>
    <row r="16" spans="1:16" ht="15.75" x14ac:dyDescent="0.25">
      <c r="A16" s="239"/>
      <c r="B16" s="239"/>
      <c r="C16" s="240"/>
      <c r="D16" s="240"/>
      <c r="E16" s="240"/>
      <c r="F16" s="240"/>
      <c r="G16" s="240"/>
      <c r="H16" s="240"/>
      <c r="I16" s="240"/>
      <c r="J16" s="234"/>
      <c r="K16" s="234"/>
      <c r="L16" s="234"/>
      <c r="M16" s="234"/>
      <c r="N16" s="234"/>
      <c r="O16" s="234"/>
      <c r="P16" s="234"/>
    </row>
    <row r="17" spans="1:16" ht="15.75" x14ac:dyDescent="0.25">
      <c r="A17" s="239"/>
      <c r="B17" s="239"/>
      <c r="C17" s="240"/>
      <c r="D17" s="240"/>
      <c r="E17" s="240"/>
      <c r="F17" s="240"/>
      <c r="G17" s="240"/>
      <c r="H17" s="240"/>
      <c r="I17" s="240"/>
      <c r="J17" s="241"/>
      <c r="K17" s="241"/>
      <c r="L17" s="234"/>
      <c r="M17" s="234"/>
      <c r="N17" s="234"/>
      <c r="O17" s="234"/>
      <c r="P17" s="234"/>
    </row>
    <row r="18" spans="1:16" x14ac:dyDescent="0.2">
      <c r="A18" s="234"/>
      <c r="B18" s="234"/>
      <c r="C18" s="234"/>
      <c r="D18" s="234"/>
      <c r="E18" s="234"/>
      <c r="F18" s="234"/>
      <c r="G18" s="234"/>
      <c r="H18" s="234"/>
      <c r="I18" s="241"/>
      <c r="J18" s="241"/>
      <c r="K18" s="241"/>
      <c r="L18" s="234"/>
      <c r="M18" s="234"/>
      <c r="N18" s="234"/>
      <c r="O18" s="234"/>
      <c r="P18" s="234"/>
    </row>
    <row r="19" spans="1:16" s="247" customFormat="1" ht="15.75" x14ac:dyDescent="0.25">
      <c r="A19" s="394"/>
      <c r="B19" s="394"/>
      <c r="C19" s="394"/>
      <c r="D19" s="394"/>
      <c r="E19" s="394"/>
      <c r="F19" s="242"/>
      <c r="G19" s="242"/>
      <c r="H19" s="243"/>
      <c r="I19" s="244"/>
      <c r="J19" s="245"/>
      <c r="K19" s="244"/>
      <c r="L19" s="243"/>
      <c r="M19" s="246"/>
      <c r="N19" s="246"/>
      <c r="O19" s="243"/>
    </row>
    <row r="33" spans="11:11" x14ac:dyDescent="0.2">
      <c r="K33" s="235"/>
    </row>
    <row r="34" spans="11:11" x14ac:dyDescent="0.2">
      <c r="K34" s="235"/>
    </row>
    <row r="35" spans="11:11" x14ac:dyDescent="0.2">
      <c r="K35" s="235"/>
    </row>
    <row r="36" spans="11:11" x14ac:dyDescent="0.2">
      <c r="K36" s="235"/>
    </row>
    <row r="37" spans="11:11" x14ac:dyDescent="0.2">
      <c r="K37" s="235"/>
    </row>
    <row r="38" spans="11:11" x14ac:dyDescent="0.2">
      <c r="K38" s="235"/>
    </row>
    <row r="39" spans="11:11" x14ac:dyDescent="0.2">
      <c r="K39" s="235"/>
    </row>
    <row r="40" spans="11:11" x14ac:dyDescent="0.2">
      <c r="K40" s="235"/>
    </row>
    <row r="41" spans="11:11" x14ac:dyDescent="0.2">
      <c r="K41" s="235"/>
    </row>
    <row r="42" spans="11:11" x14ac:dyDescent="0.2">
      <c r="K42" s="235"/>
    </row>
    <row r="43" spans="11:11" x14ac:dyDescent="0.2">
      <c r="K43" s="235"/>
    </row>
    <row r="44" spans="11:11" x14ac:dyDescent="0.2">
      <c r="K44" s="235"/>
    </row>
    <row r="45" spans="11:11" x14ac:dyDescent="0.2">
      <c r="K45" s="235"/>
    </row>
    <row r="46" spans="11:11" x14ac:dyDescent="0.2">
      <c r="K46" s="235"/>
    </row>
    <row r="47" spans="11:11" x14ac:dyDescent="0.2">
      <c r="K47" s="235"/>
    </row>
    <row r="48" spans="11:11" x14ac:dyDescent="0.2">
      <c r="K48" s="235"/>
    </row>
    <row r="49" spans="11:11" x14ac:dyDescent="0.2">
      <c r="K49" s="235"/>
    </row>
    <row r="50" spans="11:11" x14ac:dyDescent="0.2">
      <c r="K50" s="235"/>
    </row>
    <row r="51" spans="11:11" x14ac:dyDescent="0.2">
      <c r="K51" s="235"/>
    </row>
    <row r="52" spans="11:11" x14ac:dyDescent="0.2">
      <c r="K52" s="235"/>
    </row>
    <row r="53" spans="11:11" x14ac:dyDescent="0.2">
      <c r="K53" s="235"/>
    </row>
    <row r="54" spans="11:11" x14ac:dyDescent="0.2">
      <c r="K54" s="235"/>
    </row>
    <row r="55" spans="11:11" x14ac:dyDescent="0.2">
      <c r="K55" s="235"/>
    </row>
    <row r="56" spans="11:11" x14ac:dyDescent="0.2">
      <c r="K56" s="235"/>
    </row>
    <row r="57" spans="11:11" x14ac:dyDescent="0.2">
      <c r="K57" s="235"/>
    </row>
    <row r="58" spans="11:11" x14ac:dyDescent="0.2">
      <c r="K58" s="235"/>
    </row>
    <row r="59" spans="11:11" x14ac:dyDescent="0.2">
      <c r="K59" s="235"/>
    </row>
    <row r="60" spans="11:11" x14ac:dyDescent="0.2">
      <c r="K60" s="235"/>
    </row>
    <row r="61" spans="11:11" x14ac:dyDescent="0.2">
      <c r="K61" s="235"/>
    </row>
    <row r="62" spans="11:11" x14ac:dyDescent="0.2">
      <c r="K62" s="235"/>
    </row>
    <row r="63" spans="11:11" x14ac:dyDescent="0.2">
      <c r="K63" s="235"/>
    </row>
    <row r="64" spans="11:11" x14ac:dyDescent="0.2">
      <c r="K64" s="235"/>
    </row>
    <row r="65" spans="11:11" x14ac:dyDescent="0.2">
      <c r="K65" s="235"/>
    </row>
    <row r="66" spans="11:11" x14ac:dyDescent="0.2">
      <c r="K66" s="235"/>
    </row>
    <row r="67" spans="11:11" x14ac:dyDescent="0.2">
      <c r="K67" s="235"/>
    </row>
    <row r="68" spans="11:11" x14ac:dyDescent="0.2">
      <c r="K68" s="235"/>
    </row>
    <row r="69" spans="11:11" x14ac:dyDescent="0.2">
      <c r="K69" s="235"/>
    </row>
    <row r="70" spans="11:11" x14ac:dyDescent="0.2">
      <c r="K70" s="235"/>
    </row>
    <row r="71" spans="11:11" x14ac:dyDescent="0.2">
      <c r="K71" s="235"/>
    </row>
    <row r="72" spans="11:11" x14ac:dyDescent="0.2">
      <c r="K72" s="235"/>
    </row>
    <row r="73" spans="11:11" x14ac:dyDescent="0.2">
      <c r="K73" s="235"/>
    </row>
    <row r="74" spans="11:11" x14ac:dyDescent="0.2">
      <c r="K74" s="235"/>
    </row>
    <row r="75" spans="11:11" x14ac:dyDescent="0.2">
      <c r="K75" s="235"/>
    </row>
    <row r="76" spans="11:11" x14ac:dyDescent="0.2">
      <c r="K76" s="235"/>
    </row>
    <row r="77" spans="11:11" x14ac:dyDescent="0.2">
      <c r="K77" s="235"/>
    </row>
    <row r="78" spans="11:11" x14ac:dyDescent="0.2">
      <c r="K78" s="235"/>
    </row>
    <row r="79" spans="11:11" x14ac:dyDescent="0.2">
      <c r="K79" s="235"/>
    </row>
    <row r="80" spans="11:11" x14ac:dyDescent="0.2">
      <c r="K80" s="235"/>
    </row>
    <row r="81" spans="11:11" x14ac:dyDescent="0.2">
      <c r="K81" s="235"/>
    </row>
    <row r="82" spans="11:11" x14ac:dyDescent="0.2">
      <c r="K82" s="235"/>
    </row>
    <row r="83" spans="11:11" x14ac:dyDescent="0.2">
      <c r="K83" s="235"/>
    </row>
    <row r="84" spans="11:11" x14ac:dyDescent="0.2">
      <c r="K84" s="235"/>
    </row>
    <row r="85" spans="11:11" x14ac:dyDescent="0.2">
      <c r="K85" s="235"/>
    </row>
    <row r="86" spans="11:11" x14ac:dyDescent="0.2">
      <c r="K86" s="235"/>
    </row>
    <row r="87" spans="11:11" x14ac:dyDescent="0.2">
      <c r="K87" s="235"/>
    </row>
    <row r="88" spans="11:11" x14ac:dyDescent="0.2">
      <c r="K88" s="235"/>
    </row>
    <row r="89" spans="11:11" x14ac:dyDescent="0.2">
      <c r="K89" s="235"/>
    </row>
    <row r="90" spans="11:11" x14ac:dyDescent="0.2">
      <c r="K90" s="235"/>
    </row>
    <row r="91" spans="11:11" x14ac:dyDescent="0.2">
      <c r="K91" s="235"/>
    </row>
    <row r="92" spans="11:11" x14ac:dyDescent="0.2">
      <c r="K92" s="235"/>
    </row>
    <row r="93" spans="11:11" x14ac:dyDescent="0.2">
      <c r="K93" s="235"/>
    </row>
    <row r="94" spans="11:11" x14ac:dyDescent="0.2">
      <c r="K94" s="235"/>
    </row>
    <row r="95" spans="11:11" x14ac:dyDescent="0.2">
      <c r="K95" s="235"/>
    </row>
    <row r="96" spans="11:11" x14ac:dyDescent="0.2">
      <c r="K96" s="235"/>
    </row>
    <row r="97" spans="11:11" x14ac:dyDescent="0.2">
      <c r="K97" s="235"/>
    </row>
    <row r="98" spans="11:11" x14ac:dyDescent="0.2">
      <c r="K98" s="235"/>
    </row>
    <row r="99" spans="11:11" x14ac:dyDescent="0.2">
      <c r="K99" s="235"/>
    </row>
    <row r="100" spans="11:11" x14ac:dyDescent="0.2">
      <c r="K100" s="235"/>
    </row>
    <row r="101" spans="11:11" x14ac:dyDescent="0.2">
      <c r="K101" s="235"/>
    </row>
    <row r="102" spans="11:11" x14ac:dyDescent="0.2">
      <c r="K102" s="235"/>
    </row>
    <row r="103" spans="11:11" x14ac:dyDescent="0.2">
      <c r="K103" s="235"/>
    </row>
    <row r="104" spans="11:11" x14ac:dyDescent="0.2">
      <c r="K104" s="235"/>
    </row>
    <row r="105" spans="11:11" x14ac:dyDescent="0.2">
      <c r="K105" s="235"/>
    </row>
    <row r="106" spans="11:11" x14ac:dyDescent="0.2">
      <c r="K106" s="235"/>
    </row>
    <row r="107" spans="11:11" x14ac:dyDescent="0.2">
      <c r="K107" s="235"/>
    </row>
    <row r="108" spans="11:11" x14ac:dyDescent="0.2">
      <c r="K108" s="235"/>
    </row>
    <row r="109" spans="11:11" x14ac:dyDescent="0.2">
      <c r="K109" s="235"/>
    </row>
    <row r="110" spans="11:11" x14ac:dyDescent="0.2">
      <c r="K110" s="235"/>
    </row>
    <row r="111" spans="11:11" x14ac:dyDescent="0.2">
      <c r="K111" s="235"/>
    </row>
    <row r="112" spans="11:11" x14ac:dyDescent="0.2">
      <c r="K112" s="235"/>
    </row>
    <row r="113" spans="11:11" x14ac:dyDescent="0.2">
      <c r="K113" s="235"/>
    </row>
    <row r="114" spans="11:11" x14ac:dyDescent="0.2">
      <c r="K114" s="235"/>
    </row>
    <row r="115" spans="11:11" x14ac:dyDescent="0.2">
      <c r="K115" s="235"/>
    </row>
    <row r="116" spans="11:11" x14ac:dyDescent="0.2">
      <c r="K116" s="235"/>
    </row>
    <row r="117" spans="11:11" x14ac:dyDescent="0.2">
      <c r="K117" s="235"/>
    </row>
    <row r="118" spans="11:11" x14ac:dyDescent="0.2">
      <c r="K118" s="235"/>
    </row>
    <row r="119" spans="11:11" x14ac:dyDescent="0.2">
      <c r="K119" s="235"/>
    </row>
    <row r="120" spans="11:11" x14ac:dyDescent="0.2">
      <c r="K120" s="235"/>
    </row>
    <row r="121" spans="11:11" x14ac:dyDescent="0.2">
      <c r="K121" s="235"/>
    </row>
    <row r="122" spans="11:11" x14ac:dyDescent="0.2">
      <c r="K122" s="235"/>
    </row>
    <row r="123" spans="11:11" x14ac:dyDescent="0.2">
      <c r="K123" s="235"/>
    </row>
    <row r="124" spans="11:11" x14ac:dyDescent="0.2">
      <c r="K124" s="235"/>
    </row>
    <row r="125" spans="11:11" x14ac:dyDescent="0.2">
      <c r="K125" s="235"/>
    </row>
    <row r="126" spans="11:11" x14ac:dyDescent="0.2">
      <c r="K126" s="235"/>
    </row>
    <row r="127" spans="11:11" x14ac:dyDescent="0.2">
      <c r="K127" s="235"/>
    </row>
    <row r="128" spans="11:11" x14ac:dyDescent="0.2">
      <c r="K128" s="235"/>
    </row>
    <row r="129" spans="11:11" x14ac:dyDescent="0.2">
      <c r="K129" s="235"/>
    </row>
    <row r="130" spans="11:11" x14ac:dyDescent="0.2">
      <c r="K130" s="235"/>
    </row>
    <row r="131" spans="11:11" x14ac:dyDescent="0.2">
      <c r="K131" s="235"/>
    </row>
    <row r="132" spans="11:11" x14ac:dyDescent="0.2">
      <c r="K132" s="235"/>
    </row>
    <row r="133" spans="11:11" x14ac:dyDescent="0.2">
      <c r="K133" s="235"/>
    </row>
    <row r="134" spans="11:11" x14ac:dyDescent="0.2">
      <c r="K134" s="235"/>
    </row>
    <row r="135" spans="11:11" x14ac:dyDescent="0.2">
      <c r="K135" s="235"/>
    </row>
    <row r="136" spans="11:11" x14ac:dyDescent="0.2">
      <c r="K136" s="235"/>
    </row>
    <row r="137" spans="11:11" x14ac:dyDescent="0.2">
      <c r="K137" s="235"/>
    </row>
    <row r="138" spans="11:11" x14ac:dyDescent="0.2">
      <c r="K138" s="235"/>
    </row>
    <row r="139" spans="11:11" x14ac:dyDescent="0.2">
      <c r="K139" s="235"/>
    </row>
    <row r="140" spans="11:11" x14ac:dyDescent="0.2">
      <c r="K140" s="235"/>
    </row>
    <row r="141" spans="11:11" x14ac:dyDescent="0.2">
      <c r="K141" s="235"/>
    </row>
    <row r="142" spans="11:11" x14ac:dyDescent="0.2">
      <c r="K142" s="235"/>
    </row>
    <row r="143" spans="11:11" x14ac:dyDescent="0.2">
      <c r="K143" s="235"/>
    </row>
    <row r="144" spans="11:11" x14ac:dyDescent="0.2">
      <c r="K144" s="235"/>
    </row>
    <row r="145" spans="11:11" x14ac:dyDescent="0.2">
      <c r="K145" s="235"/>
    </row>
    <row r="146" spans="11:11" x14ac:dyDescent="0.2">
      <c r="K146" s="235"/>
    </row>
    <row r="147" spans="11:11" x14ac:dyDescent="0.2">
      <c r="K147" s="235"/>
    </row>
    <row r="148" spans="11:11" x14ac:dyDescent="0.2">
      <c r="K148" s="235"/>
    </row>
    <row r="149" spans="11:11" x14ac:dyDescent="0.2">
      <c r="K149" s="235"/>
    </row>
    <row r="150" spans="11:11" x14ac:dyDescent="0.2">
      <c r="K150" s="235"/>
    </row>
    <row r="151" spans="11:11" x14ac:dyDescent="0.2">
      <c r="K151" s="235"/>
    </row>
    <row r="152" spans="11:11" x14ac:dyDescent="0.2">
      <c r="K152" s="235"/>
    </row>
    <row r="153" spans="11:11" x14ac:dyDescent="0.2">
      <c r="K153" s="235"/>
    </row>
    <row r="154" spans="11:11" x14ac:dyDescent="0.2">
      <c r="K154" s="235"/>
    </row>
    <row r="155" spans="11:11" x14ac:dyDescent="0.2">
      <c r="K155" s="235"/>
    </row>
    <row r="156" spans="11:11" x14ac:dyDescent="0.2">
      <c r="K156" s="235"/>
    </row>
    <row r="157" spans="11:11" x14ac:dyDescent="0.2">
      <c r="K157" s="235"/>
    </row>
    <row r="158" spans="11:11" x14ac:dyDescent="0.2">
      <c r="K158" s="235"/>
    </row>
    <row r="159" spans="11:11" x14ac:dyDescent="0.2">
      <c r="K159" s="235"/>
    </row>
    <row r="160" spans="11:11" x14ac:dyDescent="0.2">
      <c r="K160" s="235"/>
    </row>
    <row r="161" spans="11:11" x14ac:dyDescent="0.2">
      <c r="K161" s="235"/>
    </row>
    <row r="162" spans="11:11" x14ac:dyDescent="0.2">
      <c r="K162" s="235"/>
    </row>
    <row r="163" spans="11:11" x14ac:dyDescent="0.2">
      <c r="K163" s="235"/>
    </row>
  </sheetData>
  <mergeCells count="5">
    <mergeCell ref="B5:C5"/>
    <mergeCell ref="A7:A8"/>
    <mergeCell ref="B7:B8"/>
    <mergeCell ref="C7:C8"/>
    <mergeCell ref="A19:E19"/>
  </mergeCells>
  <pageMargins left="0.70866141732283472" right="0.51181102362204722" top="0.74803149606299213" bottom="0.74803149606299213" header="0.31496062992125984" footer="0.31496062992125984"/>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sqref="A1:XFD16"/>
    </sheetView>
  </sheetViews>
  <sheetFormatPr defaultRowHeight="15" x14ac:dyDescent="0.2"/>
  <cols>
    <col min="1" max="1" width="4.85546875" style="235" customWidth="1"/>
    <col min="2" max="2" width="52" style="235" customWidth="1"/>
    <col min="3" max="3" width="35.28515625" style="235" customWidth="1"/>
    <col min="4" max="7" width="9.140625" style="235"/>
    <col min="8" max="8" width="14.7109375" style="235" customWidth="1"/>
    <col min="9" max="9" width="16.140625" style="235" customWidth="1"/>
    <col min="10" max="10" width="30.7109375" style="235" customWidth="1"/>
    <col min="11" max="11" width="11.7109375" style="248" customWidth="1"/>
    <col min="12" max="12" width="15" style="235" customWidth="1"/>
    <col min="13" max="256" width="9.140625" style="235"/>
    <col min="257" max="257" width="4.85546875" style="235" customWidth="1"/>
    <col min="258" max="258" width="49.5703125" style="235" customWidth="1"/>
    <col min="259" max="259" width="34.42578125" style="235" customWidth="1"/>
    <col min="260" max="263" width="9.140625" style="235"/>
    <col min="264" max="264" width="14.7109375" style="235" customWidth="1"/>
    <col min="265" max="265" width="16.140625" style="235" customWidth="1"/>
    <col min="266" max="266" width="30.7109375" style="235" customWidth="1"/>
    <col min="267" max="267" width="11.7109375" style="235" customWidth="1"/>
    <col min="268" max="268" width="15" style="235" customWidth="1"/>
    <col min="269" max="512" width="9.140625" style="235"/>
    <col min="513" max="513" width="4.85546875" style="235" customWidth="1"/>
    <col min="514" max="514" width="49.5703125" style="235" customWidth="1"/>
    <col min="515" max="515" width="34.42578125" style="235" customWidth="1"/>
    <col min="516" max="519" width="9.140625" style="235"/>
    <col min="520" max="520" width="14.7109375" style="235" customWidth="1"/>
    <col min="521" max="521" width="16.140625" style="235" customWidth="1"/>
    <col min="522" max="522" width="30.7109375" style="235" customWidth="1"/>
    <col min="523" max="523" width="11.7109375" style="235" customWidth="1"/>
    <col min="524" max="524" width="15" style="235" customWidth="1"/>
    <col min="525" max="768" width="9.140625" style="235"/>
    <col min="769" max="769" width="4.85546875" style="235" customWidth="1"/>
    <col min="770" max="770" width="49.5703125" style="235" customWidth="1"/>
    <col min="771" max="771" width="34.42578125" style="235" customWidth="1"/>
    <col min="772" max="775" width="9.140625" style="235"/>
    <col min="776" max="776" width="14.7109375" style="235" customWidth="1"/>
    <col min="777" max="777" width="16.140625" style="235" customWidth="1"/>
    <col min="778" max="778" width="30.7109375" style="235" customWidth="1"/>
    <col min="779" max="779" width="11.7109375" style="235" customWidth="1"/>
    <col min="780" max="780" width="15" style="235" customWidth="1"/>
    <col min="781" max="1024" width="9.140625" style="235"/>
    <col min="1025" max="1025" width="4.85546875" style="235" customWidth="1"/>
    <col min="1026" max="1026" width="49.5703125" style="235" customWidth="1"/>
    <col min="1027" max="1027" width="34.42578125" style="235" customWidth="1"/>
    <col min="1028" max="1031" width="9.140625" style="235"/>
    <col min="1032" max="1032" width="14.7109375" style="235" customWidth="1"/>
    <col min="1033" max="1033" width="16.140625" style="235" customWidth="1"/>
    <col min="1034" max="1034" width="30.7109375" style="235" customWidth="1"/>
    <col min="1035" max="1035" width="11.7109375" style="235" customWidth="1"/>
    <col min="1036" max="1036" width="15" style="235" customWidth="1"/>
    <col min="1037" max="1280" width="9.140625" style="235"/>
    <col min="1281" max="1281" width="4.85546875" style="235" customWidth="1"/>
    <col min="1282" max="1282" width="49.5703125" style="235" customWidth="1"/>
    <col min="1283" max="1283" width="34.42578125" style="235" customWidth="1"/>
    <col min="1284" max="1287" width="9.140625" style="235"/>
    <col min="1288" max="1288" width="14.7109375" style="235" customWidth="1"/>
    <col min="1289" max="1289" width="16.140625" style="235" customWidth="1"/>
    <col min="1290" max="1290" width="30.7109375" style="235" customWidth="1"/>
    <col min="1291" max="1291" width="11.7109375" style="235" customWidth="1"/>
    <col min="1292" max="1292" width="15" style="235" customWidth="1"/>
    <col min="1293" max="1536" width="9.140625" style="235"/>
    <col min="1537" max="1537" width="4.85546875" style="235" customWidth="1"/>
    <col min="1538" max="1538" width="49.5703125" style="235" customWidth="1"/>
    <col min="1539" max="1539" width="34.42578125" style="235" customWidth="1"/>
    <col min="1540" max="1543" width="9.140625" style="235"/>
    <col min="1544" max="1544" width="14.7109375" style="235" customWidth="1"/>
    <col min="1545" max="1545" width="16.140625" style="235" customWidth="1"/>
    <col min="1546" max="1546" width="30.7109375" style="235" customWidth="1"/>
    <col min="1547" max="1547" width="11.7109375" style="235" customWidth="1"/>
    <col min="1548" max="1548" width="15" style="235" customWidth="1"/>
    <col min="1549" max="1792" width="9.140625" style="235"/>
    <col min="1793" max="1793" width="4.85546875" style="235" customWidth="1"/>
    <col min="1794" max="1794" width="49.5703125" style="235" customWidth="1"/>
    <col min="1795" max="1795" width="34.42578125" style="235" customWidth="1"/>
    <col min="1796" max="1799" width="9.140625" style="235"/>
    <col min="1800" max="1800" width="14.7109375" style="235" customWidth="1"/>
    <col min="1801" max="1801" width="16.140625" style="235" customWidth="1"/>
    <col min="1802" max="1802" width="30.7109375" style="235" customWidth="1"/>
    <col min="1803" max="1803" width="11.7109375" style="235" customWidth="1"/>
    <col min="1804" max="1804" width="15" style="235" customWidth="1"/>
    <col min="1805" max="2048" width="9.140625" style="235"/>
    <col min="2049" max="2049" width="4.85546875" style="235" customWidth="1"/>
    <col min="2050" max="2050" width="49.5703125" style="235" customWidth="1"/>
    <col min="2051" max="2051" width="34.42578125" style="235" customWidth="1"/>
    <col min="2052" max="2055" width="9.140625" style="235"/>
    <col min="2056" max="2056" width="14.7109375" style="235" customWidth="1"/>
    <col min="2057" max="2057" width="16.140625" style="235" customWidth="1"/>
    <col min="2058" max="2058" width="30.7109375" style="235" customWidth="1"/>
    <col min="2059" max="2059" width="11.7109375" style="235" customWidth="1"/>
    <col min="2060" max="2060" width="15" style="235" customWidth="1"/>
    <col min="2061" max="2304" width="9.140625" style="235"/>
    <col min="2305" max="2305" width="4.85546875" style="235" customWidth="1"/>
    <col min="2306" max="2306" width="49.5703125" style="235" customWidth="1"/>
    <col min="2307" max="2307" width="34.42578125" style="235" customWidth="1"/>
    <col min="2308" max="2311" width="9.140625" style="235"/>
    <col min="2312" max="2312" width="14.7109375" style="235" customWidth="1"/>
    <col min="2313" max="2313" width="16.140625" style="235" customWidth="1"/>
    <col min="2314" max="2314" width="30.7109375" style="235" customWidth="1"/>
    <col min="2315" max="2315" width="11.7109375" style="235" customWidth="1"/>
    <col min="2316" max="2316" width="15" style="235" customWidth="1"/>
    <col min="2317" max="2560" width="9.140625" style="235"/>
    <col min="2561" max="2561" width="4.85546875" style="235" customWidth="1"/>
    <col min="2562" max="2562" width="49.5703125" style="235" customWidth="1"/>
    <col min="2563" max="2563" width="34.42578125" style="235" customWidth="1"/>
    <col min="2564" max="2567" width="9.140625" style="235"/>
    <col min="2568" max="2568" width="14.7109375" style="235" customWidth="1"/>
    <col min="2569" max="2569" width="16.140625" style="235" customWidth="1"/>
    <col min="2570" max="2570" width="30.7109375" style="235" customWidth="1"/>
    <col min="2571" max="2571" width="11.7109375" style="235" customWidth="1"/>
    <col min="2572" max="2572" width="15" style="235" customWidth="1"/>
    <col min="2573" max="2816" width="9.140625" style="235"/>
    <col min="2817" max="2817" width="4.85546875" style="235" customWidth="1"/>
    <col min="2818" max="2818" width="49.5703125" style="235" customWidth="1"/>
    <col min="2819" max="2819" width="34.42578125" style="235" customWidth="1"/>
    <col min="2820" max="2823" width="9.140625" style="235"/>
    <col min="2824" max="2824" width="14.7109375" style="235" customWidth="1"/>
    <col min="2825" max="2825" width="16.140625" style="235" customWidth="1"/>
    <col min="2826" max="2826" width="30.7109375" style="235" customWidth="1"/>
    <col min="2827" max="2827" width="11.7109375" style="235" customWidth="1"/>
    <col min="2828" max="2828" width="15" style="235" customWidth="1"/>
    <col min="2829" max="3072" width="9.140625" style="235"/>
    <col min="3073" max="3073" width="4.85546875" style="235" customWidth="1"/>
    <col min="3074" max="3074" width="49.5703125" style="235" customWidth="1"/>
    <col min="3075" max="3075" width="34.42578125" style="235" customWidth="1"/>
    <col min="3076" max="3079" width="9.140625" style="235"/>
    <col min="3080" max="3080" width="14.7109375" style="235" customWidth="1"/>
    <col min="3081" max="3081" width="16.140625" style="235" customWidth="1"/>
    <col min="3082" max="3082" width="30.7109375" style="235" customWidth="1"/>
    <col min="3083" max="3083" width="11.7109375" style="235" customWidth="1"/>
    <col min="3084" max="3084" width="15" style="235" customWidth="1"/>
    <col min="3085" max="3328" width="9.140625" style="235"/>
    <col min="3329" max="3329" width="4.85546875" style="235" customWidth="1"/>
    <col min="3330" max="3330" width="49.5703125" style="235" customWidth="1"/>
    <col min="3331" max="3331" width="34.42578125" style="235" customWidth="1"/>
    <col min="3332" max="3335" width="9.140625" style="235"/>
    <col min="3336" max="3336" width="14.7109375" style="235" customWidth="1"/>
    <col min="3337" max="3337" width="16.140625" style="235" customWidth="1"/>
    <col min="3338" max="3338" width="30.7109375" style="235" customWidth="1"/>
    <col min="3339" max="3339" width="11.7109375" style="235" customWidth="1"/>
    <col min="3340" max="3340" width="15" style="235" customWidth="1"/>
    <col min="3341" max="3584" width="9.140625" style="235"/>
    <col min="3585" max="3585" width="4.85546875" style="235" customWidth="1"/>
    <col min="3586" max="3586" width="49.5703125" style="235" customWidth="1"/>
    <col min="3587" max="3587" width="34.42578125" style="235" customWidth="1"/>
    <col min="3588" max="3591" width="9.140625" style="235"/>
    <col min="3592" max="3592" width="14.7109375" style="235" customWidth="1"/>
    <col min="3593" max="3593" width="16.140625" style="235" customWidth="1"/>
    <col min="3594" max="3594" width="30.7109375" style="235" customWidth="1"/>
    <col min="3595" max="3595" width="11.7109375" style="235" customWidth="1"/>
    <col min="3596" max="3596" width="15" style="235" customWidth="1"/>
    <col min="3597" max="3840" width="9.140625" style="235"/>
    <col min="3841" max="3841" width="4.85546875" style="235" customWidth="1"/>
    <col min="3842" max="3842" width="49.5703125" style="235" customWidth="1"/>
    <col min="3843" max="3843" width="34.42578125" style="235" customWidth="1"/>
    <col min="3844" max="3847" width="9.140625" style="235"/>
    <col min="3848" max="3848" width="14.7109375" style="235" customWidth="1"/>
    <col min="3849" max="3849" width="16.140625" style="235" customWidth="1"/>
    <col min="3850" max="3850" width="30.7109375" style="235" customWidth="1"/>
    <col min="3851" max="3851" width="11.7109375" style="235" customWidth="1"/>
    <col min="3852" max="3852" width="15" style="235" customWidth="1"/>
    <col min="3853" max="4096" width="9.140625" style="235"/>
    <col min="4097" max="4097" width="4.85546875" style="235" customWidth="1"/>
    <col min="4098" max="4098" width="49.5703125" style="235" customWidth="1"/>
    <col min="4099" max="4099" width="34.42578125" style="235" customWidth="1"/>
    <col min="4100" max="4103" width="9.140625" style="235"/>
    <col min="4104" max="4104" width="14.7109375" style="235" customWidth="1"/>
    <col min="4105" max="4105" width="16.140625" style="235" customWidth="1"/>
    <col min="4106" max="4106" width="30.7109375" style="235" customWidth="1"/>
    <col min="4107" max="4107" width="11.7109375" style="235" customWidth="1"/>
    <col min="4108" max="4108" width="15" style="235" customWidth="1"/>
    <col min="4109" max="4352" width="9.140625" style="235"/>
    <col min="4353" max="4353" width="4.85546875" style="235" customWidth="1"/>
    <col min="4354" max="4354" width="49.5703125" style="235" customWidth="1"/>
    <col min="4355" max="4355" width="34.42578125" style="235" customWidth="1"/>
    <col min="4356" max="4359" width="9.140625" style="235"/>
    <col min="4360" max="4360" width="14.7109375" style="235" customWidth="1"/>
    <col min="4361" max="4361" width="16.140625" style="235" customWidth="1"/>
    <col min="4362" max="4362" width="30.7109375" style="235" customWidth="1"/>
    <col min="4363" max="4363" width="11.7109375" style="235" customWidth="1"/>
    <col min="4364" max="4364" width="15" style="235" customWidth="1"/>
    <col min="4365" max="4608" width="9.140625" style="235"/>
    <col min="4609" max="4609" width="4.85546875" style="235" customWidth="1"/>
    <col min="4610" max="4610" width="49.5703125" style="235" customWidth="1"/>
    <col min="4611" max="4611" width="34.42578125" style="235" customWidth="1"/>
    <col min="4612" max="4615" width="9.140625" style="235"/>
    <col min="4616" max="4616" width="14.7109375" style="235" customWidth="1"/>
    <col min="4617" max="4617" width="16.140625" style="235" customWidth="1"/>
    <col min="4618" max="4618" width="30.7109375" style="235" customWidth="1"/>
    <col min="4619" max="4619" width="11.7109375" style="235" customWidth="1"/>
    <col min="4620" max="4620" width="15" style="235" customWidth="1"/>
    <col min="4621" max="4864" width="9.140625" style="235"/>
    <col min="4865" max="4865" width="4.85546875" style="235" customWidth="1"/>
    <col min="4866" max="4866" width="49.5703125" style="235" customWidth="1"/>
    <col min="4867" max="4867" width="34.42578125" style="235" customWidth="1"/>
    <col min="4868" max="4871" width="9.140625" style="235"/>
    <col min="4872" max="4872" width="14.7109375" style="235" customWidth="1"/>
    <col min="4873" max="4873" width="16.140625" style="235" customWidth="1"/>
    <col min="4874" max="4874" width="30.7109375" style="235" customWidth="1"/>
    <col min="4875" max="4875" width="11.7109375" style="235" customWidth="1"/>
    <col min="4876" max="4876" width="15" style="235" customWidth="1"/>
    <col min="4877" max="5120" width="9.140625" style="235"/>
    <col min="5121" max="5121" width="4.85546875" style="235" customWidth="1"/>
    <col min="5122" max="5122" width="49.5703125" style="235" customWidth="1"/>
    <col min="5123" max="5123" width="34.42578125" style="235" customWidth="1"/>
    <col min="5124" max="5127" width="9.140625" style="235"/>
    <col min="5128" max="5128" width="14.7109375" style="235" customWidth="1"/>
    <col min="5129" max="5129" width="16.140625" style="235" customWidth="1"/>
    <col min="5130" max="5130" width="30.7109375" style="235" customWidth="1"/>
    <col min="5131" max="5131" width="11.7109375" style="235" customWidth="1"/>
    <col min="5132" max="5132" width="15" style="235" customWidth="1"/>
    <col min="5133" max="5376" width="9.140625" style="235"/>
    <col min="5377" max="5377" width="4.85546875" style="235" customWidth="1"/>
    <col min="5378" max="5378" width="49.5703125" style="235" customWidth="1"/>
    <col min="5379" max="5379" width="34.42578125" style="235" customWidth="1"/>
    <col min="5380" max="5383" width="9.140625" style="235"/>
    <col min="5384" max="5384" width="14.7109375" style="235" customWidth="1"/>
    <col min="5385" max="5385" width="16.140625" style="235" customWidth="1"/>
    <col min="5386" max="5386" width="30.7109375" style="235" customWidth="1"/>
    <col min="5387" max="5387" width="11.7109375" style="235" customWidth="1"/>
    <col min="5388" max="5388" width="15" style="235" customWidth="1"/>
    <col min="5389" max="5632" width="9.140625" style="235"/>
    <col min="5633" max="5633" width="4.85546875" style="235" customWidth="1"/>
    <col min="5634" max="5634" width="49.5703125" style="235" customWidth="1"/>
    <col min="5635" max="5635" width="34.42578125" style="235" customWidth="1"/>
    <col min="5636" max="5639" width="9.140625" style="235"/>
    <col min="5640" max="5640" width="14.7109375" style="235" customWidth="1"/>
    <col min="5641" max="5641" width="16.140625" style="235" customWidth="1"/>
    <col min="5642" max="5642" width="30.7109375" style="235" customWidth="1"/>
    <col min="5643" max="5643" width="11.7109375" style="235" customWidth="1"/>
    <col min="5644" max="5644" width="15" style="235" customWidth="1"/>
    <col min="5645" max="5888" width="9.140625" style="235"/>
    <col min="5889" max="5889" width="4.85546875" style="235" customWidth="1"/>
    <col min="5890" max="5890" width="49.5703125" style="235" customWidth="1"/>
    <col min="5891" max="5891" width="34.42578125" style="235" customWidth="1"/>
    <col min="5892" max="5895" width="9.140625" style="235"/>
    <col min="5896" max="5896" width="14.7109375" style="235" customWidth="1"/>
    <col min="5897" max="5897" width="16.140625" style="235" customWidth="1"/>
    <col min="5898" max="5898" width="30.7109375" style="235" customWidth="1"/>
    <col min="5899" max="5899" width="11.7109375" style="235" customWidth="1"/>
    <col min="5900" max="5900" width="15" style="235" customWidth="1"/>
    <col min="5901" max="6144" width="9.140625" style="235"/>
    <col min="6145" max="6145" width="4.85546875" style="235" customWidth="1"/>
    <col min="6146" max="6146" width="49.5703125" style="235" customWidth="1"/>
    <col min="6147" max="6147" width="34.42578125" style="235" customWidth="1"/>
    <col min="6148" max="6151" width="9.140625" style="235"/>
    <col min="6152" max="6152" width="14.7109375" style="235" customWidth="1"/>
    <col min="6153" max="6153" width="16.140625" style="235" customWidth="1"/>
    <col min="6154" max="6154" width="30.7109375" style="235" customWidth="1"/>
    <col min="6155" max="6155" width="11.7109375" style="235" customWidth="1"/>
    <col min="6156" max="6156" width="15" style="235" customWidth="1"/>
    <col min="6157" max="6400" width="9.140625" style="235"/>
    <col min="6401" max="6401" width="4.85546875" style="235" customWidth="1"/>
    <col min="6402" max="6402" width="49.5703125" style="235" customWidth="1"/>
    <col min="6403" max="6403" width="34.42578125" style="235" customWidth="1"/>
    <col min="6404" max="6407" width="9.140625" style="235"/>
    <col min="6408" max="6408" width="14.7109375" style="235" customWidth="1"/>
    <col min="6409" max="6409" width="16.140625" style="235" customWidth="1"/>
    <col min="6410" max="6410" width="30.7109375" style="235" customWidth="1"/>
    <col min="6411" max="6411" width="11.7109375" style="235" customWidth="1"/>
    <col min="6412" max="6412" width="15" style="235" customWidth="1"/>
    <col min="6413" max="6656" width="9.140625" style="235"/>
    <col min="6657" max="6657" width="4.85546875" style="235" customWidth="1"/>
    <col min="6658" max="6658" width="49.5703125" style="235" customWidth="1"/>
    <col min="6659" max="6659" width="34.42578125" style="235" customWidth="1"/>
    <col min="6660" max="6663" width="9.140625" style="235"/>
    <col min="6664" max="6664" width="14.7109375" style="235" customWidth="1"/>
    <col min="6665" max="6665" width="16.140625" style="235" customWidth="1"/>
    <col min="6666" max="6666" width="30.7109375" style="235" customWidth="1"/>
    <col min="6667" max="6667" width="11.7109375" style="235" customWidth="1"/>
    <col min="6668" max="6668" width="15" style="235" customWidth="1"/>
    <col min="6669" max="6912" width="9.140625" style="235"/>
    <col min="6913" max="6913" width="4.85546875" style="235" customWidth="1"/>
    <col min="6914" max="6914" width="49.5703125" style="235" customWidth="1"/>
    <col min="6915" max="6915" width="34.42578125" style="235" customWidth="1"/>
    <col min="6916" max="6919" width="9.140625" style="235"/>
    <col min="6920" max="6920" width="14.7109375" style="235" customWidth="1"/>
    <col min="6921" max="6921" width="16.140625" style="235" customWidth="1"/>
    <col min="6922" max="6922" width="30.7109375" style="235" customWidth="1"/>
    <col min="6923" max="6923" width="11.7109375" style="235" customWidth="1"/>
    <col min="6924" max="6924" width="15" style="235" customWidth="1"/>
    <col min="6925" max="7168" width="9.140625" style="235"/>
    <col min="7169" max="7169" width="4.85546875" style="235" customWidth="1"/>
    <col min="7170" max="7170" width="49.5703125" style="235" customWidth="1"/>
    <col min="7171" max="7171" width="34.42578125" style="235" customWidth="1"/>
    <col min="7172" max="7175" width="9.140625" style="235"/>
    <col min="7176" max="7176" width="14.7109375" style="235" customWidth="1"/>
    <col min="7177" max="7177" width="16.140625" style="235" customWidth="1"/>
    <col min="7178" max="7178" width="30.7109375" style="235" customWidth="1"/>
    <col min="7179" max="7179" width="11.7109375" style="235" customWidth="1"/>
    <col min="7180" max="7180" width="15" style="235" customWidth="1"/>
    <col min="7181" max="7424" width="9.140625" style="235"/>
    <col min="7425" max="7425" width="4.85546875" style="235" customWidth="1"/>
    <col min="7426" max="7426" width="49.5703125" style="235" customWidth="1"/>
    <col min="7427" max="7427" width="34.42578125" style="235" customWidth="1"/>
    <col min="7428" max="7431" width="9.140625" style="235"/>
    <col min="7432" max="7432" width="14.7109375" style="235" customWidth="1"/>
    <col min="7433" max="7433" width="16.140625" style="235" customWidth="1"/>
    <col min="7434" max="7434" width="30.7109375" style="235" customWidth="1"/>
    <col min="7435" max="7435" width="11.7109375" style="235" customWidth="1"/>
    <col min="7436" max="7436" width="15" style="235" customWidth="1"/>
    <col min="7437" max="7680" width="9.140625" style="235"/>
    <col min="7681" max="7681" width="4.85546875" style="235" customWidth="1"/>
    <col min="7682" max="7682" width="49.5703125" style="235" customWidth="1"/>
    <col min="7683" max="7683" width="34.42578125" style="235" customWidth="1"/>
    <col min="7684" max="7687" width="9.140625" style="235"/>
    <col min="7688" max="7688" width="14.7109375" style="235" customWidth="1"/>
    <col min="7689" max="7689" width="16.140625" style="235" customWidth="1"/>
    <col min="7690" max="7690" width="30.7109375" style="235" customWidth="1"/>
    <col min="7691" max="7691" width="11.7109375" style="235" customWidth="1"/>
    <col min="7692" max="7692" width="15" style="235" customWidth="1"/>
    <col min="7693" max="7936" width="9.140625" style="235"/>
    <col min="7937" max="7937" width="4.85546875" style="235" customWidth="1"/>
    <col min="7938" max="7938" width="49.5703125" style="235" customWidth="1"/>
    <col min="7939" max="7939" width="34.42578125" style="235" customWidth="1"/>
    <col min="7940" max="7943" width="9.140625" style="235"/>
    <col min="7944" max="7944" width="14.7109375" style="235" customWidth="1"/>
    <col min="7945" max="7945" width="16.140625" style="235" customWidth="1"/>
    <col min="7946" max="7946" width="30.7109375" style="235" customWidth="1"/>
    <col min="7947" max="7947" width="11.7109375" style="235" customWidth="1"/>
    <col min="7948" max="7948" width="15" style="235" customWidth="1"/>
    <col min="7949" max="8192" width="9.140625" style="235"/>
    <col min="8193" max="8193" width="4.85546875" style="235" customWidth="1"/>
    <col min="8194" max="8194" width="49.5703125" style="235" customWidth="1"/>
    <col min="8195" max="8195" width="34.42578125" style="235" customWidth="1"/>
    <col min="8196" max="8199" width="9.140625" style="235"/>
    <col min="8200" max="8200" width="14.7109375" style="235" customWidth="1"/>
    <col min="8201" max="8201" width="16.140625" style="235" customWidth="1"/>
    <col min="8202" max="8202" width="30.7109375" style="235" customWidth="1"/>
    <col min="8203" max="8203" width="11.7109375" style="235" customWidth="1"/>
    <col min="8204" max="8204" width="15" style="235" customWidth="1"/>
    <col min="8205" max="8448" width="9.140625" style="235"/>
    <col min="8449" max="8449" width="4.85546875" style="235" customWidth="1"/>
    <col min="8450" max="8450" width="49.5703125" style="235" customWidth="1"/>
    <col min="8451" max="8451" width="34.42578125" style="235" customWidth="1"/>
    <col min="8452" max="8455" width="9.140625" style="235"/>
    <col min="8456" max="8456" width="14.7109375" style="235" customWidth="1"/>
    <col min="8457" max="8457" width="16.140625" style="235" customWidth="1"/>
    <col min="8458" max="8458" width="30.7109375" style="235" customWidth="1"/>
    <col min="8459" max="8459" width="11.7109375" style="235" customWidth="1"/>
    <col min="8460" max="8460" width="15" style="235" customWidth="1"/>
    <col min="8461" max="8704" width="9.140625" style="235"/>
    <col min="8705" max="8705" width="4.85546875" style="235" customWidth="1"/>
    <col min="8706" max="8706" width="49.5703125" style="235" customWidth="1"/>
    <col min="8707" max="8707" width="34.42578125" style="235" customWidth="1"/>
    <col min="8708" max="8711" width="9.140625" style="235"/>
    <col min="8712" max="8712" width="14.7109375" style="235" customWidth="1"/>
    <col min="8713" max="8713" width="16.140625" style="235" customWidth="1"/>
    <col min="8714" max="8714" width="30.7109375" style="235" customWidth="1"/>
    <col min="8715" max="8715" width="11.7109375" style="235" customWidth="1"/>
    <col min="8716" max="8716" width="15" style="235" customWidth="1"/>
    <col min="8717" max="8960" width="9.140625" style="235"/>
    <col min="8961" max="8961" width="4.85546875" style="235" customWidth="1"/>
    <col min="8962" max="8962" width="49.5703125" style="235" customWidth="1"/>
    <col min="8963" max="8963" width="34.42578125" style="235" customWidth="1"/>
    <col min="8964" max="8967" width="9.140625" style="235"/>
    <col min="8968" max="8968" width="14.7109375" style="235" customWidth="1"/>
    <col min="8969" max="8969" width="16.140625" style="235" customWidth="1"/>
    <col min="8970" max="8970" width="30.7109375" style="235" customWidth="1"/>
    <col min="8971" max="8971" width="11.7109375" style="235" customWidth="1"/>
    <col min="8972" max="8972" width="15" style="235" customWidth="1"/>
    <col min="8973" max="9216" width="9.140625" style="235"/>
    <col min="9217" max="9217" width="4.85546875" style="235" customWidth="1"/>
    <col min="9218" max="9218" width="49.5703125" style="235" customWidth="1"/>
    <col min="9219" max="9219" width="34.42578125" style="235" customWidth="1"/>
    <col min="9220" max="9223" width="9.140625" style="235"/>
    <col min="9224" max="9224" width="14.7109375" style="235" customWidth="1"/>
    <col min="9225" max="9225" width="16.140625" style="235" customWidth="1"/>
    <col min="9226" max="9226" width="30.7109375" style="235" customWidth="1"/>
    <col min="9227" max="9227" width="11.7109375" style="235" customWidth="1"/>
    <col min="9228" max="9228" width="15" style="235" customWidth="1"/>
    <col min="9229" max="9472" width="9.140625" style="235"/>
    <col min="9473" max="9473" width="4.85546875" style="235" customWidth="1"/>
    <col min="9474" max="9474" width="49.5703125" style="235" customWidth="1"/>
    <col min="9475" max="9475" width="34.42578125" style="235" customWidth="1"/>
    <col min="9476" max="9479" width="9.140625" style="235"/>
    <col min="9480" max="9480" width="14.7109375" style="235" customWidth="1"/>
    <col min="9481" max="9481" width="16.140625" style="235" customWidth="1"/>
    <col min="9482" max="9482" width="30.7109375" style="235" customWidth="1"/>
    <col min="9483" max="9483" width="11.7109375" style="235" customWidth="1"/>
    <col min="9484" max="9484" width="15" style="235" customWidth="1"/>
    <col min="9485" max="9728" width="9.140625" style="235"/>
    <col min="9729" max="9729" width="4.85546875" style="235" customWidth="1"/>
    <col min="9730" max="9730" width="49.5703125" style="235" customWidth="1"/>
    <col min="9731" max="9731" width="34.42578125" style="235" customWidth="1"/>
    <col min="9732" max="9735" width="9.140625" style="235"/>
    <col min="9736" max="9736" width="14.7109375" style="235" customWidth="1"/>
    <col min="9737" max="9737" width="16.140625" style="235" customWidth="1"/>
    <col min="9738" max="9738" width="30.7109375" style="235" customWidth="1"/>
    <col min="9739" max="9739" width="11.7109375" style="235" customWidth="1"/>
    <col min="9740" max="9740" width="15" style="235" customWidth="1"/>
    <col min="9741" max="9984" width="9.140625" style="235"/>
    <col min="9985" max="9985" width="4.85546875" style="235" customWidth="1"/>
    <col min="9986" max="9986" width="49.5703125" style="235" customWidth="1"/>
    <col min="9987" max="9987" width="34.42578125" style="235" customWidth="1"/>
    <col min="9988" max="9991" width="9.140625" style="235"/>
    <col min="9992" max="9992" width="14.7109375" style="235" customWidth="1"/>
    <col min="9993" max="9993" width="16.140625" style="235" customWidth="1"/>
    <col min="9994" max="9994" width="30.7109375" style="235" customWidth="1"/>
    <col min="9995" max="9995" width="11.7109375" style="235" customWidth="1"/>
    <col min="9996" max="9996" width="15" style="235" customWidth="1"/>
    <col min="9997" max="10240" width="9.140625" style="235"/>
    <col min="10241" max="10241" width="4.85546875" style="235" customWidth="1"/>
    <col min="10242" max="10242" width="49.5703125" style="235" customWidth="1"/>
    <col min="10243" max="10243" width="34.42578125" style="235" customWidth="1"/>
    <col min="10244" max="10247" width="9.140625" style="235"/>
    <col min="10248" max="10248" width="14.7109375" style="235" customWidth="1"/>
    <col min="10249" max="10249" width="16.140625" style="235" customWidth="1"/>
    <col min="10250" max="10250" width="30.7109375" style="235" customWidth="1"/>
    <col min="10251" max="10251" width="11.7109375" style="235" customWidth="1"/>
    <col min="10252" max="10252" width="15" style="235" customWidth="1"/>
    <col min="10253" max="10496" width="9.140625" style="235"/>
    <col min="10497" max="10497" width="4.85546875" style="235" customWidth="1"/>
    <col min="10498" max="10498" width="49.5703125" style="235" customWidth="1"/>
    <col min="10499" max="10499" width="34.42578125" style="235" customWidth="1"/>
    <col min="10500" max="10503" width="9.140625" style="235"/>
    <col min="10504" max="10504" width="14.7109375" style="235" customWidth="1"/>
    <col min="10505" max="10505" width="16.140625" style="235" customWidth="1"/>
    <col min="10506" max="10506" width="30.7109375" style="235" customWidth="1"/>
    <col min="10507" max="10507" width="11.7109375" style="235" customWidth="1"/>
    <col min="10508" max="10508" width="15" style="235" customWidth="1"/>
    <col min="10509" max="10752" width="9.140625" style="235"/>
    <col min="10753" max="10753" width="4.85546875" style="235" customWidth="1"/>
    <col min="10754" max="10754" width="49.5703125" style="235" customWidth="1"/>
    <col min="10755" max="10755" width="34.42578125" style="235" customWidth="1"/>
    <col min="10756" max="10759" width="9.140625" style="235"/>
    <col min="10760" max="10760" width="14.7109375" style="235" customWidth="1"/>
    <col min="10761" max="10761" width="16.140625" style="235" customWidth="1"/>
    <col min="10762" max="10762" width="30.7109375" style="235" customWidth="1"/>
    <col min="10763" max="10763" width="11.7109375" style="235" customWidth="1"/>
    <col min="10764" max="10764" width="15" style="235" customWidth="1"/>
    <col min="10765" max="11008" width="9.140625" style="235"/>
    <col min="11009" max="11009" width="4.85546875" style="235" customWidth="1"/>
    <col min="11010" max="11010" width="49.5703125" style="235" customWidth="1"/>
    <col min="11011" max="11011" width="34.42578125" style="235" customWidth="1"/>
    <col min="11012" max="11015" width="9.140625" style="235"/>
    <col min="11016" max="11016" width="14.7109375" style="235" customWidth="1"/>
    <col min="11017" max="11017" width="16.140625" style="235" customWidth="1"/>
    <col min="11018" max="11018" width="30.7109375" style="235" customWidth="1"/>
    <col min="11019" max="11019" width="11.7109375" style="235" customWidth="1"/>
    <col min="11020" max="11020" width="15" style="235" customWidth="1"/>
    <col min="11021" max="11264" width="9.140625" style="235"/>
    <col min="11265" max="11265" width="4.85546875" style="235" customWidth="1"/>
    <col min="11266" max="11266" width="49.5703125" style="235" customWidth="1"/>
    <col min="11267" max="11267" width="34.42578125" style="235" customWidth="1"/>
    <col min="11268" max="11271" width="9.140625" style="235"/>
    <col min="11272" max="11272" width="14.7109375" style="235" customWidth="1"/>
    <col min="11273" max="11273" width="16.140625" style="235" customWidth="1"/>
    <col min="11274" max="11274" width="30.7109375" style="235" customWidth="1"/>
    <col min="11275" max="11275" width="11.7109375" style="235" customWidth="1"/>
    <col min="11276" max="11276" width="15" style="235" customWidth="1"/>
    <col min="11277" max="11520" width="9.140625" style="235"/>
    <col min="11521" max="11521" width="4.85546875" style="235" customWidth="1"/>
    <col min="11522" max="11522" width="49.5703125" style="235" customWidth="1"/>
    <col min="11523" max="11523" width="34.42578125" style="235" customWidth="1"/>
    <col min="11524" max="11527" width="9.140625" style="235"/>
    <col min="11528" max="11528" width="14.7109375" style="235" customWidth="1"/>
    <col min="11529" max="11529" width="16.140625" style="235" customWidth="1"/>
    <col min="11530" max="11530" width="30.7109375" style="235" customWidth="1"/>
    <col min="11531" max="11531" width="11.7109375" style="235" customWidth="1"/>
    <col min="11532" max="11532" width="15" style="235" customWidth="1"/>
    <col min="11533" max="11776" width="9.140625" style="235"/>
    <col min="11777" max="11777" width="4.85546875" style="235" customWidth="1"/>
    <col min="11778" max="11778" width="49.5703125" style="235" customWidth="1"/>
    <col min="11779" max="11779" width="34.42578125" style="235" customWidth="1"/>
    <col min="11780" max="11783" width="9.140625" style="235"/>
    <col min="11784" max="11784" width="14.7109375" style="235" customWidth="1"/>
    <col min="11785" max="11785" width="16.140625" style="235" customWidth="1"/>
    <col min="11786" max="11786" width="30.7109375" style="235" customWidth="1"/>
    <col min="11787" max="11787" width="11.7109375" style="235" customWidth="1"/>
    <col min="11788" max="11788" width="15" style="235" customWidth="1"/>
    <col min="11789" max="12032" width="9.140625" style="235"/>
    <col min="12033" max="12033" width="4.85546875" style="235" customWidth="1"/>
    <col min="12034" max="12034" width="49.5703125" style="235" customWidth="1"/>
    <col min="12035" max="12035" width="34.42578125" style="235" customWidth="1"/>
    <col min="12036" max="12039" width="9.140625" style="235"/>
    <col min="12040" max="12040" width="14.7109375" style="235" customWidth="1"/>
    <col min="12041" max="12041" width="16.140625" style="235" customWidth="1"/>
    <col min="12042" max="12042" width="30.7109375" style="235" customWidth="1"/>
    <col min="12043" max="12043" width="11.7109375" style="235" customWidth="1"/>
    <col min="12044" max="12044" width="15" style="235" customWidth="1"/>
    <col min="12045" max="12288" width="9.140625" style="235"/>
    <col min="12289" max="12289" width="4.85546875" style="235" customWidth="1"/>
    <col min="12290" max="12290" width="49.5703125" style="235" customWidth="1"/>
    <col min="12291" max="12291" width="34.42578125" style="235" customWidth="1"/>
    <col min="12292" max="12295" width="9.140625" style="235"/>
    <col min="12296" max="12296" width="14.7109375" style="235" customWidth="1"/>
    <col min="12297" max="12297" width="16.140625" style="235" customWidth="1"/>
    <col min="12298" max="12298" width="30.7109375" style="235" customWidth="1"/>
    <col min="12299" max="12299" width="11.7109375" style="235" customWidth="1"/>
    <col min="12300" max="12300" width="15" style="235" customWidth="1"/>
    <col min="12301" max="12544" width="9.140625" style="235"/>
    <col min="12545" max="12545" width="4.85546875" style="235" customWidth="1"/>
    <col min="12546" max="12546" width="49.5703125" style="235" customWidth="1"/>
    <col min="12547" max="12547" width="34.42578125" style="235" customWidth="1"/>
    <col min="12548" max="12551" width="9.140625" style="235"/>
    <col min="12552" max="12552" width="14.7109375" style="235" customWidth="1"/>
    <col min="12553" max="12553" width="16.140625" style="235" customWidth="1"/>
    <col min="12554" max="12554" width="30.7109375" style="235" customWidth="1"/>
    <col min="12555" max="12555" width="11.7109375" style="235" customWidth="1"/>
    <col min="12556" max="12556" width="15" style="235" customWidth="1"/>
    <col min="12557" max="12800" width="9.140625" style="235"/>
    <col min="12801" max="12801" width="4.85546875" style="235" customWidth="1"/>
    <col min="12802" max="12802" width="49.5703125" style="235" customWidth="1"/>
    <col min="12803" max="12803" width="34.42578125" style="235" customWidth="1"/>
    <col min="12804" max="12807" width="9.140625" style="235"/>
    <col min="12808" max="12808" width="14.7109375" style="235" customWidth="1"/>
    <col min="12809" max="12809" width="16.140625" style="235" customWidth="1"/>
    <col min="12810" max="12810" width="30.7109375" style="235" customWidth="1"/>
    <col min="12811" max="12811" width="11.7109375" style="235" customWidth="1"/>
    <col min="12812" max="12812" width="15" style="235" customWidth="1"/>
    <col min="12813" max="13056" width="9.140625" style="235"/>
    <col min="13057" max="13057" width="4.85546875" style="235" customWidth="1"/>
    <col min="13058" max="13058" width="49.5703125" style="235" customWidth="1"/>
    <col min="13059" max="13059" width="34.42578125" style="235" customWidth="1"/>
    <col min="13060" max="13063" width="9.140625" style="235"/>
    <col min="13064" max="13064" width="14.7109375" style="235" customWidth="1"/>
    <col min="13065" max="13065" width="16.140625" style="235" customWidth="1"/>
    <col min="13066" max="13066" width="30.7109375" style="235" customWidth="1"/>
    <col min="13067" max="13067" width="11.7109375" style="235" customWidth="1"/>
    <col min="13068" max="13068" width="15" style="235" customWidth="1"/>
    <col min="13069" max="13312" width="9.140625" style="235"/>
    <col min="13313" max="13313" width="4.85546875" style="235" customWidth="1"/>
    <col min="13314" max="13314" width="49.5703125" style="235" customWidth="1"/>
    <col min="13315" max="13315" width="34.42578125" style="235" customWidth="1"/>
    <col min="13316" max="13319" width="9.140625" style="235"/>
    <col min="13320" max="13320" width="14.7109375" style="235" customWidth="1"/>
    <col min="13321" max="13321" width="16.140625" style="235" customWidth="1"/>
    <col min="13322" max="13322" width="30.7109375" style="235" customWidth="1"/>
    <col min="13323" max="13323" width="11.7109375" style="235" customWidth="1"/>
    <col min="13324" max="13324" width="15" style="235" customWidth="1"/>
    <col min="13325" max="13568" width="9.140625" style="235"/>
    <col min="13569" max="13569" width="4.85546875" style="235" customWidth="1"/>
    <col min="13570" max="13570" width="49.5703125" style="235" customWidth="1"/>
    <col min="13571" max="13571" width="34.42578125" style="235" customWidth="1"/>
    <col min="13572" max="13575" width="9.140625" style="235"/>
    <col min="13576" max="13576" width="14.7109375" style="235" customWidth="1"/>
    <col min="13577" max="13577" width="16.140625" style="235" customWidth="1"/>
    <col min="13578" max="13578" width="30.7109375" style="235" customWidth="1"/>
    <col min="13579" max="13579" width="11.7109375" style="235" customWidth="1"/>
    <col min="13580" max="13580" width="15" style="235" customWidth="1"/>
    <col min="13581" max="13824" width="9.140625" style="235"/>
    <col min="13825" max="13825" width="4.85546875" style="235" customWidth="1"/>
    <col min="13826" max="13826" width="49.5703125" style="235" customWidth="1"/>
    <col min="13827" max="13827" width="34.42578125" style="235" customWidth="1"/>
    <col min="13828" max="13831" width="9.140625" style="235"/>
    <col min="13832" max="13832" width="14.7109375" style="235" customWidth="1"/>
    <col min="13833" max="13833" width="16.140625" style="235" customWidth="1"/>
    <col min="13834" max="13834" width="30.7109375" style="235" customWidth="1"/>
    <col min="13835" max="13835" width="11.7109375" style="235" customWidth="1"/>
    <col min="13836" max="13836" width="15" style="235" customWidth="1"/>
    <col min="13837" max="14080" width="9.140625" style="235"/>
    <col min="14081" max="14081" width="4.85546875" style="235" customWidth="1"/>
    <col min="14082" max="14082" width="49.5703125" style="235" customWidth="1"/>
    <col min="14083" max="14083" width="34.42578125" style="235" customWidth="1"/>
    <col min="14084" max="14087" width="9.140625" style="235"/>
    <col min="14088" max="14088" width="14.7109375" style="235" customWidth="1"/>
    <col min="14089" max="14089" width="16.140625" style="235" customWidth="1"/>
    <col min="14090" max="14090" width="30.7109375" style="235" customWidth="1"/>
    <col min="14091" max="14091" width="11.7109375" style="235" customWidth="1"/>
    <col min="14092" max="14092" width="15" style="235" customWidth="1"/>
    <col min="14093" max="14336" width="9.140625" style="235"/>
    <col min="14337" max="14337" width="4.85546875" style="235" customWidth="1"/>
    <col min="14338" max="14338" width="49.5703125" style="235" customWidth="1"/>
    <col min="14339" max="14339" width="34.42578125" style="235" customWidth="1"/>
    <col min="14340" max="14343" width="9.140625" style="235"/>
    <col min="14344" max="14344" width="14.7109375" style="235" customWidth="1"/>
    <col min="14345" max="14345" width="16.140625" style="235" customWidth="1"/>
    <col min="14346" max="14346" width="30.7109375" style="235" customWidth="1"/>
    <col min="14347" max="14347" width="11.7109375" style="235" customWidth="1"/>
    <col min="14348" max="14348" width="15" style="235" customWidth="1"/>
    <col min="14349" max="14592" width="9.140625" style="235"/>
    <col min="14593" max="14593" width="4.85546875" style="235" customWidth="1"/>
    <col min="14594" max="14594" width="49.5703125" style="235" customWidth="1"/>
    <col min="14595" max="14595" width="34.42578125" style="235" customWidth="1"/>
    <col min="14596" max="14599" width="9.140625" style="235"/>
    <col min="14600" max="14600" width="14.7109375" style="235" customWidth="1"/>
    <col min="14601" max="14601" width="16.140625" style="235" customWidth="1"/>
    <col min="14602" max="14602" width="30.7109375" style="235" customWidth="1"/>
    <col min="14603" max="14603" width="11.7109375" style="235" customWidth="1"/>
    <col min="14604" max="14604" width="15" style="235" customWidth="1"/>
    <col min="14605" max="14848" width="9.140625" style="235"/>
    <col min="14849" max="14849" width="4.85546875" style="235" customWidth="1"/>
    <col min="14850" max="14850" width="49.5703125" style="235" customWidth="1"/>
    <col min="14851" max="14851" width="34.42578125" style="235" customWidth="1"/>
    <col min="14852" max="14855" width="9.140625" style="235"/>
    <col min="14856" max="14856" width="14.7109375" style="235" customWidth="1"/>
    <col min="14857" max="14857" width="16.140625" style="235" customWidth="1"/>
    <col min="14858" max="14858" width="30.7109375" style="235" customWidth="1"/>
    <col min="14859" max="14859" width="11.7109375" style="235" customWidth="1"/>
    <col min="14860" max="14860" width="15" style="235" customWidth="1"/>
    <col min="14861" max="15104" width="9.140625" style="235"/>
    <col min="15105" max="15105" width="4.85546875" style="235" customWidth="1"/>
    <col min="15106" max="15106" width="49.5703125" style="235" customWidth="1"/>
    <col min="15107" max="15107" width="34.42578125" style="235" customWidth="1"/>
    <col min="15108" max="15111" width="9.140625" style="235"/>
    <col min="15112" max="15112" width="14.7109375" style="235" customWidth="1"/>
    <col min="15113" max="15113" width="16.140625" style="235" customWidth="1"/>
    <col min="15114" max="15114" width="30.7109375" style="235" customWidth="1"/>
    <col min="15115" max="15115" width="11.7109375" style="235" customWidth="1"/>
    <col min="15116" max="15116" width="15" style="235" customWidth="1"/>
    <col min="15117" max="15360" width="9.140625" style="235"/>
    <col min="15361" max="15361" width="4.85546875" style="235" customWidth="1"/>
    <col min="15362" max="15362" width="49.5703125" style="235" customWidth="1"/>
    <col min="15363" max="15363" width="34.42578125" style="235" customWidth="1"/>
    <col min="15364" max="15367" width="9.140625" style="235"/>
    <col min="15368" max="15368" width="14.7109375" style="235" customWidth="1"/>
    <col min="15369" max="15369" width="16.140625" style="235" customWidth="1"/>
    <col min="15370" max="15370" width="30.7109375" style="235" customWidth="1"/>
    <col min="15371" max="15371" width="11.7109375" style="235" customWidth="1"/>
    <col min="15372" max="15372" width="15" style="235" customWidth="1"/>
    <col min="15373" max="15616" width="9.140625" style="235"/>
    <col min="15617" max="15617" width="4.85546875" style="235" customWidth="1"/>
    <col min="15618" max="15618" width="49.5703125" style="235" customWidth="1"/>
    <col min="15619" max="15619" width="34.42578125" style="235" customWidth="1"/>
    <col min="15620" max="15623" width="9.140625" style="235"/>
    <col min="15624" max="15624" width="14.7109375" style="235" customWidth="1"/>
    <col min="15625" max="15625" width="16.140625" style="235" customWidth="1"/>
    <col min="15626" max="15626" width="30.7109375" style="235" customWidth="1"/>
    <col min="15627" max="15627" width="11.7109375" style="235" customWidth="1"/>
    <col min="15628" max="15628" width="15" style="235" customWidth="1"/>
    <col min="15629" max="15872" width="9.140625" style="235"/>
    <col min="15873" max="15873" width="4.85546875" style="235" customWidth="1"/>
    <col min="15874" max="15874" width="49.5703125" style="235" customWidth="1"/>
    <col min="15875" max="15875" width="34.42578125" style="235" customWidth="1"/>
    <col min="15876" max="15879" width="9.140625" style="235"/>
    <col min="15880" max="15880" width="14.7109375" style="235" customWidth="1"/>
    <col min="15881" max="15881" width="16.140625" style="235" customWidth="1"/>
    <col min="15882" max="15882" width="30.7109375" style="235" customWidth="1"/>
    <col min="15883" max="15883" width="11.7109375" style="235" customWidth="1"/>
    <col min="15884" max="15884" width="15" style="235" customWidth="1"/>
    <col min="15885" max="16128" width="9.140625" style="235"/>
    <col min="16129" max="16129" width="4.85546875" style="235" customWidth="1"/>
    <col min="16130" max="16130" width="49.5703125" style="235" customWidth="1"/>
    <col min="16131" max="16131" width="34.42578125" style="235" customWidth="1"/>
    <col min="16132" max="16135" width="9.140625" style="235"/>
    <col min="16136" max="16136" width="14.7109375" style="235" customWidth="1"/>
    <col min="16137" max="16137" width="16.140625" style="235" customWidth="1"/>
    <col min="16138" max="16138" width="30.7109375" style="235" customWidth="1"/>
    <col min="16139" max="16139" width="11.7109375" style="235" customWidth="1"/>
    <col min="16140" max="16140" width="15" style="235" customWidth="1"/>
    <col min="16141" max="16384" width="9.140625" style="235"/>
  </cols>
  <sheetData>
    <row r="1" spans="1:16" s="229" customFormat="1" ht="11.25" x14ac:dyDescent="0.2">
      <c r="C1" s="174" t="s">
        <v>675</v>
      </c>
      <c r="K1" s="230"/>
    </row>
    <row r="2" spans="1:16" s="229" customFormat="1" ht="56.25" x14ac:dyDescent="0.2">
      <c r="C2" s="215" t="s">
        <v>629</v>
      </c>
      <c r="K2" s="231"/>
    </row>
    <row r="3" spans="1:16" s="229" customFormat="1" ht="11.25" x14ac:dyDescent="0.2">
      <c r="C3" s="173" t="s">
        <v>652</v>
      </c>
      <c r="K3" s="231"/>
    </row>
    <row r="5" spans="1:16" ht="90" customHeight="1" x14ac:dyDescent="0.25">
      <c r="A5" s="232"/>
      <c r="B5" s="393" t="s">
        <v>653</v>
      </c>
      <c r="C5" s="393"/>
      <c r="D5" s="233"/>
      <c r="E5" s="233"/>
      <c r="F5" s="233"/>
      <c r="G5" s="233"/>
      <c r="H5" s="233"/>
      <c r="I5" s="233"/>
      <c r="J5" s="233"/>
      <c r="K5" s="234"/>
      <c r="L5" s="234"/>
      <c r="M5" s="234"/>
      <c r="N5" s="234"/>
      <c r="O5" s="234"/>
      <c r="P5" s="234"/>
    </row>
    <row r="6" spans="1:16" ht="15.75" x14ac:dyDescent="0.25">
      <c r="A6" s="232"/>
      <c r="B6" s="236"/>
      <c r="C6" s="236"/>
      <c r="D6" s="236"/>
      <c r="E6" s="236"/>
      <c r="F6" s="236"/>
      <c r="G6" s="236"/>
      <c r="H6" s="236"/>
      <c r="I6" s="236"/>
      <c r="J6" s="237"/>
      <c r="K6" s="234"/>
      <c r="L6" s="234"/>
      <c r="M6" s="234"/>
      <c r="N6" s="234"/>
      <c r="O6" s="234"/>
      <c r="P6" s="234"/>
    </row>
    <row r="7" spans="1:16" s="109" customFormat="1" ht="12.75" x14ac:dyDescent="0.25">
      <c r="A7" s="391" t="s">
        <v>631</v>
      </c>
      <c r="B7" s="395" t="s">
        <v>632</v>
      </c>
      <c r="C7" s="392" t="s">
        <v>633</v>
      </c>
      <c r="D7" s="218"/>
      <c r="E7" s="219"/>
    </row>
    <row r="8" spans="1:16" s="109" customFormat="1" ht="12.75" x14ac:dyDescent="0.25">
      <c r="A8" s="391"/>
      <c r="B8" s="396"/>
      <c r="C8" s="392"/>
      <c r="D8" s="218"/>
      <c r="E8" s="219"/>
    </row>
    <row r="9" spans="1:16" ht="36" customHeight="1" x14ac:dyDescent="0.2">
      <c r="A9" s="220">
        <v>1</v>
      </c>
      <c r="B9" s="221" t="s">
        <v>634</v>
      </c>
      <c r="C9" s="227">
        <v>2255900</v>
      </c>
      <c r="D9" s="234"/>
      <c r="E9" s="234"/>
      <c r="K9" s="235"/>
    </row>
    <row r="10" spans="1:16" ht="36" customHeight="1" x14ac:dyDescent="0.2">
      <c r="A10" s="220">
        <v>2</v>
      </c>
      <c r="B10" s="221" t="s">
        <v>635</v>
      </c>
      <c r="C10" s="227">
        <v>315400</v>
      </c>
      <c r="D10" s="234"/>
      <c r="E10" s="234"/>
      <c r="K10" s="235"/>
    </row>
    <row r="11" spans="1:16" ht="36" customHeight="1" x14ac:dyDescent="0.2">
      <c r="A11" s="220">
        <v>3</v>
      </c>
      <c r="B11" s="221" t="s">
        <v>636</v>
      </c>
      <c r="C11" s="227">
        <v>456900</v>
      </c>
      <c r="D11" s="234"/>
      <c r="E11" s="238"/>
      <c r="K11" s="235"/>
    </row>
    <row r="12" spans="1:16" ht="36" customHeight="1" x14ac:dyDescent="0.2">
      <c r="A12" s="220">
        <v>4</v>
      </c>
      <c r="B12" s="221" t="s">
        <v>637</v>
      </c>
      <c r="C12" s="227">
        <v>558300</v>
      </c>
      <c r="D12" s="234"/>
      <c r="E12" s="234"/>
      <c r="K12" s="235"/>
    </row>
    <row r="13" spans="1:16" ht="36" customHeight="1" x14ac:dyDescent="0.2">
      <c r="A13" s="220">
        <v>5</v>
      </c>
      <c r="B13" s="221" t="s">
        <v>638</v>
      </c>
      <c r="C13" s="227">
        <v>228600</v>
      </c>
      <c r="D13" s="234"/>
      <c r="E13" s="234"/>
      <c r="K13" s="235"/>
    </row>
    <row r="14" spans="1:16" ht="36" customHeight="1" x14ac:dyDescent="0.2">
      <c r="A14" s="220">
        <v>6</v>
      </c>
      <c r="B14" s="221" t="s">
        <v>639</v>
      </c>
      <c r="C14" s="227">
        <v>618700</v>
      </c>
      <c r="D14" s="234"/>
      <c r="E14" s="234"/>
      <c r="K14" s="235"/>
    </row>
    <row r="15" spans="1:16" s="226" customFormat="1" ht="40.5" customHeight="1" x14ac:dyDescent="0.25">
      <c r="A15" s="223"/>
      <c r="B15" s="224" t="s">
        <v>640</v>
      </c>
      <c r="C15" s="228">
        <f>SUM(C9:C14)</f>
        <v>4433800</v>
      </c>
      <c r="D15" s="225"/>
      <c r="E15" s="225"/>
    </row>
    <row r="16" spans="1:16" ht="15.75" x14ac:dyDescent="0.25">
      <c r="A16" s="239"/>
      <c r="B16" s="239"/>
      <c r="C16" s="240"/>
      <c r="D16" s="240"/>
      <c r="E16" s="240"/>
      <c r="F16" s="240"/>
      <c r="G16" s="240"/>
      <c r="H16" s="240"/>
      <c r="I16" s="240"/>
      <c r="J16" s="234"/>
      <c r="K16" s="234"/>
      <c r="L16" s="234"/>
      <c r="M16" s="234"/>
      <c r="N16" s="234"/>
      <c r="O16" s="234"/>
      <c r="P16" s="234"/>
    </row>
    <row r="17" spans="1:16" ht="15.75" x14ac:dyDescent="0.25">
      <c r="A17" s="239"/>
      <c r="B17" s="239"/>
      <c r="C17" s="240"/>
      <c r="D17" s="240"/>
      <c r="E17" s="240"/>
      <c r="F17" s="240"/>
      <c r="G17" s="240"/>
      <c r="H17" s="240"/>
      <c r="I17" s="240"/>
      <c r="J17" s="241"/>
      <c r="K17" s="241"/>
      <c r="L17" s="234"/>
      <c r="M17" s="234"/>
      <c r="N17" s="234"/>
      <c r="O17" s="234"/>
      <c r="P17" s="234"/>
    </row>
    <row r="18" spans="1:16" x14ac:dyDescent="0.2">
      <c r="A18" s="234"/>
      <c r="B18" s="234"/>
      <c r="C18" s="234"/>
      <c r="D18" s="234"/>
      <c r="E18" s="234"/>
      <c r="F18" s="234"/>
      <c r="G18" s="234"/>
      <c r="H18" s="234"/>
      <c r="I18" s="241"/>
      <c r="J18" s="241"/>
      <c r="K18" s="241"/>
      <c r="L18" s="234"/>
      <c r="M18" s="234"/>
      <c r="N18" s="234"/>
      <c r="O18" s="234"/>
      <c r="P18" s="234"/>
    </row>
    <row r="19" spans="1:16" s="247" customFormat="1" ht="15.75" x14ac:dyDescent="0.25">
      <c r="A19" s="394"/>
      <c r="B19" s="394"/>
      <c r="C19" s="394"/>
      <c r="D19" s="394"/>
      <c r="E19" s="394"/>
      <c r="F19" s="242"/>
      <c r="G19" s="242"/>
      <c r="H19" s="243"/>
      <c r="I19" s="244"/>
      <c r="J19" s="245"/>
      <c r="K19" s="244"/>
      <c r="L19" s="243"/>
      <c r="M19" s="246"/>
      <c r="N19" s="246"/>
      <c r="O19" s="243"/>
    </row>
    <row r="33" s="235" customFormat="1" x14ac:dyDescent="0.2"/>
    <row r="34" s="235" customFormat="1" x14ac:dyDescent="0.2"/>
    <row r="35" s="235" customFormat="1" x14ac:dyDescent="0.2"/>
    <row r="36" s="235" customFormat="1" x14ac:dyDescent="0.2"/>
    <row r="37" s="235" customFormat="1" x14ac:dyDescent="0.2"/>
    <row r="38" s="235" customFormat="1" x14ac:dyDescent="0.2"/>
    <row r="39" s="235" customFormat="1" x14ac:dyDescent="0.2"/>
    <row r="40" s="235" customFormat="1" x14ac:dyDescent="0.2"/>
    <row r="41" s="235" customFormat="1" x14ac:dyDescent="0.2"/>
    <row r="42" s="235" customFormat="1" x14ac:dyDescent="0.2"/>
    <row r="43" s="235" customFormat="1" x14ac:dyDescent="0.2"/>
    <row r="44" s="235" customFormat="1" x14ac:dyDescent="0.2"/>
    <row r="45" s="235" customFormat="1" x14ac:dyDescent="0.2"/>
    <row r="46" s="235" customFormat="1" x14ac:dyDescent="0.2"/>
    <row r="47" s="235" customFormat="1" x14ac:dyDescent="0.2"/>
    <row r="48" s="235" customFormat="1" x14ac:dyDescent="0.2"/>
    <row r="49" s="235" customFormat="1" x14ac:dyDescent="0.2"/>
    <row r="50" s="235" customFormat="1" x14ac:dyDescent="0.2"/>
    <row r="51" s="235" customFormat="1" x14ac:dyDescent="0.2"/>
    <row r="52" s="235" customFormat="1" x14ac:dyDescent="0.2"/>
    <row r="53" s="235" customFormat="1" x14ac:dyDescent="0.2"/>
    <row r="54" s="235" customFormat="1" x14ac:dyDescent="0.2"/>
    <row r="55" s="235" customFormat="1" x14ac:dyDescent="0.2"/>
    <row r="56" s="235" customFormat="1" x14ac:dyDescent="0.2"/>
    <row r="57" s="235" customFormat="1" x14ac:dyDescent="0.2"/>
    <row r="58" s="235" customFormat="1" x14ac:dyDescent="0.2"/>
    <row r="59" s="235" customFormat="1" x14ac:dyDescent="0.2"/>
    <row r="60" s="235" customFormat="1" x14ac:dyDescent="0.2"/>
    <row r="61" s="235" customFormat="1" x14ac:dyDescent="0.2"/>
    <row r="62" s="235" customFormat="1" x14ac:dyDescent="0.2"/>
    <row r="63" s="235" customFormat="1" x14ac:dyDescent="0.2"/>
    <row r="64" s="235" customFormat="1" x14ac:dyDescent="0.2"/>
    <row r="65" s="235" customFormat="1" x14ac:dyDescent="0.2"/>
    <row r="66" s="235" customFormat="1" x14ac:dyDescent="0.2"/>
    <row r="67" s="235" customFormat="1" x14ac:dyDescent="0.2"/>
    <row r="68" s="235" customFormat="1" x14ac:dyDescent="0.2"/>
    <row r="69" s="235" customFormat="1" x14ac:dyDescent="0.2"/>
    <row r="70" s="235" customFormat="1" x14ac:dyDescent="0.2"/>
    <row r="71" s="235" customFormat="1" x14ac:dyDescent="0.2"/>
    <row r="72" s="235" customFormat="1" x14ac:dyDescent="0.2"/>
    <row r="73" s="235" customFormat="1" x14ac:dyDescent="0.2"/>
    <row r="74" s="235" customFormat="1" x14ac:dyDescent="0.2"/>
    <row r="75" s="235" customFormat="1" x14ac:dyDescent="0.2"/>
    <row r="76" s="235" customFormat="1" x14ac:dyDescent="0.2"/>
    <row r="77" s="235" customFormat="1" x14ac:dyDescent="0.2"/>
    <row r="78" s="235" customFormat="1" x14ac:dyDescent="0.2"/>
    <row r="79" s="235" customFormat="1" x14ac:dyDescent="0.2"/>
    <row r="80" s="235" customFormat="1" x14ac:dyDescent="0.2"/>
    <row r="81" s="235" customFormat="1" x14ac:dyDescent="0.2"/>
    <row r="82" s="235" customFormat="1" x14ac:dyDescent="0.2"/>
    <row r="83" s="235" customFormat="1" x14ac:dyDescent="0.2"/>
    <row r="84" s="235" customFormat="1" x14ac:dyDescent="0.2"/>
    <row r="85" s="235" customFormat="1" x14ac:dyDescent="0.2"/>
    <row r="86" s="235" customFormat="1" x14ac:dyDescent="0.2"/>
    <row r="87" s="235" customFormat="1" x14ac:dyDescent="0.2"/>
    <row r="88" s="235" customFormat="1" x14ac:dyDescent="0.2"/>
    <row r="89" s="235" customFormat="1" x14ac:dyDescent="0.2"/>
    <row r="90" s="235" customFormat="1" x14ac:dyDescent="0.2"/>
    <row r="91" s="235" customFormat="1" x14ac:dyDescent="0.2"/>
    <row r="92" s="235" customFormat="1" x14ac:dyDescent="0.2"/>
    <row r="93" s="235" customFormat="1" x14ac:dyDescent="0.2"/>
    <row r="94" s="235" customFormat="1" x14ac:dyDescent="0.2"/>
    <row r="95" s="235" customFormat="1" x14ac:dyDescent="0.2"/>
    <row r="96" s="235" customFormat="1" x14ac:dyDescent="0.2"/>
    <row r="97" s="235" customFormat="1" x14ac:dyDescent="0.2"/>
    <row r="98" s="235" customFormat="1" x14ac:dyDescent="0.2"/>
    <row r="99" s="235" customFormat="1" x14ac:dyDescent="0.2"/>
    <row r="100" s="235" customFormat="1" x14ac:dyDescent="0.2"/>
    <row r="101" s="235" customFormat="1" x14ac:dyDescent="0.2"/>
    <row r="102" s="235" customFormat="1" x14ac:dyDescent="0.2"/>
    <row r="103" s="235" customFormat="1" x14ac:dyDescent="0.2"/>
    <row r="104" s="235" customFormat="1" x14ac:dyDescent="0.2"/>
    <row r="105" s="235" customFormat="1" x14ac:dyDescent="0.2"/>
    <row r="106" s="235" customFormat="1" x14ac:dyDescent="0.2"/>
    <row r="107" s="235" customFormat="1" x14ac:dyDescent="0.2"/>
    <row r="108" s="235" customFormat="1" x14ac:dyDescent="0.2"/>
    <row r="109" s="235" customFormat="1" x14ac:dyDescent="0.2"/>
    <row r="110" s="235" customFormat="1" x14ac:dyDescent="0.2"/>
    <row r="111" s="235" customFormat="1" x14ac:dyDescent="0.2"/>
    <row r="112" s="235" customFormat="1" x14ac:dyDescent="0.2"/>
    <row r="113" s="235" customFormat="1" x14ac:dyDescent="0.2"/>
    <row r="114" s="235" customFormat="1" x14ac:dyDescent="0.2"/>
    <row r="115" s="235" customFormat="1" x14ac:dyDescent="0.2"/>
    <row r="116" s="235" customFormat="1" x14ac:dyDescent="0.2"/>
    <row r="117" s="235" customFormat="1" x14ac:dyDescent="0.2"/>
    <row r="118" s="235" customFormat="1" x14ac:dyDescent="0.2"/>
    <row r="119" s="235" customFormat="1" x14ac:dyDescent="0.2"/>
    <row r="120" s="235" customFormat="1" x14ac:dyDescent="0.2"/>
    <row r="121" s="235" customFormat="1" x14ac:dyDescent="0.2"/>
    <row r="122" s="235" customFormat="1" x14ac:dyDescent="0.2"/>
    <row r="123" s="235" customFormat="1" x14ac:dyDescent="0.2"/>
    <row r="124" s="235" customFormat="1" x14ac:dyDescent="0.2"/>
    <row r="125" s="235" customFormat="1" x14ac:dyDescent="0.2"/>
    <row r="126" s="235" customFormat="1" x14ac:dyDescent="0.2"/>
    <row r="127" s="235" customFormat="1" x14ac:dyDescent="0.2"/>
    <row r="128" s="235" customFormat="1" x14ac:dyDescent="0.2"/>
    <row r="129" s="235" customFormat="1" x14ac:dyDescent="0.2"/>
    <row r="130" s="235" customFormat="1" x14ac:dyDescent="0.2"/>
    <row r="131" s="235" customFormat="1" x14ac:dyDescent="0.2"/>
    <row r="132" s="235" customFormat="1" x14ac:dyDescent="0.2"/>
    <row r="133" s="235" customFormat="1" x14ac:dyDescent="0.2"/>
    <row r="134" s="235" customFormat="1" x14ac:dyDescent="0.2"/>
    <row r="135" s="235" customFormat="1" x14ac:dyDescent="0.2"/>
    <row r="136" s="235" customFormat="1" x14ac:dyDescent="0.2"/>
    <row r="137" s="235" customFormat="1" x14ac:dyDescent="0.2"/>
    <row r="138" s="235" customFormat="1" x14ac:dyDescent="0.2"/>
    <row r="139" s="235" customFormat="1" x14ac:dyDescent="0.2"/>
    <row r="140" s="235" customFormat="1" x14ac:dyDescent="0.2"/>
    <row r="141" s="235" customFormat="1" x14ac:dyDescent="0.2"/>
    <row r="142" s="235" customFormat="1" x14ac:dyDescent="0.2"/>
    <row r="143" s="235" customFormat="1" x14ac:dyDescent="0.2"/>
    <row r="144" s="235" customFormat="1" x14ac:dyDescent="0.2"/>
    <row r="145" s="235" customFormat="1" x14ac:dyDescent="0.2"/>
    <row r="146" s="235" customFormat="1" x14ac:dyDescent="0.2"/>
    <row r="147" s="235" customFormat="1" x14ac:dyDescent="0.2"/>
    <row r="148" s="235" customFormat="1" x14ac:dyDescent="0.2"/>
    <row r="149" s="235" customFormat="1" x14ac:dyDescent="0.2"/>
    <row r="150" s="235" customFormat="1" x14ac:dyDescent="0.2"/>
    <row r="151" s="235" customFormat="1" x14ac:dyDescent="0.2"/>
    <row r="152" s="235" customFormat="1" x14ac:dyDescent="0.2"/>
    <row r="153" s="235" customFormat="1" x14ac:dyDescent="0.2"/>
    <row r="154" s="235" customFormat="1" x14ac:dyDescent="0.2"/>
    <row r="155" s="235" customFormat="1" x14ac:dyDescent="0.2"/>
    <row r="156" s="235" customFormat="1" x14ac:dyDescent="0.2"/>
    <row r="157" s="235" customFormat="1" x14ac:dyDescent="0.2"/>
    <row r="158" s="235" customFormat="1" x14ac:dyDescent="0.2"/>
    <row r="159" s="235" customFormat="1" x14ac:dyDescent="0.2"/>
    <row r="160" s="235" customFormat="1" x14ac:dyDescent="0.2"/>
    <row r="161" s="235" customFormat="1" x14ac:dyDescent="0.2"/>
    <row r="162" s="235" customFormat="1" x14ac:dyDescent="0.2"/>
    <row r="163" s="235"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B10" sqref="B10"/>
    </sheetView>
  </sheetViews>
  <sheetFormatPr defaultRowHeight="15" x14ac:dyDescent="0.25"/>
  <cols>
    <col min="1" max="1" width="6.5703125" customWidth="1"/>
    <col min="2" max="2" width="62.140625" customWidth="1"/>
    <col min="3" max="3" width="30.7109375" customWidth="1"/>
  </cols>
  <sheetData>
    <row r="1" spans="1:16" s="229" customFormat="1" ht="11.25" x14ac:dyDescent="0.2">
      <c r="C1" s="323" t="s">
        <v>675</v>
      </c>
      <c r="K1" s="230"/>
    </row>
    <row r="2" spans="1:16" s="229" customFormat="1" ht="62.25" customHeight="1" x14ac:dyDescent="0.2">
      <c r="C2" s="324" t="s">
        <v>629</v>
      </c>
      <c r="K2" s="231"/>
    </row>
    <row r="3" spans="1:16" s="229" customFormat="1" ht="11.25" x14ac:dyDescent="0.2">
      <c r="C3" s="322" t="s">
        <v>687</v>
      </c>
      <c r="K3" s="231"/>
    </row>
    <row r="4" spans="1:16" s="235" customFormat="1" x14ac:dyDescent="0.2">
      <c r="K4" s="248"/>
    </row>
    <row r="5" spans="1:16" s="235" customFormat="1" ht="132" customHeight="1" x14ac:dyDescent="0.25">
      <c r="A5" s="232"/>
      <c r="B5" s="393" t="s">
        <v>688</v>
      </c>
      <c r="C5" s="393"/>
      <c r="D5" s="233"/>
      <c r="E5" s="233"/>
      <c r="F5" s="233"/>
      <c r="G5" s="233"/>
      <c r="H5" s="233"/>
      <c r="I5" s="233"/>
      <c r="J5" s="233"/>
      <c r="K5" s="234"/>
      <c r="L5" s="234"/>
      <c r="M5" s="234"/>
      <c r="N5" s="234"/>
      <c r="O5" s="234"/>
      <c r="P5" s="234"/>
    </row>
    <row r="6" spans="1:16" s="235" customFormat="1" ht="15.75" x14ac:dyDescent="0.25">
      <c r="A6" s="232"/>
      <c r="B6" s="236"/>
      <c r="C6" s="236"/>
      <c r="D6" s="236"/>
      <c r="E6" s="236"/>
      <c r="F6" s="236"/>
      <c r="G6" s="236"/>
      <c r="H6" s="236"/>
      <c r="I6" s="236"/>
      <c r="J6" s="237"/>
      <c r="K6" s="234"/>
      <c r="L6" s="234"/>
      <c r="M6" s="234"/>
      <c r="N6" s="234"/>
      <c r="O6" s="234"/>
      <c r="P6" s="234"/>
    </row>
    <row r="7" spans="1:16" s="109" customFormat="1" ht="12.75" x14ac:dyDescent="0.25">
      <c r="A7" s="391" t="s">
        <v>631</v>
      </c>
      <c r="B7" s="395" t="s">
        <v>632</v>
      </c>
      <c r="C7" s="392" t="s">
        <v>633</v>
      </c>
      <c r="D7" s="218"/>
      <c r="E7" s="219"/>
    </row>
    <row r="8" spans="1:16" s="109" customFormat="1" ht="12.75" x14ac:dyDescent="0.25">
      <c r="A8" s="391"/>
      <c r="B8" s="396"/>
      <c r="C8" s="392"/>
      <c r="D8" s="218"/>
      <c r="E8" s="219"/>
    </row>
    <row r="9" spans="1:16" s="235" customFormat="1" ht="45" customHeight="1" x14ac:dyDescent="0.2">
      <c r="A9" s="220">
        <v>1</v>
      </c>
      <c r="B9" s="221" t="s">
        <v>634</v>
      </c>
      <c r="C9" s="227">
        <v>200</v>
      </c>
      <c r="D9" s="234"/>
      <c r="E9" s="234"/>
    </row>
    <row r="10" spans="1:16" s="226" customFormat="1" ht="40.5" customHeight="1" x14ac:dyDescent="0.25">
      <c r="A10" s="223"/>
      <c r="B10" s="224" t="s">
        <v>640</v>
      </c>
      <c r="C10" s="228">
        <f>SUM(C9:C9)</f>
        <v>200</v>
      </c>
      <c r="D10" s="225"/>
      <c r="E10" s="225"/>
    </row>
    <row r="11" spans="1:16" s="235" customFormat="1" ht="15.75" x14ac:dyDescent="0.25">
      <c r="A11" s="239"/>
      <c r="B11" s="239"/>
      <c r="C11" s="240"/>
      <c r="D11" s="240"/>
      <c r="E11" s="240"/>
      <c r="F11" s="240"/>
      <c r="G11" s="240"/>
      <c r="H11" s="240"/>
      <c r="I11" s="240"/>
      <c r="J11" s="234"/>
      <c r="K11" s="234"/>
      <c r="L11" s="234"/>
      <c r="M11" s="234"/>
      <c r="N11" s="234"/>
      <c r="O11" s="234"/>
      <c r="P11" s="234"/>
    </row>
  </sheetData>
  <mergeCells count="4">
    <mergeCell ref="B5:C5"/>
    <mergeCell ref="A7:A8"/>
    <mergeCell ref="B7:B8"/>
    <mergeCell ref="C7:C8"/>
  </mergeCells>
  <pageMargins left="0.70866141732283472" right="0.51181102362204722" top="0.74803149606299213" bottom="0.74803149606299213" header="0.31496062992125984" footer="0.31496062992125984"/>
  <pageSetup paperSize="9" scale="85"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 sqref="C1"/>
    </sheetView>
  </sheetViews>
  <sheetFormatPr defaultRowHeight="12.75" x14ac:dyDescent="0.2"/>
  <cols>
    <col min="1" max="1" width="4.140625" style="214" customWidth="1"/>
    <col min="2" max="2" width="42.42578125" style="214" customWidth="1"/>
    <col min="3" max="4" width="23.85546875" style="214" customWidth="1"/>
    <col min="5" max="256" width="9.140625" style="214"/>
    <col min="257" max="257" width="4.140625" style="214" customWidth="1"/>
    <col min="258" max="258" width="58.85546875" style="214" customWidth="1"/>
    <col min="259" max="259" width="32.85546875" style="214" customWidth="1"/>
    <col min="260" max="512" width="9.140625" style="214"/>
    <col min="513" max="513" width="4.140625" style="214" customWidth="1"/>
    <col min="514" max="514" width="58.85546875" style="214" customWidth="1"/>
    <col min="515" max="515" width="32.85546875" style="214" customWidth="1"/>
    <col min="516" max="768" width="9.140625" style="214"/>
    <col min="769" max="769" width="4.140625" style="214" customWidth="1"/>
    <col min="770" max="770" width="58.85546875" style="214" customWidth="1"/>
    <col min="771" max="771" width="32.85546875" style="214" customWidth="1"/>
    <col min="772" max="1024" width="9.140625" style="214"/>
    <col min="1025" max="1025" width="4.140625" style="214" customWidth="1"/>
    <col min="1026" max="1026" width="58.85546875" style="214" customWidth="1"/>
    <col min="1027" max="1027" width="32.85546875" style="214" customWidth="1"/>
    <col min="1028" max="1280" width="9.140625" style="214"/>
    <col min="1281" max="1281" width="4.140625" style="214" customWidth="1"/>
    <col min="1282" max="1282" width="58.85546875" style="214" customWidth="1"/>
    <col min="1283" max="1283" width="32.85546875" style="214" customWidth="1"/>
    <col min="1284" max="1536" width="9.140625" style="214"/>
    <col min="1537" max="1537" width="4.140625" style="214" customWidth="1"/>
    <col min="1538" max="1538" width="58.85546875" style="214" customWidth="1"/>
    <col min="1539" max="1539" width="32.85546875" style="214" customWidth="1"/>
    <col min="1540" max="1792" width="9.140625" style="214"/>
    <col min="1793" max="1793" width="4.140625" style="214" customWidth="1"/>
    <col min="1794" max="1794" width="58.85546875" style="214" customWidth="1"/>
    <col min="1795" max="1795" width="32.85546875" style="214" customWidth="1"/>
    <col min="1796" max="2048" width="9.140625" style="214"/>
    <col min="2049" max="2049" width="4.140625" style="214" customWidth="1"/>
    <col min="2050" max="2050" width="58.85546875" style="214" customWidth="1"/>
    <col min="2051" max="2051" width="32.85546875" style="214" customWidth="1"/>
    <col min="2052" max="2304" width="9.140625" style="214"/>
    <col min="2305" max="2305" width="4.140625" style="214" customWidth="1"/>
    <col min="2306" max="2306" width="58.85546875" style="214" customWidth="1"/>
    <col min="2307" max="2307" width="32.85546875" style="214" customWidth="1"/>
    <col min="2308" max="2560" width="9.140625" style="214"/>
    <col min="2561" max="2561" width="4.140625" style="214" customWidth="1"/>
    <col min="2562" max="2562" width="58.85546875" style="214" customWidth="1"/>
    <col min="2563" max="2563" width="32.85546875" style="214" customWidth="1"/>
    <col min="2564" max="2816" width="9.140625" style="214"/>
    <col min="2817" max="2817" width="4.140625" style="214" customWidth="1"/>
    <col min="2818" max="2818" width="58.85546875" style="214" customWidth="1"/>
    <col min="2819" max="2819" width="32.85546875" style="214" customWidth="1"/>
    <col min="2820" max="3072" width="9.140625" style="214"/>
    <col min="3073" max="3073" width="4.140625" style="214" customWidth="1"/>
    <col min="3074" max="3074" width="58.85546875" style="214" customWidth="1"/>
    <col min="3075" max="3075" width="32.85546875" style="214" customWidth="1"/>
    <col min="3076" max="3328" width="9.140625" style="214"/>
    <col min="3329" max="3329" width="4.140625" style="214" customWidth="1"/>
    <col min="3330" max="3330" width="58.85546875" style="214" customWidth="1"/>
    <col min="3331" max="3331" width="32.85546875" style="214" customWidth="1"/>
    <col min="3332" max="3584" width="9.140625" style="214"/>
    <col min="3585" max="3585" width="4.140625" style="214" customWidth="1"/>
    <col min="3586" max="3586" width="58.85546875" style="214" customWidth="1"/>
    <col min="3587" max="3587" width="32.85546875" style="214" customWidth="1"/>
    <col min="3588" max="3840" width="9.140625" style="214"/>
    <col min="3841" max="3841" width="4.140625" style="214" customWidth="1"/>
    <col min="3842" max="3842" width="58.85546875" style="214" customWidth="1"/>
    <col min="3843" max="3843" width="32.85546875" style="214" customWidth="1"/>
    <col min="3844" max="4096" width="9.140625" style="214"/>
    <col min="4097" max="4097" width="4.140625" style="214" customWidth="1"/>
    <col min="4098" max="4098" width="58.85546875" style="214" customWidth="1"/>
    <col min="4099" max="4099" width="32.85546875" style="214" customWidth="1"/>
    <col min="4100" max="4352" width="9.140625" style="214"/>
    <col min="4353" max="4353" width="4.140625" style="214" customWidth="1"/>
    <col min="4354" max="4354" width="58.85546875" style="214" customWidth="1"/>
    <col min="4355" max="4355" width="32.85546875" style="214" customWidth="1"/>
    <col min="4356" max="4608" width="9.140625" style="214"/>
    <col min="4609" max="4609" width="4.140625" style="214" customWidth="1"/>
    <col min="4610" max="4610" width="58.85546875" style="214" customWidth="1"/>
    <col min="4611" max="4611" width="32.85546875" style="214" customWidth="1"/>
    <col min="4612" max="4864" width="9.140625" style="214"/>
    <col min="4865" max="4865" width="4.140625" style="214" customWidth="1"/>
    <col min="4866" max="4866" width="58.85546875" style="214" customWidth="1"/>
    <col min="4867" max="4867" width="32.85546875" style="214" customWidth="1"/>
    <col min="4868" max="5120" width="9.140625" style="214"/>
    <col min="5121" max="5121" width="4.140625" style="214" customWidth="1"/>
    <col min="5122" max="5122" width="58.85546875" style="214" customWidth="1"/>
    <col min="5123" max="5123" width="32.85546875" style="214" customWidth="1"/>
    <col min="5124" max="5376" width="9.140625" style="214"/>
    <col min="5377" max="5377" width="4.140625" style="214" customWidth="1"/>
    <col min="5378" max="5378" width="58.85546875" style="214" customWidth="1"/>
    <col min="5379" max="5379" width="32.85546875" style="214" customWidth="1"/>
    <col min="5380" max="5632" width="9.140625" style="214"/>
    <col min="5633" max="5633" width="4.140625" style="214" customWidth="1"/>
    <col min="5634" max="5634" width="58.85546875" style="214" customWidth="1"/>
    <col min="5635" max="5635" width="32.85546875" style="214" customWidth="1"/>
    <col min="5636" max="5888" width="9.140625" style="214"/>
    <col min="5889" max="5889" width="4.140625" style="214" customWidth="1"/>
    <col min="5890" max="5890" width="58.85546875" style="214" customWidth="1"/>
    <col min="5891" max="5891" width="32.85546875" style="214" customWidth="1"/>
    <col min="5892" max="6144" width="9.140625" style="214"/>
    <col min="6145" max="6145" width="4.140625" style="214" customWidth="1"/>
    <col min="6146" max="6146" width="58.85546875" style="214" customWidth="1"/>
    <col min="6147" max="6147" width="32.85546875" style="214" customWidth="1"/>
    <col min="6148" max="6400" width="9.140625" style="214"/>
    <col min="6401" max="6401" width="4.140625" style="214" customWidth="1"/>
    <col min="6402" max="6402" width="58.85546875" style="214" customWidth="1"/>
    <col min="6403" max="6403" width="32.85546875" style="214" customWidth="1"/>
    <col min="6404" max="6656" width="9.140625" style="214"/>
    <col min="6657" max="6657" width="4.140625" style="214" customWidth="1"/>
    <col min="6658" max="6658" width="58.85546875" style="214" customWidth="1"/>
    <col min="6659" max="6659" width="32.85546875" style="214" customWidth="1"/>
    <col min="6660" max="6912" width="9.140625" style="214"/>
    <col min="6913" max="6913" width="4.140625" style="214" customWidth="1"/>
    <col min="6914" max="6914" width="58.85546875" style="214" customWidth="1"/>
    <col min="6915" max="6915" width="32.85546875" style="214" customWidth="1"/>
    <col min="6916" max="7168" width="9.140625" style="214"/>
    <col min="7169" max="7169" width="4.140625" style="214" customWidth="1"/>
    <col min="7170" max="7170" width="58.85546875" style="214" customWidth="1"/>
    <col min="7171" max="7171" width="32.85546875" style="214" customWidth="1"/>
    <col min="7172" max="7424" width="9.140625" style="214"/>
    <col min="7425" max="7425" width="4.140625" style="214" customWidth="1"/>
    <col min="7426" max="7426" width="58.85546875" style="214" customWidth="1"/>
    <col min="7427" max="7427" width="32.85546875" style="214" customWidth="1"/>
    <col min="7428" max="7680" width="9.140625" style="214"/>
    <col min="7681" max="7681" width="4.140625" style="214" customWidth="1"/>
    <col min="7682" max="7682" width="58.85546875" style="214" customWidth="1"/>
    <col min="7683" max="7683" width="32.85546875" style="214" customWidth="1"/>
    <col min="7684" max="7936" width="9.140625" style="214"/>
    <col min="7937" max="7937" width="4.140625" style="214" customWidth="1"/>
    <col min="7938" max="7938" width="58.85546875" style="214" customWidth="1"/>
    <col min="7939" max="7939" width="32.85546875" style="214" customWidth="1"/>
    <col min="7940" max="8192" width="9.140625" style="214"/>
    <col min="8193" max="8193" width="4.140625" style="214" customWidth="1"/>
    <col min="8194" max="8194" width="58.85546875" style="214" customWidth="1"/>
    <col min="8195" max="8195" width="32.85546875" style="214" customWidth="1"/>
    <col min="8196" max="8448" width="9.140625" style="214"/>
    <col min="8449" max="8449" width="4.140625" style="214" customWidth="1"/>
    <col min="8450" max="8450" width="58.85546875" style="214" customWidth="1"/>
    <col min="8451" max="8451" width="32.85546875" style="214" customWidth="1"/>
    <col min="8452" max="8704" width="9.140625" style="214"/>
    <col min="8705" max="8705" width="4.140625" style="214" customWidth="1"/>
    <col min="8706" max="8706" width="58.85546875" style="214" customWidth="1"/>
    <col min="8707" max="8707" width="32.85546875" style="214" customWidth="1"/>
    <col min="8708" max="8960" width="9.140625" style="214"/>
    <col min="8961" max="8961" width="4.140625" style="214" customWidth="1"/>
    <col min="8962" max="8962" width="58.85546875" style="214" customWidth="1"/>
    <col min="8963" max="8963" width="32.85546875" style="214" customWidth="1"/>
    <col min="8964" max="9216" width="9.140625" style="214"/>
    <col min="9217" max="9217" width="4.140625" style="214" customWidth="1"/>
    <col min="9218" max="9218" width="58.85546875" style="214" customWidth="1"/>
    <col min="9219" max="9219" width="32.85546875" style="214" customWidth="1"/>
    <col min="9220" max="9472" width="9.140625" style="214"/>
    <col min="9473" max="9473" width="4.140625" style="214" customWidth="1"/>
    <col min="9474" max="9474" width="58.85546875" style="214" customWidth="1"/>
    <col min="9475" max="9475" width="32.85546875" style="214" customWidth="1"/>
    <col min="9476" max="9728" width="9.140625" style="214"/>
    <col min="9729" max="9729" width="4.140625" style="214" customWidth="1"/>
    <col min="9730" max="9730" width="58.85546875" style="214" customWidth="1"/>
    <col min="9731" max="9731" width="32.85546875" style="214" customWidth="1"/>
    <col min="9732" max="9984" width="9.140625" style="214"/>
    <col min="9985" max="9985" width="4.140625" style="214" customWidth="1"/>
    <col min="9986" max="9986" width="58.85546875" style="214" customWidth="1"/>
    <col min="9987" max="9987" width="32.85546875" style="214" customWidth="1"/>
    <col min="9988" max="10240" width="9.140625" style="214"/>
    <col min="10241" max="10241" width="4.140625" style="214" customWidth="1"/>
    <col min="10242" max="10242" width="58.85546875" style="214" customWidth="1"/>
    <col min="10243" max="10243" width="32.85546875" style="214" customWidth="1"/>
    <col min="10244" max="10496" width="9.140625" style="214"/>
    <col min="10497" max="10497" width="4.140625" style="214" customWidth="1"/>
    <col min="10498" max="10498" width="58.85546875" style="214" customWidth="1"/>
    <col min="10499" max="10499" width="32.85546875" style="214" customWidth="1"/>
    <col min="10500" max="10752" width="9.140625" style="214"/>
    <col min="10753" max="10753" width="4.140625" style="214" customWidth="1"/>
    <col min="10754" max="10754" width="58.85546875" style="214" customWidth="1"/>
    <col min="10755" max="10755" width="32.85546875" style="214" customWidth="1"/>
    <col min="10756" max="11008" width="9.140625" style="214"/>
    <col min="11009" max="11009" width="4.140625" style="214" customWidth="1"/>
    <col min="11010" max="11010" width="58.85546875" style="214" customWidth="1"/>
    <col min="11011" max="11011" width="32.85546875" style="214" customWidth="1"/>
    <col min="11012" max="11264" width="9.140625" style="214"/>
    <col min="11265" max="11265" width="4.140625" style="214" customWidth="1"/>
    <col min="11266" max="11266" width="58.85546875" style="214" customWidth="1"/>
    <col min="11267" max="11267" width="32.85546875" style="214" customWidth="1"/>
    <col min="11268" max="11520" width="9.140625" style="214"/>
    <col min="11521" max="11521" width="4.140625" style="214" customWidth="1"/>
    <col min="11522" max="11522" width="58.85546875" style="214" customWidth="1"/>
    <col min="11523" max="11523" width="32.85546875" style="214" customWidth="1"/>
    <col min="11524" max="11776" width="9.140625" style="214"/>
    <col min="11777" max="11777" width="4.140625" style="214" customWidth="1"/>
    <col min="11778" max="11778" width="58.85546875" style="214" customWidth="1"/>
    <col min="11779" max="11779" width="32.85546875" style="214" customWidth="1"/>
    <col min="11780" max="12032" width="9.140625" style="214"/>
    <col min="12033" max="12033" width="4.140625" style="214" customWidth="1"/>
    <col min="12034" max="12034" width="58.85546875" style="214" customWidth="1"/>
    <col min="12035" max="12035" width="32.85546875" style="214" customWidth="1"/>
    <col min="12036" max="12288" width="9.140625" style="214"/>
    <col min="12289" max="12289" width="4.140625" style="214" customWidth="1"/>
    <col min="12290" max="12290" width="58.85546875" style="214" customWidth="1"/>
    <col min="12291" max="12291" width="32.85546875" style="214" customWidth="1"/>
    <col min="12292" max="12544" width="9.140625" style="214"/>
    <col min="12545" max="12545" width="4.140625" style="214" customWidth="1"/>
    <col min="12546" max="12546" width="58.85546875" style="214" customWidth="1"/>
    <col min="12547" max="12547" width="32.85546875" style="214" customWidth="1"/>
    <col min="12548" max="12800" width="9.140625" style="214"/>
    <col min="12801" max="12801" width="4.140625" style="214" customWidth="1"/>
    <col min="12802" max="12802" width="58.85546875" style="214" customWidth="1"/>
    <col min="12803" max="12803" width="32.85546875" style="214" customWidth="1"/>
    <col min="12804" max="13056" width="9.140625" style="214"/>
    <col min="13057" max="13057" width="4.140625" style="214" customWidth="1"/>
    <col min="13058" max="13058" width="58.85546875" style="214" customWidth="1"/>
    <col min="13059" max="13059" width="32.85546875" style="214" customWidth="1"/>
    <col min="13060" max="13312" width="9.140625" style="214"/>
    <col min="13313" max="13313" width="4.140625" style="214" customWidth="1"/>
    <col min="13314" max="13314" width="58.85546875" style="214" customWidth="1"/>
    <col min="13315" max="13315" width="32.85546875" style="214" customWidth="1"/>
    <col min="13316" max="13568" width="9.140625" style="214"/>
    <col min="13569" max="13569" width="4.140625" style="214" customWidth="1"/>
    <col min="13570" max="13570" width="58.85546875" style="214" customWidth="1"/>
    <col min="13571" max="13571" width="32.85546875" style="214" customWidth="1"/>
    <col min="13572" max="13824" width="9.140625" style="214"/>
    <col min="13825" max="13825" width="4.140625" style="214" customWidth="1"/>
    <col min="13826" max="13826" width="58.85546875" style="214" customWidth="1"/>
    <col min="13827" max="13827" width="32.85546875" style="214" customWidth="1"/>
    <col min="13828" max="14080" width="9.140625" style="214"/>
    <col min="14081" max="14081" width="4.140625" style="214" customWidth="1"/>
    <col min="14082" max="14082" width="58.85546875" style="214" customWidth="1"/>
    <col min="14083" max="14083" width="32.85546875" style="214" customWidth="1"/>
    <col min="14084" max="14336" width="9.140625" style="214"/>
    <col min="14337" max="14337" width="4.140625" style="214" customWidth="1"/>
    <col min="14338" max="14338" width="58.85546875" style="214" customWidth="1"/>
    <col min="14339" max="14339" width="32.85546875" style="214" customWidth="1"/>
    <col min="14340" max="14592" width="9.140625" style="214"/>
    <col min="14593" max="14593" width="4.140625" style="214" customWidth="1"/>
    <col min="14594" max="14594" width="58.85546875" style="214" customWidth="1"/>
    <col min="14595" max="14595" width="32.85546875" style="214" customWidth="1"/>
    <col min="14596" max="14848" width="9.140625" style="214"/>
    <col min="14849" max="14849" width="4.140625" style="214" customWidth="1"/>
    <col min="14850" max="14850" width="58.85546875" style="214" customWidth="1"/>
    <col min="14851" max="14851" width="32.85546875" style="214" customWidth="1"/>
    <col min="14852" max="15104" width="9.140625" style="214"/>
    <col min="15105" max="15105" width="4.140625" style="214" customWidth="1"/>
    <col min="15106" max="15106" width="58.85546875" style="214" customWidth="1"/>
    <col min="15107" max="15107" width="32.85546875" style="214" customWidth="1"/>
    <col min="15108" max="15360" width="9.140625" style="214"/>
    <col min="15361" max="15361" width="4.140625" style="214" customWidth="1"/>
    <col min="15362" max="15362" width="58.85546875" style="214" customWidth="1"/>
    <col min="15363" max="15363" width="32.85546875" style="214" customWidth="1"/>
    <col min="15364" max="15616" width="9.140625" style="214"/>
    <col min="15617" max="15617" width="4.140625" style="214" customWidth="1"/>
    <col min="15618" max="15618" width="58.85546875" style="214" customWidth="1"/>
    <col min="15619" max="15619" width="32.85546875" style="214" customWidth="1"/>
    <col min="15620" max="15872" width="9.140625" style="214"/>
    <col min="15873" max="15873" width="4.140625" style="214" customWidth="1"/>
    <col min="15874" max="15874" width="58.85546875" style="214" customWidth="1"/>
    <col min="15875" max="15875" width="32.85546875" style="214" customWidth="1"/>
    <col min="15876" max="16128" width="9.140625" style="214"/>
    <col min="16129" max="16129" width="4.140625" style="214" customWidth="1"/>
    <col min="16130" max="16130" width="58.85546875" style="214" customWidth="1"/>
    <col min="16131" max="16131" width="32.85546875" style="214" customWidth="1"/>
    <col min="16132" max="16384" width="9.140625" style="214"/>
  </cols>
  <sheetData>
    <row r="1" spans="1:5" ht="30" customHeight="1" x14ac:dyDescent="0.2">
      <c r="A1" s="211"/>
      <c r="B1" s="212"/>
      <c r="C1" s="213" t="s">
        <v>642</v>
      </c>
      <c r="D1" s="212"/>
      <c r="E1" s="212"/>
    </row>
    <row r="2" spans="1:5" ht="44.25" customHeight="1" x14ac:dyDescent="0.2">
      <c r="A2" s="211"/>
      <c r="B2" s="212"/>
      <c r="C2" s="397" t="s">
        <v>308</v>
      </c>
      <c r="D2" s="397"/>
      <c r="E2" s="212"/>
    </row>
    <row r="3" spans="1:5" x14ac:dyDescent="0.2">
      <c r="A3" s="211"/>
      <c r="B3" s="212"/>
      <c r="C3" s="173" t="s">
        <v>630</v>
      </c>
      <c r="D3" s="212"/>
      <c r="E3" s="212"/>
    </row>
    <row r="4" spans="1:5" ht="19.5" customHeight="1" x14ac:dyDescent="0.2">
      <c r="A4" s="211"/>
      <c r="B4" s="212"/>
      <c r="C4" s="216"/>
      <c r="D4" s="212"/>
      <c r="E4" s="212"/>
    </row>
    <row r="5" spans="1:5" ht="51.75" customHeight="1" x14ac:dyDescent="0.2">
      <c r="A5" s="211"/>
      <c r="B5" s="390" t="s">
        <v>654</v>
      </c>
      <c r="C5" s="390"/>
      <c r="D5" s="390"/>
      <c r="E5" s="212"/>
    </row>
    <row r="6" spans="1:5" ht="15" x14ac:dyDescent="0.2">
      <c r="A6" s="211"/>
      <c r="B6" s="217"/>
      <c r="C6" s="217"/>
      <c r="D6" s="212" t="s">
        <v>307</v>
      </c>
      <c r="E6" s="212"/>
    </row>
    <row r="7" spans="1:5" s="109" customFormat="1" x14ac:dyDescent="0.25">
      <c r="A7" s="391" t="s">
        <v>631</v>
      </c>
      <c r="B7" s="391" t="s">
        <v>632</v>
      </c>
      <c r="C7" s="392" t="s">
        <v>622</v>
      </c>
      <c r="D7" s="392" t="s">
        <v>623</v>
      </c>
      <c r="E7" s="219"/>
    </row>
    <row r="8" spans="1:5" s="109" customFormat="1" x14ac:dyDescent="0.25">
      <c r="A8" s="391"/>
      <c r="B8" s="391"/>
      <c r="C8" s="392"/>
      <c r="D8" s="392"/>
      <c r="E8" s="219"/>
    </row>
    <row r="9" spans="1:5" ht="33.75" customHeight="1" x14ac:dyDescent="0.2">
      <c r="A9" s="220">
        <v>1</v>
      </c>
      <c r="B9" s="221" t="s">
        <v>634</v>
      </c>
      <c r="C9" s="227">
        <v>4824000</v>
      </c>
      <c r="D9" s="227">
        <v>5369000</v>
      </c>
      <c r="E9" s="212"/>
    </row>
    <row r="10" spans="1:5" ht="33.75" customHeight="1" x14ac:dyDescent="0.2">
      <c r="A10" s="220">
        <v>2</v>
      </c>
      <c r="B10" s="221" t="s">
        <v>635</v>
      </c>
      <c r="C10" s="227">
        <v>754000</v>
      </c>
      <c r="D10" s="227">
        <v>827000</v>
      </c>
      <c r="E10" s="212"/>
    </row>
    <row r="11" spans="1:5" ht="33.75" customHeight="1" x14ac:dyDescent="0.2">
      <c r="A11" s="220">
        <v>3</v>
      </c>
      <c r="B11" s="221" t="s">
        <v>636</v>
      </c>
      <c r="C11" s="227">
        <v>975000</v>
      </c>
      <c r="D11" s="227">
        <v>1057000</v>
      </c>
      <c r="E11" s="222"/>
    </row>
    <row r="12" spans="1:5" ht="33.75" customHeight="1" x14ac:dyDescent="0.2">
      <c r="A12" s="220">
        <v>4</v>
      </c>
      <c r="B12" s="221" t="s">
        <v>637</v>
      </c>
      <c r="C12" s="227">
        <v>1423000</v>
      </c>
      <c r="D12" s="227">
        <v>1553000</v>
      </c>
      <c r="E12" s="212"/>
    </row>
    <row r="13" spans="1:5" ht="33.75" customHeight="1" x14ac:dyDescent="0.2">
      <c r="A13" s="220">
        <v>5</v>
      </c>
      <c r="B13" s="221" t="s">
        <v>638</v>
      </c>
      <c r="C13" s="227">
        <v>718000</v>
      </c>
      <c r="D13" s="227">
        <v>784000</v>
      </c>
      <c r="E13" s="212"/>
    </row>
    <row r="14" spans="1:5" ht="33.75" customHeight="1" x14ac:dyDescent="0.2">
      <c r="A14" s="220">
        <v>6</v>
      </c>
      <c r="B14" s="221" t="s">
        <v>639</v>
      </c>
      <c r="C14" s="227">
        <v>526000</v>
      </c>
      <c r="D14" s="227">
        <v>575000</v>
      </c>
      <c r="E14" s="212"/>
    </row>
    <row r="15" spans="1:5" s="226" customFormat="1" ht="33.75" customHeight="1" x14ac:dyDescent="0.25">
      <c r="A15" s="223"/>
      <c r="B15" s="224" t="s">
        <v>640</v>
      </c>
      <c r="C15" s="228">
        <f>SUM(C9:C14)</f>
        <v>9220000</v>
      </c>
      <c r="D15" s="228">
        <f>SUM(D9:D14)</f>
        <v>10165000</v>
      </c>
      <c r="E15" s="225"/>
    </row>
  </sheetData>
  <mergeCells count="6">
    <mergeCell ref="C2:D2"/>
    <mergeCell ref="A7:A8"/>
    <mergeCell ref="B7:B8"/>
    <mergeCell ref="C7:C8"/>
    <mergeCell ref="D7:D8"/>
    <mergeCell ref="B5:D5"/>
  </mergeCells>
  <pageMargins left="0.70866141732283472" right="0.31496062992125984"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opLeftCell="A42" workbookViewId="0">
      <selection activeCell="G53" sqref="G53"/>
    </sheetView>
  </sheetViews>
  <sheetFormatPr defaultRowHeight="12.75" x14ac:dyDescent="0.25"/>
  <cols>
    <col min="1" max="1" width="22" style="77" customWidth="1"/>
    <col min="2" max="2" width="66.85546875" style="1" customWidth="1"/>
    <col min="3" max="3" width="16.140625" style="1" hidden="1" customWidth="1"/>
    <col min="4" max="5" width="14.140625" style="1" customWidth="1"/>
    <col min="6" max="6" width="10.7109375" style="1" customWidth="1"/>
    <col min="7"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6" ht="12.75" customHeight="1" x14ac:dyDescent="0.25">
      <c r="A1" s="76"/>
      <c r="B1" s="330" t="s">
        <v>598</v>
      </c>
      <c r="C1" s="330"/>
      <c r="D1" s="330"/>
      <c r="E1" s="330"/>
    </row>
    <row r="2" spans="1:6" ht="32.25" customHeight="1" x14ac:dyDescent="0.25">
      <c r="A2" s="76"/>
      <c r="B2" s="328" t="s">
        <v>311</v>
      </c>
      <c r="C2" s="328"/>
      <c r="D2" s="328"/>
      <c r="E2" s="328"/>
    </row>
    <row r="3" spans="1:6" ht="31.5" customHeight="1" x14ac:dyDescent="0.25">
      <c r="A3" s="329" t="s">
        <v>597</v>
      </c>
      <c r="B3" s="329"/>
      <c r="C3" s="329"/>
      <c r="D3" s="329"/>
      <c r="E3" s="329"/>
    </row>
    <row r="4" spans="1:6" x14ac:dyDescent="0.25">
      <c r="A4" s="77" t="s">
        <v>313</v>
      </c>
      <c r="B4" s="66" t="s">
        <v>313</v>
      </c>
      <c r="D4" s="88"/>
      <c r="E4" s="77" t="s">
        <v>0</v>
      </c>
    </row>
    <row r="5" spans="1:6" s="79" customFormat="1" ht="23.25" customHeight="1" x14ac:dyDescent="0.25">
      <c r="A5" s="78" t="s">
        <v>314</v>
      </c>
      <c r="B5" s="78" t="s">
        <v>1</v>
      </c>
      <c r="C5" s="70" t="s">
        <v>315</v>
      </c>
      <c r="D5" s="70" t="s">
        <v>480</v>
      </c>
      <c r="E5" s="70" t="s">
        <v>495</v>
      </c>
    </row>
    <row r="6" spans="1:6" s="2" customFormat="1" x14ac:dyDescent="0.25">
      <c r="A6" s="64">
        <v>1</v>
      </c>
      <c r="B6" s="64">
        <v>2</v>
      </c>
      <c r="C6" s="64">
        <v>3</v>
      </c>
      <c r="D6" s="64">
        <v>4</v>
      </c>
      <c r="E6" s="64">
        <v>5</v>
      </c>
    </row>
    <row r="7" spans="1:6" s="80" customFormat="1" x14ac:dyDescent="0.25">
      <c r="A7" s="67" t="s">
        <v>316</v>
      </c>
      <c r="B7" s="73" t="s">
        <v>317</v>
      </c>
      <c r="C7" s="87">
        <f>C8+C14+C31+C34+C43+C49+C52+C56</f>
        <v>48500000</v>
      </c>
      <c r="D7" s="87">
        <f>D8+D14+D31+D34+D43+D49+D52+D56</f>
        <v>51526300</v>
      </c>
      <c r="E7" s="87">
        <f>E8+E14+E31+E34+E43+E49+E52+E56</f>
        <v>54493200</v>
      </c>
    </row>
    <row r="8" spans="1:6" s="89" customFormat="1" x14ac:dyDescent="0.25">
      <c r="A8" s="67" t="s">
        <v>318</v>
      </c>
      <c r="B8" s="73" t="s">
        <v>319</v>
      </c>
      <c r="C8" s="87">
        <f>C9</f>
        <v>35828000</v>
      </c>
      <c r="D8" s="87">
        <f>D9</f>
        <v>38283300</v>
      </c>
      <c r="E8" s="87">
        <f>E9</f>
        <v>40734000</v>
      </c>
      <c r="F8" s="80"/>
    </row>
    <row r="9" spans="1:6" s="91" customFormat="1" x14ac:dyDescent="0.25">
      <c r="A9" s="90" t="s">
        <v>320</v>
      </c>
      <c r="B9" s="73" t="s">
        <v>321</v>
      </c>
      <c r="C9" s="87">
        <f xml:space="preserve"> C10+C11+C12+C13</f>
        <v>35828000</v>
      </c>
      <c r="D9" s="87">
        <f xml:space="preserve"> D10+D11+D12+D13</f>
        <v>38283300</v>
      </c>
      <c r="E9" s="87">
        <f xml:space="preserve"> E10+E11+E12+E13</f>
        <v>40734000</v>
      </c>
      <c r="F9" s="80"/>
    </row>
    <row r="10" spans="1:6" s="89" customFormat="1" ht="54" customHeight="1" x14ac:dyDescent="0.25">
      <c r="A10" s="92" t="s">
        <v>322</v>
      </c>
      <c r="B10" s="93" t="s">
        <v>483</v>
      </c>
      <c r="C10" s="27">
        <v>35278000</v>
      </c>
      <c r="D10" s="94">
        <v>37673300</v>
      </c>
      <c r="E10" s="94">
        <v>40064000</v>
      </c>
      <c r="F10" s="80"/>
    </row>
    <row r="11" spans="1:6" s="89" customFormat="1" ht="78.75" customHeight="1" x14ac:dyDescent="0.25">
      <c r="A11" s="92" t="s">
        <v>323</v>
      </c>
      <c r="B11" s="93" t="s">
        <v>484</v>
      </c>
      <c r="C11" s="27">
        <v>110000</v>
      </c>
      <c r="D11" s="94">
        <v>130000</v>
      </c>
      <c r="E11" s="94">
        <v>150000</v>
      </c>
      <c r="F11" s="80"/>
    </row>
    <row r="12" spans="1:6" s="89" customFormat="1" ht="39.75" customHeight="1" x14ac:dyDescent="0.25">
      <c r="A12" s="92" t="s">
        <v>324</v>
      </c>
      <c r="B12" s="95" t="s">
        <v>485</v>
      </c>
      <c r="C12" s="27">
        <v>320000</v>
      </c>
      <c r="D12" s="94">
        <v>340000</v>
      </c>
      <c r="E12" s="94">
        <v>360000</v>
      </c>
      <c r="F12" s="80"/>
    </row>
    <row r="13" spans="1:6" s="89" customFormat="1" ht="64.5" customHeight="1" x14ac:dyDescent="0.25">
      <c r="A13" s="92" t="s">
        <v>325</v>
      </c>
      <c r="B13" s="96" t="s">
        <v>486</v>
      </c>
      <c r="C13" s="27">
        <v>120000</v>
      </c>
      <c r="D13" s="94">
        <v>140000</v>
      </c>
      <c r="E13" s="94">
        <v>160000</v>
      </c>
      <c r="F13" s="80"/>
    </row>
    <row r="14" spans="1:6" s="89" customFormat="1" ht="14.25" customHeight="1" x14ac:dyDescent="0.25">
      <c r="A14" s="67" t="s">
        <v>326</v>
      </c>
      <c r="B14" s="73" t="s">
        <v>327</v>
      </c>
      <c r="C14" s="87">
        <f>C15+C25+C28</f>
        <v>9235400</v>
      </c>
      <c r="D14" s="87">
        <f>D15+D25+D28</f>
        <v>9695500</v>
      </c>
      <c r="E14" s="87">
        <f>E15+E25+E28</f>
        <v>10169200</v>
      </c>
      <c r="F14" s="80"/>
    </row>
    <row r="15" spans="1:6" s="89" customFormat="1" ht="25.5" x14ac:dyDescent="0.25">
      <c r="A15" s="67" t="s">
        <v>328</v>
      </c>
      <c r="B15" s="73" t="s">
        <v>329</v>
      </c>
      <c r="C15" s="87">
        <f>C16+C19+C23+C24</f>
        <v>3135400</v>
      </c>
      <c r="D15" s="87">
        <f>D16+D19+D23+D24</f>
        <v>3344500</v>
      </c>
      <c r="E15" s="87">
        <f>E16+E19+E23+E24</f>
        <v>3505200</v>
      </c>
      <c r="F15" s="80"/>
    </row>
    <row r="16" spans="1:6" s="89" customFormat="1" ht="25.5" x14ac:dyDescent="0.25">
      <c r="A16" s="92" t="s">
        <v>330</v>
      </c>
      <c r="B16" s="93" t="s">
        <v>331</v>
      </c>
      <c r="C16" s="27">
        <f>C17+C18</f>
        <v>1205000</v>
      </c>
      <c r="D16" s="94">
        <f>D17+D18</f>
        <v>1268000</v>
      </c>
      <c r="E16" s="94">
        <f>E17+E18</f>
        <v>1326000</v>
      </c>
      <c r="F16" s="80"/>
    </row>
    <row r="17" spans="1:6" s="89" customFormat="1" ht="25.5" x14ac:dyDescent="0.25">
      <c r="A17" s="64" t="s">
        <v>332</v>
      </c>
      <c r="B17" s="74" t="s">
        <v>331</v>
      </c>
      <c r="C17" s="27">
        <v>1204500</v>
      </c>
      <c r="D17" s="27">
        <v>1267500</v>
      </c>
      <c r="E17" s="27">
        <v>1325500</v>
      </c>
      <c r="F17" s="80"/>
    </row>
    <row r="18" spans="1:6" s="89" customFormat="1" ht="40.5" customHeight="1" x14ac:dyDescent="0.25">
      <c r="A18" s="64" t="s">
        <v>333</v>
      </c>
      <c r="B18" s="74" t="s">
        <v>334</v>
      </c>
      <c r="C18" s="27">
        <v>500</v>
      </c>
      <c r="D18" s="27">
        <v>500</v>
      </c>
      <c r="E18" s="27">
        <v>500</v>
      </c>
      <c r="F18" s="80"/>
    </row>
    <row r="19" spans="1:6" s="89" customFormat="1" ht="27.75" customHeight="1" x14ac:dyDescent="0.25">
      <c r="A19" s="92" t="s">
        <v>335</v>
      </c>
      <c r="B19" s="93" t="s">
        <v>487</v>
      </c>
      <c r="C19" s="27">
        <f>C20+C21</f>
        <v>460000</v>
      </c>
      <c r="D19" s="94">
        <f>D20+D21</f>
        <v>484000</v>
      </c>
      <c r="E19" s="94">
        <f>E20+E21</f>
        <v>508000</v>
      </c>
      <c r="F19" s="80"/>
    </row>
    <row r="20" spans="1:6" s="89" customFormat="1" ht="27.75" customHeight="1" x14ac:dyDescent="0.25">
      <c r="A20" s="64" t="s">
        <v>336</v>
      </c>
      <c r="B20" s="74" t="s">
        <v>487</v>
      </c>
      <c r="C20" s="27">
        <v>458000</v>
      </c>
      <c r="D20" s="27">
        <v>482000</v>
      </c>
      <c r="E20" s="94">
        <v>506000</v>
      </c>
      <c r="F20" s="80"/>
    </row>
    <row r="21" spans="1:6" s="89" customFormat="1" ht="39.75" customHeight="1" x14ac:dyDescent="0.25">
      <c r="A21" s="64" t="s">
        <v>337</v>
      </c>
      <c r="B21" s="74" t="s">
        <v>488</v>
      </c>
      <c r="C21" s="27">
        <v>2000</v>
      </c>
      <c r="D21" s="27">
        <v>2000</v>
      </c>
      <c r="E21" s="94">
        <v>2000</v>
      </c>
      <c r="F21" s="80"/>
    </row>
    <row r="22" spans="1:6" s="89" customFormat="1" ht="25.5" x14ac:dyDescent="0.25">
      <c r="A22" s="97">
        <v>1.05010400200001E+16</v>
      </c>
      <c r="B22" s="74" t="s">
        <v>338</v>
      </c>
      <c r="C22" s="27">
        <f>C23</f>
        <v>138400</v>
      </c>
      <c r="D22" s="27">
        <f t="shared" ref="D22:E22" si="0">D23</f>
        <v>145500</v>
      </c>
      <c r="E22" s="27">
        <f t="shared" si="0"/>
        <v>153200</v>
      </c>
      <c r="F22" s="80"/>
    </row>
    <row r="23" spans="1:6" s="89" customFormat="1" ht="25.5" x14ac:dyDescent="0.25">
      <c r="A23" s="97">
        <v>1.05010410200001E+16</v>
      </c>
      <c r="B23" s="74" t="s">
        <v>489</v>
      </c>
      <c r="C23" s="27">
        <v>138400</v>
      </c>
      <c r="D23" s="27">
        <v>145500</v>
      </c>
      <c r="E23" s="27">
        <v>153200</v>
      </c>
      <c r="F23" s="80"/>
    </row>
    <row r="24" spans="1:6" s="89" customFormat="1" ht="25.5" x14ac:dyDescent="0.25">
      <c r="A24" s="64" t="s">
        <v>339</v>
      </c>
      <c r="B24" s="74" t="s">
        <v>340</v>
      </c>
      <c r="C24" s="27">
        <v>1332000</v>
      </c>
      <c r="D24" s="27">
        <v>1447000</v>
      </c>
      <c r="E24" s="27">
        <v>1518000</v>
      </c>
      <c r="F24" s="80"/>
    </row>
    <row r="25" spans="1:6" s="89" customFormat="1" ht="25.5" x14ac:dyDescent="0.25">
      <c r="A25" s="67" t="s">
        <v>341</v>
      </c>
      <c r="B25" s="73" t="s">
        <v>342</v>
      </c>
      <c r="C25" s="87">
        <f>C26+C27</f>
        <v>6072000</v>
      </c>
      <c r="D25" s="87">
        <f>D26+D27</f>
        <v>6320000</v>
      </c>
      <c r="E25" s="87">
        <f>E26+E27</f>
        <v>6630000</v>
      </c>
      <c r="F25" s="80"/>
    </row>
    <row r="26" spans="1:6" s="89" customFormat="1" ht="14.25" customHeight="1" x14ac:dyDescent="0.25">
      <c r="A26" s="64" t="s">
        <v>343</v>
      </c>
      <c r="B26" s="74" t="s">
        <v>342</v>
      </c>
      <c r="C26" s="27">
        <v>6067000</v>
      </c>
      <c r="D26" s="27">
        <v>6315000</v>
      </c>
      <c r="E26" s="27">
        <v>6625000</v>
      </c>
      <c r="F26" s="80"/>
    </row>
    <row r="27" spans="1:6" s="89" customFormat="1" ht="27.75" customHeight="1" x14ac:dyDescent="0.25">
      <c r="A27" s="64" t="s">
        <v>344</v>
      </c>
      <c r="B27" s="74" t="s">
        <v>345</v>
      </c>
      <c r="C27" s="27">
        <v>5000</v>
      </c>
      <c r="D27" s="27">
        <v>5000</v>
      </c>
      <c r="E27" s="27">
        <v>5000</v>
      </c>
      <c r="F27" s="80"/>
    </row>
    <row r="28" spans="1:6" s="89" customFormat="1" ht="13.5" customHeight="1" x14ac:dyDescent="0.25">
      <c r="A28" s="67" t="s">
        <v>346</v>
      </c>
      <c r="B28" s="73" t="s">
        <v>347</v>
      </c>
      <c r="C28" s="87">
        <f>C29</f>
        <v>28000</v>
      </c>
      <c r="D28" s="87">
        <f t="shared" ref="D28:E28" si="1">D29</f>
        <v>31000</v>
      </c>
      <c r="E28" s="87">
        <f t="shared" si="1"/>
        <v>34000</v>
      </c>
      <c r="F28" s="80"/>
    </row>
    <row r="29" spans="1:6" s="89" customFormat="1" ht="13.5" customHeight="1" x14ac:dyDescent="0.25">
      <c r="A29" s="64" t="s">
        <v>348</v>
      </c>
      <c r="B29" s="74" t="s">
        <v>347</v>
      </c>
      <c r="C29" s="27">
        <v>28000</v>
      </c>
      <c r="D29" s="27">
        <v>31000</v>
      </c>
      <c r="E29" s="27">
        <v>34000</v>
      </c>
      <c r="F29" s="80"/>
    </row>
    <row r="30" spans="1:6" s="89" customFormat="1" ht="25.5" x14ac:dyDescent="0.25">
      <c r="A30" s="64" t="s">
        <v>349</v>
      </c>
      <c r="B30" s="74" t="s">
        <v>490</v>
      </c>
      <c r="C30" s="27">
        <v>0</v>
      </c>
      <c r="D30" s="27">
        <v>0</v>
      </c>
      <c r="E30" s="27">
        <v>0</v>
      </c>
      <c r="F30" s="80"/>
    </row>
    <row r="31" spans="1:6" s="89" customFormat="1" x14ac:dyDescent="0.25">
      <c r="A31" s="67" t="s">
        <v>350</v>
      </c>
      <c r="B31" s="73" t="s">
        <v>351</v>
      </c>
      <c r="C31" s="87">
        <f t="shared" ref="C31:E32" si="2">C32</f>
        <v>555000</v>
      </c>
      <c r="D31" s="87">
        <f t="shared" si="2"/>
        <v>565000</v>
      </c>
      <c r="E31" s="87">
        <f t="shared" si="2"/>
        <v>565000</v>
      </c>
      <c r="F31" s="80"/>
    </row>
    <row r="32" spans="1:6" s="89" customFormat="1" ht="27.75" customHeight="1" x14ac:dyDescent="0.25">
      <c r="A32" s="64" t="s">
        <v>352</v>
      </c>
      <c r="B32" s="74" t="s">
        <v>353</v>
      </c>
      <c r="C32" s="27">
        <f t="shared" si="2"/>
        <v>555000</v>
      </c>
      <c r="D32" s="27">
        <f t="shared" si="2"/>
        <v>565000</v>
      </c>
      <c r="E32" s="27">
        <f t="shared" si="2"/>
        <v>565000</v>
      </c>
      <c r="F32" s="2"/>
    </row>
    <row r="33" spans="1:6" s="89" customFormat="1" ht="38.25" x14ac:dyDescent="0.25">
      <c r="A33" s="92" t="s">
        <v>354</v>
      </c>
      <c r="B33" s="93" t="s">
        <v>492</v>
      </c>
      <c r="C33" s="27">
        <v>555000</v>
      </c>
      <c r="D33" s="94">
        <v>565000</v>
      </c>
      <c r="E33" s="94">
        <v>565000</v>
      </c>
      <c r="F33" s="2"/>
    </row>
    <row r="34" spans="1:6" s="89" customFormat="1" ht="25.5" x14ac:dyDescent="0.25">
      <c r="A34" s="67" t="s">
        <v>355</v>
      </c>
      <c r="B34" s="73" t="s">
        <v>356</v>
      </c>
      <c r="C34" s="87">
        <f>C35+C40</f>
        <v>1687000</v>
      </c>
      <c r="D34" s="87">
        <f t="shared" ref="D34:E34" si="3">D35+D40</f>
        <v>1743500</v>
      </c>
      <c r="E34" s="87">
        <f t="shared" si="3"/>
        <v>1783000</v>
      </c>
      <c r="F34" s="80"/>
    </row>
    <row r="35" spans="1:6" s="91" customFormat="1" ht="81" customHeight="1" x14ac:dyDescent="0.25">
      <c r="A35" s="67" t="s">
        <v>357</v>
      </c>
      <c r="B35" s="98" t="s">
        <v>491</v>
      </c>
      <c r="C35" s="87">
        <f>C36+C38</f>
        <v>1508000</v>
      </c>
      <c r="D35" s="87">
        <f>D36+D38</f>
        <v>1564500</v>
      </c>
      <c r="E35" s="87">
        <f>E36+E38</f>
        <v>1604000</v>
      </c>
      <c r="F35" s="80"/>
    </row>
    <row r="36" spans="1:6" s="89" customFormat="1" ht="51" x14ac:dyDescent="0.25">
      <c r="A36" s="64" t="s">
        <v>358</v>
      </c>
      <c r="B36" s="93" t="s">
        <v>359</v>
      </c>
      <c r="C36" s="27">
        <f>C37</f>
        <v>556000</v>
      </c>
      <c r="D36" s="94">
        <f>D37</f>
        <v>612500</v>
      </c>
      <c r="E36" s="94">
        <f>E37</f>
        <v>652000</v>
      </c>
      <c r="F36" s="80"/>
    </row>
    <row r="37" spans="1:6" s="89" customFormat="1" ht="53.25" customHeight="1" x14ac:dyDescent="0.25">
      <c r="A37" s="64" t="s">
        <v>360</v>
      </c>
      <c r="B37" s="96" t="s">
        <v>361</v>
      </c>
      <c r="C37" s="27">
        <v>556000</v>
      </c>
      <c r="D37" s="94">
        <v>612500</v>
      </c>
      <c r="E37" s="94">
        <v>652000</v>
      </c>
      <c r="F37" s="80"/>
    </row>
    <row r="38" spans="1:6" s="89" customFormat="1" ht="66" customHeight="1" x14ac:dyDescent="0.25">
      <c r="A38" s="92" t="s">
        <v>362</v>
      </c>
      <c r="B38" s="95" t="s">
        <v>494</v>
      </c>
      <c r="C38" s="27">
        <f>C39</f>
        <v>952000</v>
      </c>
      <c r="D38" s="27">
        <f>D39</f>
        <v>952000</v>
      </c>
      <c r="E38" s="27">
        <f>E39</f>
        <v>952000</v>
      </c>
      <c r="F38" s="80"/>
    </row>
    <row r="39" spans="1:6" s="89" customFormat="1" ht="51.75" customHeight="1" x14ac:dyDescent="0.25">
      <c r="A39" s="64" t="s">
        <v>363</v>
      </c>
      <c r="B39" s="74" t="s">
        <v>493</v>
      </c>
      <c r="C39" s="27">
        <v>952000</v>
      </c>
      <c r="D39" s="94">
        <v>952000</v>
      </c>
      <c r="E39" s="94">
        <v>952000</v>
      </c>
      <c r="F39" s="80"/>
    </row>
    <row r="40" spans="1:6" s="89" customFormat="1" ht="66" customHeight="1" x14ac:dyDescent="0.25">
      <c r="A40" s="67" t="s">
        <v>364</v>
      </c>
      <c r="B40" s="73" t="s">
        <v>365</v>
      </c>
      <c r="C40" s="87">
        <f t="shared" ref="C40:E41" si="4">C41</f>
        <v>179000</v>
      </c>
      <c r="D40" s="87">
        <f t="shared" si="4"/>
        <v>179000</v>
      </c>
      <c r="E40" s="87">
        <f t="shared" si="4"/>
        <v>179000</v>
      </c>
      <c r="F40" s="80"/>
    </row>
    <row r="41" spans="1:6" s="89" customFormat="1" ht="63.75" x14ac:dyDescent="0.25">
      <c r="A41" s="64" t="s">
        <v>366</v>
      </c>
      <c r="B41" s="74" t="s">
        <v>367</v>
      </c>
      <c r="C41" s="27">
        <f t="shared" si="4"/>
        <v>179000</v>
      </c>
      <c r="D41" s="94">
        <f t="shared" si="4"/>
        <v>179000</v>
      </c>
      <c r="E41" s="94">
        <f t="shared" si="4"/>
        <v>179000</v>
      </c>
      <c r="F41" s="80"/>
    </row>
    <row r="42" spans="1:6" s="89" customFormat="1" ht="50.25" customHeight="1" x14ac:dyDescent="0.25">
      <c r="A42" s="71" t="s">
        <v>368</v>
      </c>
      <c r="B42" s="74" t="s">
        <v>369</v>
      </c>
      <c r="C42" s="27">
        <v>179000</v>
      </c>
      <c r="D42" s="94">
        <v>179000</v>
      </c>
      <c r="E42" s="94">
        <v>179000</v>
      </c>
      <c r="F42" s="80"/>
    </row>
    <row r="43" spans="1:6" s="89" customFormat="1" ht="13.5" customHeight="1" x14ac:dyDescent="0.25">
      <c r="A43" s="67" t="s">
        <v>370</v>
      </c>
      <c r="B43" s="73" t="s">
        <v>371</v>
      </c>
      <c r="C43" s="87">
        <f>C44</f>
        <v>232000</v>
      </c>
      <c r="D43" s="87">
        <f>D44</f>
        <v>243000</v>
      </c>
      <c r="E43" s="87">
        <f>E44</f>
        <v>246000</v>
      </c>
      <c r="F43" s="80"/>
    </row>
    <row r="44" spans="1:6" s="89" customFormat="1" ht="13.5" customHeight="1" x14ac:dyDescent="0.25">
      <c r="A44" s="64" t="s">
        <v>372</v>
      </c>
      <c r="B44" s="74" t="s">
        <v>373</v>
      </c>
      <c r="C44" s="27">
        <f>SUM(C45:C48)</f>
        <v>232000</v>
      </c>
      <c r="D44" s="27">
        <f>SUM(D45:D48)</f>
        <v>243000</v>
      </c>
      <c r="E44" s="27">
        <f>SUM(E45:E48)</f>
        <v>246000</v>
      </c>
      <c r="F44" s="2"/>
    </row>
    <row r="45" spans="1:6" s="89" customFormat="1" ht="27" customHeight="1" x14ac:dyDescent="0.25">
      <c r="A45" s="64" t="s">
        <v>374</v>
      </c>
      <c r="B45" s="74" t="s">
        <v>375</v>
      </c>
      <c r="C45" s="27">
        <v>6200</v>
      </c>
      <c r="D45" s="27">
        <v>6500</v>
      </c>
      <c r="E45" s="27">
        <v>6800</v>
      </c>
      <c r="F45" s="2"/>
    </row>
    <row r="46" spans="1:6" s="89" customFormat="1" ht="25.5" x14ac:dyDescent="0.25">
      <c r="A46" s="64" t="s">
        <v>376</v>
      </c>
      <c r="B46" s="74" t="s">
        <v>377</v>
      </c>
      <c r="C46" s="27">
        <v>4800</v>
      </c>
      <c r="D46" s="27">
        <v>5100</v>
      </c>
      <c r="E46" s="27">
        <v>5300</v>
      </c>
      <c r="F46" s="2"/>
    </row>
    <row r="47" spans="1:6" s="89" customFormat="1" x14ac:dyDescent="0.25">
      <c r="A47" s="64" t="s">
        <v>378</v>
      </c>
      <c r="B47" s="74" t="s">
        <v>379</v>
      </c>
      <c r="C47" s="27">
        <v>2300</v>
      </c>
      <c r="D47" s="27">
        <v>2400</v>
      </c>
      <c r="E47" s="27">
        <v>2500</v>
      </c>
      <c r="F47" s="2"/>
    </row>
    <row r="48" spans="1:6" s="89" customFormat="1" x14ac:dyDescent="0.25">
      <c r="A48" s="64" t="s">
        <v>380</v>
      </c>
      <c r="B48" s="74" t="s">
        <v>381</v>
      </c>
      <c r="C48" s="27">
        <v>218700</v>
      </c>
      <c r="D48" s="27">
        <v>229000</v>
      </c>
      <c r="E48" s="27">
        <v>231400</v>
      </c>
      <c r="F48" s="2"/>
    </row>
    <row r="49" spans="1:6" s="89" customFormat="1" ht="27.75" customHeight="1" x14ac:dyDescent="0.25">
      <c r="A49" s="67" t="s">
        <v>382</v>
      </c>
      <c r="B49" s="319" t="s">
        <v>684</v>
      </c>
      <c r="C49" s="87">
        <f t="shared" ref="C49:E50" si="5">C50</f>
        <v>281600</v>
      </c>
      <c r="D49" s="87">
        <f t="shared" si="5"/>
        <v>295000</v>
      </c>
      <c r="E49" s="87">
        <f t="shared" si="5"/>
        <v>295000</v>
      </c>
      <c r="F49" s="80"/>
    </row>
    <row r="50" spans="1:6" s="89" customFormat="1" ht="27.75" customHeight="1" x14ac:dyDescent="0.25">
      <c r="A50" s="320" t="s">
        <v>685</v>
      </c>
      <c r="B50" s="321" t="s">
        <v>686</v>
      </c>
      <c r="C50" s="27">
        <f t="shared" si="5"/>
        <v>281600</v>
      </c>
      <c r="D50" s="27">
        <f t="shared" si="5"/>
        <v>295000</v>
      </c>
      <c r="E50" s="27">
        <f t="shared" si="5"/>
        <v>295000</v>
      </c>
      <c r="F50" s="2"/>
    </row>
    <row r="51" spans="1:6" s="89" customFormat="1" ht="18" customHeight="1" x14ac:dyDescent="0.25">
      <c r="A51" s="320" t="s">
        <v>383</v>
      </c>
      <c r="B51" s="321" t="s">
        <v>384</v>
      </c>
      <c r="C51" s="27">
        <v>281600</v>
      </c>
      <c r="D51" s="27">
        <v>295000</v>
      </c>
      <c r="E51" s="27">
        <v>295000</v>
      </c>
      <c r="F51" s="2"/>
    </row>
    <row r="52" spans="1:6" s="89" customFormat="1" ht="25.5" x14ac:dyDescent="0.25">
      <c r="A52" s="67" t="s">
        <v>385</v>
      </c>
      <c r="B52" s="73" t="s">
        <v>386</v>
      </c>
      <c r="C52" s="87">
        <f>C53</f>
        <v>100000</v>
      </c>
      <c r="D52" s="87">
        <f t="shared" ref="D52:E54" si="6">D53</f>
        <v>100000</v>
      </c>
      <c r="E52" s="87">
        <f t="shared" si="6"/>
        <v>100000</v>
      </c>
      <c r="F52" s="80"/>
    </row>
    <row r="53" spans="1:6" s="89" customFormat="1" ht="38.25" x14ac:dyDescent="0.25">
      <c r="A53" s="64" t="s">
        <v>387</v>
      </c>
      <c r="B53" s="74" t="s">
        <v>479</v>
      </c>
      <c r="C53" s="27">
        <f t="shared" ref="C53:C54" si="7">C54</f>
        <v>100000</v>
      </c>
      <c r="D53" s="27">
        <f t="shared" si="6"/>
        <v>100000</v>
      </c>
      <c r="E53" s="27">
        <f t="shared" si="6"/>
        <v>100000</v>
      </c>
      <c r="F53" s="2"/>
    </row>
    <row r="54" spans="1:6" s="89" customFormat="1" ht="25.5" x14ac:dyDescent="0.25">
      <c r="A54" s="92" t="s">
        <v>388</v>
      </c>
      <c r="B54" s="93" t="s">
        <v>389</v>
      </c>
      <c r="C54" s="27">
        <f t="shared" si="7"/>
        <v>100000</v>
      </c>
      <c r="D54" s="94">
        <f t="shared" si="6"/>
        <v>100000</v>
      </c>
      <c r="E54" s="94">
        <f t="shared" si="6"/>
        <v>100000</v>
      </c>
      <c r="F54" s="80"/>
    </row>
    <row r="55" spans="1:6" s="89" customFormat="1" ht="38.25" x14ac:dyDescent="0.25">
      <c r="A55" s="64" t="s">
        <v>390</v>
      </c>
      <c r="B55" s="74" t="s">
        <v>391</v>
      </c>
      <c r="C55" s="27">
        <v>100000</v>
      </c>
      <c r="D55" s="94">
        <v>100000</v>
      </c>
      <c r="E55" s="94">
        <v>100000</v>
      </c>
      <c r="F55" s="80"/>
    </row>
    <row r="56" spans="1:6" s="89" customFormat="1" x14ac:dyDescent="0.25">
      <c r="A56" s="67" t="s">
        <v>392</v>
      </c>
      <c r="B56" s="73" t="s">
        <v>393</v>
      </c>
      <c r="C56" s="87">
        <f>C57+C60+C62+C64+C65</f>
        <v>581000</v>
      </c>
      <c r="D56" s="87">
        <f t="shared" ref="D56:E56" si="8">D57+D60+D62+D64+D65</f>
        <v>601000</v>
      </c>
      <c r="E56" s="87">
        <f t="shared" si="8"/>
        <v>601000</v>
      </c>
      <c r="F56" s="80"/>
    </row>
    <row r="57" spans="1:6" s="89" customFormat="1" ht="25.5" x14ac:dyDescent="0.25">
      <c r="A57" s="64" t="s">
        <v>394</v>
      </c>
      <c r="B57" s="74" t="s">
        <v>395</v>
      </c>
      <c r="C57" s="27">
        <f>C58+C59</f>
        <v>11000</v>
      </c>
      <c r="D57" s="27">
        <f>D58+D59</f>
        <v>11000</v>
      </c>
      <c r="E57" s="27">
        <f>E58+E59</f>
        <v>11000</v>
      </c>
      <c r="F57" s="80"/>
    </row>
    <row r="58" spans="1:6" s="89" customFormat="1" ht="78.75" customHeight="1" x14ac:dyDescent="0.25">
      <c r="A58" s="64" t="s">
        <v>396</v>
      </c>
      <c r="B58" s="74" t="s">
        <v>397</v>
      </c>
      <c r="C58" s="27">
        <v>8000</v>
      </c>
      <c r="D58" s="94">
        <v>8000</v>
      </c>
      <c r="E58" s="94">
        <v>8000</v>
      </c>
      <c r="F58" s="80"/>
    </row>
    <row r="59" spans="1:6" s="89" customFormat="1" ht="42" customHeight="1" x14ac:dyDescent="0.25">
      <c r="A59" s="64" t="s">
        <v>398</v>
      </c>
      <c r="B59" s="74" t="s">
        <v>399</v>
      </c>
      <c r="C59" s="27">
        <v>3000</v>
      </c>
      <c r="D59" s="94">
        <v>3000</v>
      </c>
      <c r="E59" s="94">
        <v>3000</v>
      </c>
      <c r="F59" s="80"/>
    </row>
    <row r="60" spans="1:6" s="89" customFormat="1" ht="40.5" customHeight="1" x14ac:dyDescent="0.25">
      <c r="A60" s="64" t="s">
        <v>400</v>
      </c>
      <c r="B60" s="74" t="s">
        <v>401</v>
      </c>
      <c r="C60" s="27">
        <f>C61</f>
        <v>20000</v>
      </c>
      <c r="D60" s="27">
        <f>D61</f>
        <v>20000</v>
      </c>
      <c r="E60" s="27">
        <f>E61</f>
        <v>20000</v>
      </c>
      <c r="F60" s="80"/>
    </row>
    <row r="61" spans="1:6" s="89" customFormat="1" ht="40.5" customHeight="1" x14ac:dyDescent="0.25">
      <c r="A61" s="64" t="s">
        <v>402</v>
      </c>
      <c r="B61" s="74" t="s">
        <v>401</v>
      </c>
      <c r="C61" s="27">
        <v>20000</v>
      </c>
      <c r="D61" s="27">
        <v>20000</v>
      </c>
      <c r="E61" s="27">
        <v>20000</v>
      </c>
      <c r="F61" s="80"/>
    </row>
    <row r="62" spans="1:6" s="89" customFormat="1" ht="63.75" x14ac:dyDescent="0.25">
      <c r="A62" s="64" t="s">
        <v>403</v>
      </c>
      <c r="B62" s="96" t="s">
        <v>404</v>
      </c>
      <c r="C62" s="27">
        <f>C63</f>
        <v>15000</v>
      </c>
      <c r="D62" s="27">
        <f>D63</f>
        <v>15000</v>
      </c>
      <c r="E62" s="27">
        <f>E63</f>
        <v>15000</v>
      </c>
      <c r="F62" s="80"/>
    </row>
    <row r="63" spans="1:6" s="89" customFormat="1" ht="25.5" x14ac:dyDescent="0.25">
      <c r="A63" s="64" t="s">
        <v>405</v>
      </c>
      <c r="B63" s="74" t="s">
        <v>406</v>
      </c>
      <c r="C63" s="27">
        <v>15000</v>
      </c>
      <c r="D63" s="94">
        <v>15000</v>
      </c>
      <c r="E63" s="94">
        <v>15000</v>
      </c>
      <c r="F63" s="80"/>
    </row>
    <row r="64" spans="1:6" s="89" customFormat="1" ht="40.5" customHeight="1" x14ac:dyDescent="0.25">
      <c r="A64" s="64" t="s">
        <v>407</v>
      </c>
      <c r="B64" s="74" t="s">
        <v>408</v>
      </c>
      <c r="C64" s="27">
        <v>100000</v>
      </c>
      <c r="D64" s="27">
        <v>100000</v>
      </c>
      <c r="E64" s="27">
        <v>100000</v>
      </c>
      <c r="F64" s="80"/>
    </row>
    <row r="65" spans="1:13" s="89" customFormat="1" ht="25.5" x14ac:dyDescent="0.25">
      <c r="A65" s="64" t="s">
        <v>409</v>
      </c>
      <c r="B65" s="74" t="s">
        <v>410</v>
      </c>
      <c r="C65" s="27">
        <f>C66</f>
        <v>435000</v>
      </c>
      <c r="D65" s="27">
        <f t="shared" ref="D65:E65" si="9">D66</f>
        <v>455000</v>
      </c>
      <c r="E65" s="27">
        <f t="shared" si="9"/>
        <v>455000</v>
      </c>
      <c r="F65" s="80"/>
    </row>
    <row r="66" spans="1:13" s="89" customFormat="1" ht="27.75" customHeight="1" x14ac:dyDescent="0.25">
      <c r="A66" s="64" t="s">
        <v>411</v>
      </c>
      <c r="B66" s="74" t="s">
        <v>412</v>
      </c>
      <c r="C66" s="27">
        <v>435000</v>
      </c>
      <c r="D66" s="27">
        <v>455000</v>
      </c>
      <c r="E66" s="27">
        <v>455000</v>
      </c>
      <c r="F66" s="80"/>
    </row>
    <row r="67" spans="1:13" s="30" customFormat="1" ht="15" customHeight="1" x14ac:dyDescent="0.25">
      <c r="A67" s="67" t="s">
        <v>413</v>
      </c>
      <c r="B67" s="73" t="s">
        <v>414</v>
      </c>
      <c r="C67" s="87">
        <f>C68</f>
        <v>135509789.22999999</v>
      </c>
      <c r="D67" s="87">
        <f t="shared" ref="D67:E67" si="10">D68</f>
        <v>139354062.09999999</v>
      </c>
      <c r="E67" s="87">
        <f t="shared" si="10"/>
        <v>152624180.72999999</v>
      </c>
      <c r="F67" s="80"/>
      <c r="G67" s="83"/>
      <c r="H67" s="83"/>
      <c r="I67" s="83"/>
      <c r="J67" s="83"/>
      <c r="K67" s="83"/>
      <c r="L67" s="83"/>
      <c r="M67" s="83"/>
    </row>
    <row r="68" spans="1:13" s="31" customFormat="1" ht="25.5" x14ac:dyDescent="0.25">
      <c r="A68" s="64" t="s">
        <v>415</v>
      </c>
      <c r="B68" s="74" t="s">
        <v>416</v>
      </c>
      <c r="C68" s="27">
        <f>C69+C74+C105</f>
        <v>135509789.22999999</v>
      </c>
      <c r="D68" s="27">
        <f t="shared" ref="D68:E68" si="11">D69+D74+D105</f>
        <v>139354062.09999999</v>
      </c>
      <c r="E68" s="27">
        <f t="shared" si="11"/>
        <v>152624180.72999999</v>
      </c>
      <c r="F68" s="80"/>
      <c r="G68" s="84"/>
      <c r="H68" s="84"/>
      <c r="I68" s="84"/>
      <c r="J68" s="84"/>
      <c r="K68" s="84"/>
      <c r="L68" s="84"/>
      <c r="M68" s="84"/>
    </row>
    <row r="69" spans="1:13" s="30" customFormat="1" ht="25.5" x14ac:dyDescent="0.25">
      <c r="A69" s="67" t="s">
        <v>417</v>
      </c>
      <c r="B69" s="73" t="s">
        <v>418</v>
      </c>
      <c r="C69" s="87">
        <f>C70+C72</f>
        <v>29780000</v>
      </c>
      <c r="D69" s="87">
        <f t="shared" ref="D69:E69" si="12">D70+D72</f>
        <v>29067000</v>
      </c>
      <c r="E69" s="87">
        <f t="shared" si="12"/>
        <v>35743000</v>
      </c>
      <c r="F69" s="80"/>
      <c r="G69" s="83"/>
      <c r="H69" s="83"/>
      <c r="I69" s="83"/>
      <c r="J69" s="83"/>
      <c r="K69" s="83"/>
      <c r="L69" s="83"/>
      <c r="M69" s="83"/>
    </row>
    <row r="70" spans="1:13" s="31" customFormat="1" x14ac:dyDescent="0.25">
      <c r="A70" s="64" t="s">
        <v>419</v>
      </c>
      <c r="B70" s="74" t="s">
        <v>420</v>
      </c>
      <c r="C70" s="27">
        <f>C71</f>
        <v>18638000</v>
      </c>
      <c r="D70" s="27">
        <f t="shared" ref="D70:E70" si="13">D71</f>
        <v>22726000</v>
      </c>
      <c r="E70" s="27">
        <f t="shared" si="13"/>
        <v>33851000</v>
      </c>
      <c r="F70" s="80"/>
      <c r="G70" s="84"/>
      <c r="H70" s="84"/>
      <c r="I70" s="84"/>
      <c r="J70" s="84"/>
      <c r="K70" s="84"/>
      <c r="L70" s="84"/>
      <c r="M70" s="84"/>
    </row>
    <row r="71" spans="1:13" s="31" customFormat="1" ht="25.5" x14ac:dyDescent="0.25">
      <c r="A71" s="64" t="s">
        <v>421</v>
      </c>
      <c r="B71" s="74" t="s">
        <v>422</v>
      </c>
      <c r="C71" s="27">
        <v>18638000</v>
      </c>
      <c r="D71" s="27">
        <v>22726000</v>
      </c>
      <c r="E71" s="27">
        <v>33851000</v>
      </c>
      <c r="F71" s="80"/>
      <c r="H71" s="85"/>
      <c r="I71" s="85"/>
      <c r="J71" s="85"/>
    </row>
    <row r="72" spans="1:13" s="31" customFormat="1" ht="25.5" x14ac:dyDescent="0.25">
      <c r="A72" s="64" t="s">
        <v>423</v>
      </c>
      <c r="B72" s="74" t="s">
        <v>424</v>
      </c>
      <c r="C72" s="27">
        <f>C73</f>
        <v>11142000</v>
      </c>
      <c r="D72" s="27">
        <f t="shared" ref="D72:E72" si="14">D73</f>
        <v>6341000</v>
      </c>
      <c r="E72" s="27">
        <f t="shared" si="14"/>
        <v>1892000</v>
      </c>
      <c r="F72" s="80"/>
      <c r="G72" s="84"/>
      <c r="H72" s="84"/>
      <c r="I72" s="84"/>
      <c r="J72" s="84"/>
      <c r="K72" s="84"/>
      <c r="L72" s="84"/>
    </row>
    <row r="73" spans="1:13" s="31" customFormat="1" ht="25.5" x14ac:dyDescent="0.25">
      <c r="A73" s="64" t="s">
        <v>425</v>
      </c>
      <c r="B73" s="74" t="s">
        <v>426</v>
      </c>
      <c r="C73" s="27">
        <v>11142000</v>
      </c>
      <c r="D73" s="27">
        <v>6341000</v>
      </c>
      <c r="E73" s="27">
        <v>1892000</v>
      </c>
      <c r="F73" s="80"/>
      <c r="H73" s="85"/>
      <c r="I73" s="85"/>
      <c r="J73" s="85"/>
    </row>
    <row r="74" spans="1:13" s="30" customFormat="1" ht="25.5" x14ac:dyDescent="0.25">
      <c r="A74" s="67" t="s">
        <v>427</v>
      </c>
      <c r="B74" s="73" t="s">
        <v>428</v>
      </c>
      <c r="C74" s="87">
        <f>C75+C77+C79+C81+C96+C98+C100+C102</f>
        <v>105729789.22999999</v>
      </c>
      <c r="D74" s="87">
        <f t="shared" ref="D74:E74" si="15">D75+D77+D79+D81+D96+D98+D100+D102</f>
        <v>110287062.09999999</v>
      </c>
      <c r="E74" s="87">
        <f t="shared" si="15"/>
        <v>116881180.72999999</v>
      </c>
      <c r="F74" s="80"/>
      <c r="G74" s="83"/>
      <c r="H74" s="83"/>
      <c r="I74" s="83"/>
      <c r="J74" s="83"/>
      <c r="K74" s="83"/>
    </row>
    <row r="75" spans="1:13" s="31" customFormat="1" ht="25.5" x14ac:dyDescent="0.25">
      <c r="A75" s="64" t="s">
        <v>430</v>
      </c>
      <c r="B75" s="74" t="s">
        <v>431</v>
      </c>
      <c r="C75" s="27">
        <f>C76</f>
        <v>714300</v>
      </c>
      <c r="D75" s="27">
        <f t="shared" ref="D75:E75" si="16">D76</f>
        <v>728300</v>
      </c>
      <c r="E75" s="27">
        <f t="shared" si="16"/>
        <v>729700</v>
      </c>
      <c r="F75" s="84"/>
      <c r="G75" s="84"/>
      <c r="H75" s="84"/>
      <c r="I75" s="84"/>
      <c r="J75" s="84"/>
      <c r="K75" s="84"/>
      <c r="L75" s="84"/>
    </row>
    <row r="76" spans="1:13" s="31" customFormat="1" ht="42" customHeight="1" x14ac:dyDescent="0.25">
      <c r="A76" s="64" t="s">
        <v>432</v>
      </c>
      <c r="B76" s="74" t="s">
        <v>433</v>
      </c>
      <c r="C76" s="27">
        <v>714300</v>
      </c>
      <c r="D76" s="27">
        <v>728300</v>
      </c>
      <c r="E76" s="27">
        <v>729700</v>
      </c>
      <c r="F76" s="85"/>
      <c r="H76" s="85"/>
      <c r="J76" s="85"/>
    </row>
    <row r="77" spans="1:13" s="31" customFormat="1" ht="28.5" customHeight="1" x14ac:dyDescent="0.25">
      <c r="A77" s="64" t="s">
        <v>434</v>
      </c>
      <c r="B77" s="74" t="s">
        <v>435</v>
      </c>
      <c r="C77" s="27">
        <f>C78</f>
        <v>132400</v>
      </c>
      <c r="D77" s="27">
        <f t="shared" ref="D77:E77" si="17">D78</f>
        <v>139000</v>
      </c>
      <c r="E77" s="27">
        <f t="shared" si="17"/>
        <v>146000</v>
      </c>
      <c r="F77" s="84"/>
      <c r="G77" s="84"/>
      <c r="H77" s="84"/>
      <c r="I77" s="84"/>
      <c r="J77" s="84"/>
      <c r="K77" s="84"/>
      <c r="L77" s="84"/>
    </row>
    <row r="78" spans="1:13" s="86" customFormat="1" ht="39.75" customHeight="1" x14ac:dyDescent="0.25">
      <c r="A78" s="64" t="s">
        <v>436</v>
      </c>
      <c r="B78" s="74" t="s">
        <v>437</v>
      </c>
      <c r="C78" s="27">
        <v>132400</v>
      </c>
      <c r="D78" s="27">
        <v>139000</v>
      </c>
      <c r="E78" s="27">
        <v>146000</v>
      </c>
      <c r="F78" s="85"/>
      <c r="H78" s="85"/>
      <c r="J78" s="85"/>
    </row>
    <row r="79" spans="1:13" s="31" customFormat="1" ht="27.75" customHeight="1" x14ac:dyDescent="0.25">
      <c r="A79" s="64" t="s">
        <v>438</v>
      </c>
      <c r="B79" s="74" t="s">
        <v>439</v>
      </c>
      <c r="C79" s="27">
        <f>C80</f>
        <v>1172900</v>
      </c>
      <c r="D79" s="27">
        <f t="shared" ref="D79:E79" si="18">D80</f>
        <v>1172900</v>
      </c>
      <c r="E79" s="27">
        <f t="shared" si="18"/>
        <v>1172900</v>
      </c>
      <c r="F79" s="85"/>
      <c r="G79" s="85"/>
      <c r="H79" s="85"/>
      <c r="I79" s="85"/>
      <c r="J79" s="85"/>
      <c r="K79" s="85"/>
      <c r="L79" s="85"/>
    </row>
    <row r="80" spans="1:13" s="31" customFormat="1" ht="27.75" customHeight="1" x14ac:dyDescent="0.25">
      <c r="A80" s="64" t="s">
        <v>440</v>
      </c>
      <c r="B80" s="74" t="s">
        <v>441</v>
      </c>
      <c r="C80" s="27">
        <v>1172900</v>
      </c>
      <c r="D80" s="27">
        <v>1172900</v>
      </c>
      <c r="E80" s="27">
        <v>1172900</v>
      </c>
      <c r="F80" s="85"/>
      <c r="H80" s="85"/>
      <c r="J80" s="85"/>
    </row>
    <row r="81" spans="1:12" s="31" customFormat="1" ht="27.75" customHeight="1" x14ac:dyDescent="0.25">
      <c r="A81" s="67" t="s">
        <v>442</v>
      </c>
      <c r="B81" s="73" t="s">
        <v>443</v>
      </c>
      <c r="C81" s="87">
        <f>C82</f>
        <v>33720740</v>
      </c>
      <c r="D81" s="87">
        <f t="shared" ref="D81:E81" si="19">D82</f>
        <v>36248840</v>
      </c>
      <c r="E81" s="87">
        <f t="shared" si="19"/>
        <v>38963340</v>
      </c>
      <c r="F81" s="84"/>
      <c r="G81" s="84"/>
      <c r="H81" s="84"/>
      <c r="I81" s="84"/>
      <c r="J81" s="84"/>
      <c r="K81" s="84"/>
      <c r="L81" s="84"/>
    </row>
    <row r="82" spans="1:12" s="31" customFormat="1" ht="27.75" customHeight="1" x14ac:dyDescent="0.25">
      <c r="A82" s="64" t="s">
        <v>444</v>
      </c>
      <c r="B82" s="74" t="s">
        <v>445</v>
      </c>
      <c r="C82" s="27">
        <f>SUM(C83:C95)</f>
        <v>33720740</v>
      </c>
      <c r="D82" s="27">
        <f t="shared" ref="D82:E82" si="20">SUM(D83:D95)</f>
        <v>36248840</v>
      </c>
      <c r="E82" s="27">
        <f t="shared" si="20"/>
        <v>38963340</v>
      </c>
      <c r="F82" s="84"/>
      <c r="G82" s="84"/>
      <c r="H82" s="84"/>
      <c r="I82" s="84"/>
      <c r="J82" s="84"/>
      <c r="K82" s="84"/>
      <c r="L82" s="84"/>
    </row>
    <row r="83" spans="1:12" s="31" customFormat="1" ht="51" customHeight="1" x14ac:dyDescent="0.25">
      <c r="A83" s="64"/>
      <c r="B83" s="74" t="s">
        <v>446</v>
      </c>
      <c r="C83" s="27">
        <v>8781000</v>
      </c>
      <c r="D83" s="27">
        <v>9220000</v>
      </c>
      <c r="E83" s="27">
        <v>10165000</v>
      </c>
      <c r="F83" s="85"/>
      <c r="H83" s="85"/>
      <c r="J83" s="85"/>
    </row>
    <row r="84" spans="1:12" s="31" customFormat="1" ht="63.75" x14ac:dyDescent="0.25">
      <c r="A84" s="64"/>
      <c r="B84" s="74" t="s">
        <v>447</v>
      </c>
      <c r="C84" s="27">
        <v>124020</v>
      </c>
      <c r="D84" s="27">
        <v>124020</v>
      </c>
      <c r="E84" s="27">
        <v>124020</v>
      </c>
      <c r="F84" s="85"/>
      <c r="H84" s="85"/>
      <c r="J84" s="85"/>
    </row>
    <row r="85" spans="1:12" s="31" customFormat="1" ht="25.5" x14ac:dyDescent="0.25">
      <c r="A85" s="64"/>
      <c r="B85" s="74" t="s">
        <v>448</v>
      </c>
      <c r="C85" s="27">
        <v>13690000</v>
      </c>
      <c r="D85" s="27">
        <v>14733000</v>
      </c>
      <c r="E85" s="27">
        <v>15183000</v>
      </c>
      <c r="F85" s="85"/>
      <c r="H85" s="85"/>
      <c r="J85" s="85"/>
    </row>
    <row r="86" spans="1:12" s="31" customFormat="1" ht="38.25" x14ac:dyDescent="0.25">
      <c r="A86" s="64"/>
      <c r="B86" s="74" t="s">
        <v>482</v>
      </c>
      <c r="C86" s="27">
        <v>4433800</v>
      </c>
      <c r="D86" s="27">
        <v>5497900</v>
      </c>
      <c r="E86" s="27">
        <v>6817400</v>
      </c>
      <c r="F86" s="85"/>
      <c r="H86" s="85"/>
      <c r="J86" s="85"/>
    </row>
    <row r="87" spans="1:12" s="31" customFormat="1" ht="66" customHeight="1" x14ac:dyDescent="0.25">
      <c r="A87" s="64"/>
      <c r="B87" s="74" t="s">
        <v>449</v>
      </c>
      <c r="C87" s="27">
        <v>200</v>
      </c>
      <c r="D87" s="27">
        <v>200</v>
      </c>
      <c r="E87" s="27">
        <v>200</v>
      </c>
      <c r="F87" s="85"/>
      <c r="H87" s="85"/>
      <c r="J87" s="85"/>
    </row>
    <row r="88" spans="1:12" s="31" customFormat="1" ht="51.75" customHeight="1" x14ac:dyDescent="0.25">
      <c r="A88" s="64"/>
      <c r="B88" s="74" t="s">
        <v>450</v>
      </c>
      <c r="C88" s="27">
        <v>35000</v>
      </c>
      <c r="D88" s="27">
        <v>35000</v>
      </c>
      <c r="E88" s="27">
        <v>35000</v>
      </c>
      <c r="F88" s="85"/>
      <c r="H88" s="85"/>
      <c r="J88" s="85"/>
    </row>
    <row r="89" spans="1:12" s="31" customFormat="1" ht="52.5" customHeight="1" x14ac:dyDescent="0.25">
      <c r="A89" s="64"/>
      <c r="B89" s="74" t="s">
        <v>451</v>
      </c>
      <c r="C89" s="27">
        <v>12720</v>
      </c>
      <c r="D89" s="27">
        <v>12720</v>
      </c>
      <c r="E89" s="27">
        <v>12720</v>
      </c>
      <c r="F89" s="85"/>
      <c r="H89" s="85"/>
      <c r="J89" s="85"/>
    </row>
    <row r="90" spans="1:12" s="31" customFormat="1" ht="90.75" customHeight="1" x14ac:dyDescent="0.25">
      <c r="A90" s="64"/>
      <c r="B90" s="74" t="s">
        <v>481</v>
      </c>
      <c r="C90" s="27">
        <v>5076800</v>
      </c>
      <c r="D90" s="27">
        <v>5076800</v>
      </c>
      <c r="E90" s="27">
        <v>5076800</v>
      </c>
      <c r="F90" s="85"/>
      <c r="H90" s="85"/>
      <c r="I90" s="85"/>
      <c r="J90" s="85"/>
    </row>
    <row r="91" spans="1:12" s="31" customFormat="1" ht="51" x14ac:dyDescent="0.25">
      <c r="A91" s="64"/>
      <c r="B91" s="74" t="s">
        <v>452</v>
      </c>
      <c r="C91" s="27">
        <v>430500</v>
      </c>
      <c r="D91" s="27">
        <v>430500</v>
      </c>
      <c r="E91" s="27">
        <v>430500</v>
      </c>
      <c r="F91" s="85"/>
      <c r="H91" s="85"/>
      <c r="J91" s="85"/>
    </row>
    <row r="92" spans="1:12" s="31" customFormat="1" ht="77.25" customHeight="1" x14ac:dyDescent="0.25">
      <c r="A92" s="64"/>
      <c r="B92" s="74" t="s">
        <v>453</v>
      </c>
      <c r="C92" s="27">
        <v>287200</v>
      </c>
      <c r="D92" s="27">
        <v>287200</v>
      </c>
      <c r="E92" s="27">
        <v>287200</v>
      </c>
      <c r="F92" s="85"/>
      <c r="H92" s="85"/>
      <c r="J92" s="85"/>
    </row>
    <row r="93" spans="1:12" s="31" customFormat="1" ht="38.25" x14ac:dyDescent="0.25">
      <c r="A93" s="64"/>
      <c r="B93" s="74" t="s">
        <v>454</v>
      </c>
      <c r="C93" s="27">
        <v>574000</v>
      </c>
      <c r="D93" s="27">
        <v>574000</v>
      </c>
      <c r="E93" s="27">
        <v>574000</v>
      </c>
      <c r="F93" s="85"/>
      <c r="H93" s="85"/>
      <c r="J93" s="85"/>
    </row>
    <row r="94" spans="1:12" s="31" customFormat="1" ht="38.25" x14ac:dyDescent="0.25">
      <c r="A94" s="64"/>
      <c r="B94" s="74" t="s">
        <v>455</v>
      </c>
      <c r="C94" s="27">
        <v>143500</v>
      </c>
      <c r="D94" s="27">
        <v>143500</v>
      </c>
      <c r="E94" s="27">
        <v>143500</v>
      </c>
      <c r="F94" s="85"/>
      <c r="H94" s="85"/>
      <c r="J94" s="85"/>
    </row>
    <row r="95" spans="1:12" s="31" customFormat="1" ht="38.25" x14ac:dyDescent="0.25">
      <c r="A95" s="64"/>
      <c r="B95" s="74" t="s">
        <v>456</v>
      </c>
      <c r="C95" s="27">
        <v>132000</v>
      </c>
      <c r="D95" s="27">
        <v>114000</v>
      </c>
      <c r="E95" s="27">
        <v>114000</v>
      </c>
      <c r="F95" s="85"/>
      <c r="H95" s="85"/>
      <c r="J95" s="85"/>
    </row>
    <row r="96" spans="1:12" s="30" customFormat="1" ht="51.75" customHeight="1" x14ac:dyDescent="0.25">
      <c r="A96" s="67" t="s">
        <v>457</v>
      </c>
      <c r="B96" s="73" t="s">
        <v>660</v>
      </c>
      <c r="C96" s="87">
        <f>C97</f>
        <v>3544200</v>
      </c>
      <c r="D96" s="87">
        <f t="shared" ref="D96:E96" si="21">D97</f>
        <v>3544200</v>
      </c>
      <c r="E96" s="87">
        <f t="shared" si="21"/>
        <v>3544200</v>
      </c>
      <c r="F96" s="99"/>
      <c r="H96" s="99"/>
      <c r="J96" s="99"/>
    </row>
    <row r="97" spans="1:13" s="31" customFormat="1" ht="51" x14ac:dyDescent="0.25">
      <c r="A97" s="64" t="s">
        <v>459</v>
      </c>
      <c r="B97" s="74" t="s">
        <v>458</v>
      </c>
      <c r="C97" s="27">
        <v>3544200</v>
      </c>
      <c r="D97" s="27">
        <v>3544200</v>
      </c>
      <c r="E97" s="27">
        <v>3544200</v>
      </c>
      <c r="F97" s="85"/>
      <c r="H97" s="85"/>
      <c r="J97" s="85"/>
    </row>
    <row r="98" spans="1:13" s="30" customFormat="1" ht="38.25" x14ac:dyDescent="0.25">
      <c r="A98" s="67" t="s">
        <v>460</v>
      </c>
      <c r="B98" s="73" t="s">
        <v>461</v>
      </c>
      <c r="C98" s="87">
        <f>C99</f>
        <v>6529500</v>
      </c>
      <c r="D98" s="87">
        <f t="shared" ref="D98:E98" si="22">D99</f>
        <v>7341200</v>
      </c>
      <c r="E98" s="87">
        <f t="shared" si="22"/>
        <v>7621800</v>
      </c>
      <c r="F98" s="83"/>
      <c r="G98" s="83"/>
      <c r="H98" s="83"/>
      <c r="I98" s="83"/>
      <c r="J98" s="83"/>
      <c r="K98" s="83"/>
    </row>
    <row r="99" spans="1:13" s="31" customFormat="1" ht="38.25" x14ac:dyDescent="0.25">
      <c r="A99" s="64" t="s">
        <v>462</v>
      </c>
      <c r="B99" s="74" t="s">
        <v>463</v>
      </c>
      <c r="C99" s="27">
        <v>6529500</v>
      </c>
      <c r="D99" s="27">
        <v>7341200</v>
      </c>
      <c r="E99" s="27">
        <v>7621800</v>
      </c>
      <c r="F99" s="84"/>
      <c r="G99" s="84"/>
      <c r="H99" s="84"/>
      <c r="I99" s="84"/>
      <c r="J99" s="84"/>
      <c r="K99" s="84"/>
    </row>
    <row r="100" spans="1:13" s="30" customFormat="1" ht="54.75" customHeight="1" x14ac:dyDescent="0.25">
      <c r="A100" s="67" t="s">
        <v>464</v>
      </c>
      <c r="B100" s="73" t="s">
        <v>465</v>
      </c>
      <c r="C100" s="87">
        <f>C101</f>
        <v>652000</v>
      </c>
      <c r="D100" s="87">
        <f t="shared" ref="D100:E100" si="23">D101</f>
        <v>652000</v>
      </c>
      <c r="E100" s="87">
        <f t="shared" si="23"/>
        <v>652000</v>
      </c>
      <c r="F100" s="83"/>
      <c r="G100" s="83"/>
      <c r="H100" s="83"/>
      <c r="I100" s="83"/>
      <c r="J100" s="83"/>
      <c r="K100" s="83"/>
      <c r="L100" s="83"/>
    </row>
    <row r="101" spans="1:13" s="31" customFormat="1" ht="54.75" customHeight="1" x14ac:dyDescent="0.25">
      <c r="A101" s="64" t="s">
        <v>466</v>
      </c>
      <c r="B101" s="74" t="s">
        <v>467</v>
      </c>
      <c r="C101" s="27">
        <v>652000</v>
      </c>
      <c r="D101" s="27">
        <v>652000</v>
      </c>
      <c r="E101" s="27">
        <v>652000</v>
      </c>
      <c r="F101" s="85"/>
      <c r="H101" s="85"/>
      <c r="J101" s="85"/>
    </row>
    <row r="102" spans="1:13" s="30" customFormat="1" x14ac:dyDescent="0.25">
      <c r="A102" s="67" t="s">
        <v>468</v>
      </c>
      <c r="B102" s="73" t="s">
        <v>469</v>
      </c>
      <c r="C102" s="87">
        <f>C103</f>
        <v>59263749.229999997</v>
      </c>
      <c r="D102" s="87">
        <f t="shared" ref="D102:E103" si="24">D103</f>
        <v>60460622.100000001</v>
      </c>
      <c r="E102" s="87">
        <f t="shared" si="24"/>
        <v>64051240.729999997</v>
      </c>
      <c r="F102" s="83"/>
      <c r="G102" s="83"/>
      <c r="H102" s="83"/>
      <c r="I102" s="83"/>
      <c r="J102" s="83"/>
      <c r="K102" s="83"/>
      <c r="L102" s="83"/>
      <c r="M102" s="83"/>
    </row>
    <row r="103" spans="1:13" s="31" customFormat="1" x14ac:dyDescent="0.25">
      <c r="A103" s="64" t="s">
        <v>470</v>
      </c>
      <c r="B103" s="74" t="s">
        <v>471</v>
      </c>
      <c r="C103" s="27">
        <f>C104</f>
        <v>59263749.229999997</v>
      </c>
      <c r="D103" s="27">
        <f t="shared" si="24"/>
        <v>60460622.100000001</v>
      </c>
      <c r="E103" s="27">
        <f t="shared" si="24"/>
        <v>64051240.729999997</v>
      </c>
      <c r="F103" s="84"/>
      <c r="G103" s="84"/>
      <c r="H103" s="84"/>
      <c r="I103" s="84"/>
      <c r="J103" s="84"/>
      <c r="K103" s="84"/>
      <c r="L103" s="84"/>
      <c r="M103" s="84"/>
    </row>
    <row r="104" spans="1:13" s="31" customFormat="1" ht="38.25" x14ac:dyDescent="0.25">
      <c r="A104" s="64"/>
      <c r="B104" s="74" t="s">
        <v>472</v>
      </c>
      <c r="C104" s="27">
        <v>59263749.229999997</v>
      </c>
      <c r="D104" s="27">
        <v>60460622.100000001</v>
      </c>
      <c r="E104" s="27">
        <v>64051240.729999997</v>
      </c>
      <c r="F104" s="85"/>
      <c r="H104" s="85"/>
      <c r="J104" s="85"/>
    </row>
    <row r="105" spans="1:13" s="31" customFormat="1" hidden="1" x14ac:dyDescent="0.25">
      <c r="A105" s="73" t="s">
        <v>473</v>
      </c>
      <c r="B105" s="73" t="s">
        <v>222</v>
      </c>
      <c r="C105" s="87">
        <f>C106</f>
        <v>0</v>
      </c>
      <c r="D105" s="87">
        <f t="shared" ref="D105:E106" si="25">D106</f>
        <v>0</v>
      </c>
      <c r="E105" s="87">
        <f t="shared" si="25"/>
        <v>0</v>
      </c>
      <c r="F105" s="85"/>
      <c r="H105" s="85"/>
      <c r="J105" s="85"/>
    </row>
    <row r="106" spans="1:13" s="31" customFormat="1" ht="40.5" hidden="1" customHeight="1" x14ac:dyDescent="0.25">
      <c r="A106" s="74" t="s">
        <v>474</v>
      </c>
      <c r="B106" s="74" t="s">
        <v>475</v>
      </c>
      <c r="C106" s="27">
        <f>C107</f>
        <v>0</v>
      </c>
      <c r="D106" s="27">
        <f t="shared" si="25"/>
        <v>0</v>
      </c>
      <c r="E106" s="27">
        <f t="shared" si="25"/>
        <v>0</v>
      </c>
      <c r="F106" s="85"/>
      <c r="H106" s="85"/>
      <c r="J106" s="85"/>
    </row>
    <row r="107" spans="1:13" s="31" customFormat="1" ht="51" hidden="1" x14ac:dyDescent="0.25">
      <c r="A107" s="74" t="s">
        <v>476</v>
      </c>
      <c r="B107" s="74" t="s">
        <v>477</v>
      </c>
      <c r="C107" s="27"/>
      <c r="D107" s="87"/>
      <c r="E107" s="87"/>
      <c r="F107" s="85"/>
      <c r="H107" s="85"/>
      <c r="J107" s="85"/>
    </row>
    <row r="108" spans="1:13" s="30" customFormat="1" ht="18" customHeight="1" x14ac:dyDescent="0.25">
      <c r="A108" s="67"/>
      <c r="B108" s="73" t="s">
        <v>478</v>
      </c>
      <c r="C108" s="87">
        <f>C7+C67</f>
        <v>184009789.22999999</v>
      </c>
      <c r="D108" s="87">
        <f t="shared" ref="D108:E108" si="26">D7+D67</f>
        <v>190880362.09999999</v>
      </c>
      <c r="E108" s="87">
        <f t="shared" si="26"/>
        <v>207117380.72999999</v>
      </c>
      <c r="F108" s="83"/>
      <c r="G108" s="83"/>
      <c r="H108" s="83"/>
      <c r="I108" s="83"/>
      <c r="J108" s="83"/>
      <c r="K108" s="83"/>
    </row>
  </sheetData>
  <mergeCells count="3">
    <mergeCell ref="A3:E3"/>
    <mergeCell ref="B2:E2"/>
    <mergeCell ref="B1:E1"/>
  </mergeCells>
  <pageMargins left="0.70866141732283472" right="0.31496062992125984" top="0.15748031496062992" bottom="0.15748031496062992" header="0.31496062992125984" footer="0.31496062992125984"/>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22" sqref="E22"/>
    </sheetView>
  </sheetViews>
  <sheetFormatPr defaultRowHeight="12.75" x14ac:dyDescent="0.2"/>
  <cols>
    <col min="1" max="1" width="4.140625" style="214" customWidth="1"/>
    <col min="2" max="2" width="42.42578125" style="214" customWidth="1"/>
    <col min="3" max="4" width="23.85546875" style="214" customWidth="1"/>
    <col min="5" max="256" width="9.140625" style="214"/>
    <col min="257" max="257" width="4.140625" style="214" customWidth="1"/>
    <col min="258" max="258" width="58.85546875" style="214" customWidth="1"/>
    <col min="259" max="259" width="32.85546875" style="214" customWidth="1"/>
    <col min="260" max="512" width="9.140625" style="214"/>
    <col min="513" max="513" width="4.140625" style="214" customWidth="1"/>
    <col min="514" max="514" width="58.85546875" style="214" customWidth="1"/>
    <col min="515" max="515" width="32.85546875" style="214" customWidth="1"/>
    <col min="516" max="768" width="9.140625" style="214"/>
    <col min="769" max="769" width="4.140625" style="214" customWidth="1"/>
    <col min="770" max="770" width="58.85546875" style="214" customWidth="1"/>
    <col min="771" max="771" width="32.85546875" style="214" customWidth="1"/>
    <col min="772" max="1024" width="9.140625" style="214"/>
    <col min="1025" max="1025" width="4.140625" style="214" customWidth="1"/>
    <col min="1026" max="1026" width="58.85546875" style="214" customWidth="1"/>
    <col min="1027" max="1027" width="32.85546875" style="214" customWidth="1"/>
    <col min="1028" max="1280" width="9.140625" style="214"/>
    <col min="1281" max="1281" width="4.140625" style="214" customWidth="1"/>
    <col min="1282" max="1282" width="58.85546875" style="214" customWidth="1"/>
    <col min="1283" max="1283" width="32.85546875" style="214" customWidth="1"/>
    <col min="1284" max="1536" width="9.140625" style="214"/>
    <col min="1537" max="1537" width="4.140625" style="214" customWidth="1"/>
    <col min="1538" max="1538" width="58.85546875" style="214" customWidth="1"/>
    <col min="1539" max="1539" width="32.85546875" style="214" customWidth="1"/>
    <col min="1540" max="1792" width="9.140625" style="214"/>
    <col min="1793" max="1793" width="4.140625" style="214" customWidth="1"/>
    <col min="1794" max="1794" width="58.85546875" style="214" customWidth="1"/>
    <col min="1795" max="1795" width="32.85546875" style="214" customWidth="1"/>
    <col min="1796" max="2048" width="9.140625" style="214"/>
    <col min="2049" max="2049" width="4.140625" style="214" customWidth="1"/>
    <col min="2050" max="2050" width="58.85546875" style="214" customWidth="1"/>
    <col min="2051" max="2051" width="32.85546875" style="214" customWidth="1"/>
    <col min="2052" max="2304" width="9.140625" style="214"/>
    <col min="2305" max="2305" width="4.140625" style="214" customWidth="1"/>
    <col min="2306" max="2306" width="58.85546875" style="214" customWidth="1"/>
    <col min="2307" max="2307" width="32.85546875" style="214" customWidth="1"/>
    <col min="2308" max="2560" width="9.140625" style="214"/>
    <col min="2561" max="2561" width="4.140625" style="214" customWidth="1"/>
    <col min="2562" max="2562" width="58.85546875" style="214" customWidth="1"/>
    <col min="2563" max="2563" width="32.85546875" style="214" customWidth="1"/>
    <col min="2564" max="2816" width="9.140625" style="214"/>
    <col min="2817" max="2817" width="4.140625" style="214" customWidth="1"/>
    <col min="2818" max="2818" width="58.85546875" style="214" customWidth="1"/>
    <col min="2819" max="2819" width="32.85546875" style="214" customWidth="1"/>
    <col min="2820" max="3072" width="9.140625" style="214"/>
    <col min="3073" max="3073" width="4.140625" style="214" customWidth="1"/>
    <col min="3074" max="3074" width="58.85546875" style="214" customWidth="1"/>
    <col min="3075" max="3075" width="32.85546875" style="214" customWidth="1"/>
    <col min="3076" max="3328" width="9.140625" style="214"/>
    <col min="3329" max="3329" width="4.140625" style="214" customWidth="1"/>
    <col min="3330" max="3330" width="58.85546875" style="214" customWidth="1"/>
    <col min="3331" max="3331" width="32.85546875" style="214" customWidth="1"/>
    <col min="3332" max="3584" width="9.140625" style="214"/>
    <col min="3585" max="3585" width="4.140625" style="214" customWidth="1"/>
    <col min="3586" max="3586" width="58.85546875" style="214" customWidth="1"/>
    <col min="3587" max="3587" width="32.85546875" style="214" customWidth="1"/>
    <col min="3588" max="3840" width="9.140625" style="214"/>
    <col min="3841" max="3841" width="4.140625" style="214" customWidth="1"/>
    <col min="3842" max="3842" width="58.85546875" style="214" customWidth="1"/>
    <col min="3843" max="3843" width="32.85546875" style="214" customWidth="1"/>
    <col min="3844" max="4096" width="9.140625" style="214"/>
    <col min="4097" max="4097" width="4.140625" style="214" customWidth="1"/>
    <col min="4098" max="4098" width="58.85546875" style="214" customWidth="1"/>
    <col min="4099" max="4099" width="32.85546875" style="214" customWidth="1"/>
    <col min="4100" max="4352" width="9.140625" style="214"/>
    <col min="4353" max="4353" width="4.140625" style="214" customWidth="1"/>
    <col min="4354" max="4354" width="58.85546875" style="214" customWidth="1"/>
    <col min="4355" max="4355" width="32.85546875" style="214" customWidth="1"/>
    <col min="4356" max="4608" width="9.140625" style="214"/>
    <col min="4609" max="4609" width="4.140625" style="214" customWidth="1"/>
    <col min="4610" max="4610" width="58.85546875" style="214" customWidth="1"/>
    <col min="4611" max="4611" width="32.85546875" style="214" customWidth="1"/>
    <col min="4612" max="4864" width="9.140625" style="214"/>
    <col min="4865" max="4865" width="4.140625" style="214" customWidth="1"/>
    <col min="4866" max="4866" width="58.85546875" style="214" customWidth="1"/>
    <col min="4867" max="4867" width="32.85546875" style="214" customWidth="1"/>
    <col min="4868" max="5120" width="9.140625" style="214"/>
    <col min="5121" max="5121" width="4.140625" style="214" customWidth="1"/>
    <col min="5122" max="5122" width="58.85546875" style="214" customWidth="1"/>
    <col min="5123" max="5123" width="32.85546875" style="214" customWidth="1"/>
    <col min="5124" max="5376" width="9.140625" style="214"/>
    <col min="5377" max="5377" width="4.140625" style="214" customWidth="1"/>
    <col min="5378" max="5378" width="58.85546875" style="214" customWidth="1"/>
    <col min="5379" max="5379" width="32.85546875" style="214" customWidth="1"/>
    <col min="5380" max="5632" width="9.140625" style="214"/>
    <col min="5633" max="5633" width="4.140625" style="214" customWidth="1"/>
    <col min="5634" max="5634" width="58.85546875" style="214" customWidth="1"/>
    <col min="5635" max="5635" width="32.85546875" style="214" customWidth="1"/>
    <col min="5636" max="5888" width="9.140625" style="214"/>
    <col min="5889" max="5889" width="4.140625" style="214" customWidth="1"/>
    <col min="5890" max="5890" width="58.85546875" style="214" customWidth="1"/>
    <col min="5891" max="5891" width="32.85546875" style="214" customWidth="1"/>
    <col min="5892" max="6144" width="9.140625" style="214"/>
    <col min="6145" max="6145" width="4.140625" style="214" customWidth="1"/>
    <col min="6146" max="6146" width="58.85546875" style="214" customWidth="1"/>
    <col min="6147" max="6147" width="32.85546875" style="214" customWidth="1"/>
    <col min="6148" max="6400" width="9.140625" style="214"/>
    <col min="6401" max="6401" width="4.140625" style="214" customWidth="1"/>
    <col min="6402" max="6402" width="58.85546875" style="214" customWidth="1"/>
    <col min="6403" max="6403" width="32.85546875" style="214" customWidth="1"/>
    <col min="6404" max="6656" width="9.140625" style="214"/>
    <col min="6657" max="6657" width="4.140625" style="214" customWidth="1"/>
    <col min="6658" max="6658" width="58.85546875" style="214" customWidth="1"/>
    <col min="6659" max="6659" width="32.85546875" style="214" customWidth="1"/>
    <col min="6660" max="6912" width="9.140625" style="214"/>
    <col min="6913" max="6913" width="4.140625" style="214" customWidth="1"/>
    <col min="6914" max="6914" width="58.85546875" style="214" customWidth="1"/>
    <col min="6915" max="6915" width="32.85546875" style="214" customWidth="1"/>
    <col min="6916" max="7168" width="9.140625" style="214"/>
    <col min="7169" max="7169" width="4.140625" style="214" customWidth="1"/>
    <col min="7170" max="7170" width="58.85546875" style="214" customWidth="1"/>
    <col min="7171" max="7171" width="32.85546875" style="214" customWidth="1"/>
    <col min="7172" max="7424" width="9.140625" style="214"/>
    <col min="7425" max="7425" width="4.140625" style="214" customWidth="1"/>
    <col min="7426" max="7426" width="58.85546875" style="214" customWidth="1"/>
    <col min="7427" max="7427" width="32.85546875" style="214" customWidth="1"/>
    <col min="7428" max="7680" width="9.140625" style="214"/>
    <col min="7681" max="7681" width="4.140625" style="214" customWidth="1"/>
    <col min="7682" max="7682" width="58.85546875" style="214" customWidth="1"/>
    <col min="7683" max="7683" width="32.85546875" style="214" customWidth="1"/>
    <col min="7684" max="7936" width="9.140625" style="214"/>
    <col min="7937" max="7937" width="4.140625" style="214" customWidth="1"/>
    <col min="7938" max="7938" width="58.85546875" style="214" customWidth="1"/>
    <col min="7939" max="7939" width="32.85546875" style="214" customWidth="1"/>
    <col min="7940" max="8192" width="9.140625" style="214"/>
    <col min="8193" max="8193" width="4.140625" style="214" customWidth="1"/>
    <col min="8194" max="8194" width="58.85546875" style="214" customWidth="1"/>
    <col min="8195" max="8195" width="32.85546875" style="214" customWidth="1"/>
    <col min="8196" max="8448" width="9.140625" style="214"/>
    <col min="8449" max="8449" width="4.140625" style="214" customWidth="1"/>
    <col min="8450" max="8450" width="58.85546875" style="214" customWidth="1"/>
    <col min="8451" max="8451" width="32.85546875" style="214" customWidth="1"/>
    <col min="8452" max="8704" width="9.140625" style="214"/>
    <col min="8705" max="8705" width="4.140625" style="214" customWidth="1"/>
    <col min="8706" max="8706" width="58.85546875" style="214" customWidth="1"/>
    <col min="8707" max="8707" width="32.85546875" style="214" customWidth="1"/>
    <col min="8708" max="8960" width="9.140625" style="214"/>
    <col min="8961" max="8961" width="4.140625" style="214" customWidth="1"/>
    <col min="8962" max="8962" width="58.85546875" style="214" customWidth="1"/>
    <col min="8963" max="8963" width="32.85546875" style="214" customWidth="1"/>
    <col min="8964" max="9216" width="9.140625" style="214"/>
    <col min="9217" max="9217" width="4.140625" style="214" customWidth="1"/>
    <col min="9218" max="9218" width="58.85546875" style="214" customWidth="1"/>
    <col min="9219" max="9219" width="32.85546875" style="214" customWidth="1"/>
    <col min="9220" max="9472" width="9.140625" style="214"/>
    <col min="9473" max="9473" width="4.140625" style="214" customWidth="1"/>
    <col min="9474" max="9474" width="58.85546875" style="214" customWidth="1"/>
    <col min="9475" max="9475" width="32.85546875" style="214" customWidth="1"/>
    <col min="9476" max="9728" width="9.140625" style="214"/>
    <col min="9729" max="9729" width="4.140625" style="214" customWidth="1"/>
    <col min="9730" max="9730" width="58.85546875" style="214" customWidth="1"/>
    <col min="9731" max="9731" width="32.85546875" style="214" customWidth="1"/>
    <col min="9732" max="9984" width="9.140625" style="214"/>
    <col min="9985" max="9985" width="4.140625" style="214" customWidth="1"/>
    <col min="9986" max="9986" width="58.85546875" style="214" customWidth="1"/>
    <col min="9987" max="9987" width="32.85546875" style="214" customWidth="1"/>
    <col min="9988" max="10240" width="9.140625" style="214"/>
    <col min="10241" max="10241" width="4.140625" style="214" customWidth="1"/>
    <col min="10242" max="10242" width="58.85546875" style="214" customWidth="1"/>
    <col min="10243" max="10243" width="32.85546875" style="214" customWidth="1"/>
    <col min="10244" max="10496" width="9.140625" style="214"/>
    <col min="10497" max="10497" width="4.140625" style="214" customWidth="1"/>
    <col min="10498" max="10498" width="58.85546875" style="214" customWidth="1"/>
    <col min="10499" max="10499" width="32.85546875" style="214" customWidth="1"/>
    <col min="10500" max="10752" width="9.140625" style="214"/>
    <col min="10753" max="10753" width="4.140625" style="214" customWidth="1"/>
    <col min="10754" max="10754" width="58.85546875" style="214" customWidth="1"/>
    <col min="10755" max="10755" width="32.85546875" style="214" customWidth="1"/>
    <col min="10756" max="11008" width="9.140625" style="214"/>
    <col min="11009" max="11009" width="4.140625" style="214" customWidth="1"/>
    <col min="11010" max="11010" width="58.85546875" style="214" customWidth="1"/>
    <col min="11011" max="11011" width="32.85546875" style="214" customWidth="1"/>
    <col min="11012" max="11264" width="9.140625" style="214"/>
    <col min="11265" max="11265" width="4.140625" style="214" customWidth="1"/>
    <col min="11266" max="11266" width="58.85546875" style="214" customWidth="1"/>
    <col min="11267" max="11267" width="32.85546875" style="214" customWidth="1"/>
    <col min="11268" max="11520" width="9.140625" style="214"/>
    <col min="11521" max="11521" width="4.140625" style="214" customWidth="1"/>
    <col min="11522" max="11522" width="58.85546875" style="214" customWidth="1"/>
    <col min="11523" max="11523" width="32.85546875" style="214" customWidth="1"/>
    <col min="11524" max="11776" width="9.140625" style="214"/>
    <col min="11777" max="11777" width="4.140625" style="214" customWidth="1"/>
    <col min="11778" max="11778" width="58.85546875" style="214" customWidth="1"/>
    <col min="11779" max="11779" width="32.85546875" style="214" customWidth="1"/>
    <col min="11780" max="12032" width="9.140625" style="214"/>
    <col min="12033" max="12033" width="4.140625" style="214" customWidth="1"/>
    <col min="12034" max="12034" width="58.85546875" style="214" customWidth="1"/>
    <col min="12035" max="12035" width="32.85546875" style="214" customWidth="1"/>
    <col min="12036" max="12288" width="9.140625" style="214"/>
    <col min="12289" max="12289" width="4.140625" style="214" customWidth="1"/>
    <col min="12290" max="12290" width="58.85546875" style="214" customWidth="1"/>
    <col min="12291" max="12291" width="32.85546875" style="214" customWidth="1"/>
    <col min="12292" max="12544" width="9.140625" style="214"/>
    <col min="12545" max="12545" width="4.140625" style="214" customWidth="1"/>
    <col min="12546" max="12546" width="58.85546875" style="214" customWidth="1"/>
    <col min="12547" max="12547" width="32.85546875" style="214" customWidth="1"/>
    <col min="12548" max="12800" width="9.140625" style="214"/>
    <col min="12801" max="12801" width="4.140625" style="214" customWidth="1"/>
    <col min="12802" max="12802" width="58.85546875" style="214" customWidth="1"/>
    <col min="12803" max="12803" width="32.85546875" style="214" customWidth="1"/>
    <col min="12804" max="13056" width="9.140625" style="214"/>
    <col min="13057" max="13057" width="4.140625" style="214" customWidth="1"/>
    <col min="13058" max="13058" width="58.85546875" style="214" customWidth="1"/>
    <col min="13059" max="13059" width="32.85546875" style="214" customWidth="1"/>
    <col min="13060" max="13312" width="9.140625" style="214"/>
    <col min="13313" max="13313" width="4.140625" style="214" customWidth="1"/>
    <col min="13314" max="13314" width="58.85546875" style="214" customWidth="1"/>
    <col min="13315" max="13315" width="32.85546875" style="214" customWidth="1"/>
    <col min="13316" max="13568" width="9.140625" style="214"/>
    <col min="13569" max="13569" width="4.140625" style="214" customWidth="1"/>
    <col min="13570" max="13570" width="58.85546875" style="214" customWidth="1"/>
    <col min="13571" max="13571" width="32.85546875" style="214" customWidth="1"/>
    <col min="13572" max="13824" width="9.140625" style="214"/>
    <col min="13825" max="13825" width="4.140625" style="214" customWidth="1"/>
    <col min="13826" max="13826" width="58.85546875" style="214" customWidth="1"/>
    <col min="13827" max="13827" width="32.85546875" style="214" customWidth="1"/>
    <col min="13828" max="14080" width="9.140625" style="214"/>
    <col min="14081" max="14081" width="4.140625" style="214" customWidth="1"/>
    <col min="14082" max="14082" width="58.85546875" style="214" customWidth="1"/>
    <col min="14083" max="14083" width="32.85546875" style="214" customWidth="1"/>
    <col min="14084" max="14336" width="9.140625" style="214"/>
    <col min="14337" max="14337" width="4.140625" style="214" customWidth="1"/>
    <col min="14338" max="14338" width="58.85546875" style="214" customWidth="1"/>
    <col min="14339" max="14339" width="32.85546875" style="214" customWidth="1"/>
    <col min="14340" max="14592" width="9.140625" style="214"/>
    <col min="14593" max="14593" width="4.140625" style="214" customWidth="1"/>
    <col min="14594" max="14594" width="58.85546875" style="214" customWidth="1"/>
    <col min="14595" max="14595" width="32.85546875" style="214" customWidth="1"/>
    <col min="14596" max="14848" width="9.140625" style="214"/>
    <col min="14849" max="14849" width="4.140625" style="214" customWidth="1"/>
    <col min="14850" max="14850" width="58.85546875" style="214" customWidth="1"/>
    <col min="14851" max="14851" width="32.85546875" style="214" customWidth="1"/>
    <col min="14852" max="15104" width="9.140625" style="214"/>
    <col min="15105" max="15105" width="4.140625" style="214" customWidth="1"/>
    <col min="15106" max="15106" width="58.85546875" style="214" customWidth="1"/>
    <col min="15107" max="15107" width="32.85546875" style="214" customWidth="1"/>
    <col min="15108" max="15360" width="9.140625" style="214"/>
    <col min="15361" max="15361" width="4.140625" style="214" customWidth="1"/>
    <col min="15362" max="15362" width="58.85546875" style="214" customWidth="1"/>
    <col min="15363" max="15363" width="32.85546875" style="214" customWidth="1"/>
    <col min="15364" max="15616" width="9.140625" style="214"/>
    <col min="15617" max="15617" width="4.140625" style="214" customWidth="1"/>
    <col min="15618" max="15618" width="58.85546875" style="214" customWidth="1"/>
    <col min="15619" max="15619" width="32.85546875" style="214" customWidth="1"/>
    <col min="15620" max="15872" width="9.140625" style="214"/>
    <col min="15873" max="15873" width="4.140625" style="214" customWidth="1"/>
    <col min="15874" max="15874" width="58.85546875" style="214" customWidth="1"/>
    <col min="15875" max="15875" width="32.85546875" style="214" customWidth="1"/>
    <col min="15876" max="16128" width="9.140625" style="214"/>
    <col min="16129" max="16129" width="4.140625" style="214" customWidth="1"/>
    <col min="16130" max="16130" width="58.85546875" style="214" customWidth="1"/>
    <col min="16131" max="16131" width="32.85546875" style="214" customWidth="1"/>
    <col min="16132" max="16384" width="9.140625" style="214"/>
  </cols>
  <sheetData>
    <row r="1" spans="1:5" ht="30" customHeight="1" x14ac:dyDescent="0.2">
      <c r="A1" s="211"/>
      <c r="B1" s="212"/>
      <c r="C1" s="213" t="s">
        <v>642</v>
      </c>
      <c r="D1" s="212"/>
      <c r="E1" s="212"/>
    </row>
    <row r="2" spans="1:5" ht="44.25" customHeight="1" x14ac:dyDescent="0.2">
      <c r="A2" s="211"/>
      <c r="B2" s="212"/>
      <c r="C2" s="397" t="s">
        <v>308</v>
      </c>
      <c r="D2" s="397"/>
      <c r="E2" s="212"/>
    </row>
    <row r="3" spans="1:5" x14ac:dyDescent="0.2">
      <c r="A3" s="211"/>
      <c r="B3" s="212"/>
      <c r="C3" s="173" t="s">
        <v>644</v>
      </c>
      <c r="D3" s="212"/>
      <c r="E3" s="212"/>
    </row>
    <row r="4" spans="1:5" ht="19.5" customHeight="1" x14ac:dyDescent="0.2">
      <c r="A4" s="211"/>
      <c r="B4" s="212"/>
      <c r="C4" s="216"/>
      <c r="D4" s="212"/>
      <c r="E4" s="212"/>
    </row>
    <row r="5" spans="1:5" ht="67.5" customHeight="1" x14ac:dyDescent="0.2">
      <c r="A5" s="211"/>
      <c r="B5" s="393" t="s">
        <v>655</v>
      </c>
      <c r="C5" s="393"/>
      <c r="D5" s="393"/>
      <c r="E5" s="212"/>
    </row>
    <row r="6" spans="1:5" ht="15" x14ac:dyDescent="0.2">
      <c r="A6" s="211"/>
      <c r="B6" s="217"/>
      <c r="C6" s="217"/>
      <c r="D6" s="212" t="s">
        <v>307</v>
      </c>
      <c r="E6" s="212"/>
    </row>
    <row r="7" spans="1:5" s="109" customFormat="1" x14ac:dyDescent="0.25">
      <c r="A7" s="391" t="s">
        <v>631</v>
      </c>
      <c r="B7" s="391" t="s">
        <v>632</v>
      </c>
      <c r="C7" s="392" t="s">
        <v>622</v>
      </c>
      <c r="D7" s="392" t="s">
        <v>623</v>
      </c>
      <c r="E7" s="219"/>
    </row>
    <row r="8" spans="1:5" s="109" customFormat="1" x14ac:dyDescent="0.25">
      <c r="A8" s="391"/>
      <c r="B8" s="391"/>
      <c r="C8" s="392"/>
      <c r="D8" s="392"/>
      <c r="E8" s="219"/>
    </row>
    <row r="9" spans="1:5" ht="33.75" customHeight="1" x14ac:dyDescent="0.2">
      <c r="A9" s="220">
        <v>1</v>
      </c>
      <c r="B9" s="221" t="s">
        <v>634</v>
      </c>
      <c r="C9" s="227">
        <v>7518000</v>
      </c>
      <c r="D9" s="227">
        <v>7796600</v>
      </c>
      <c r="E9" s="212"/>
    </row>
    <row r="10" spans="1:5" ht="33.75" customHeight="1" x14ac:dyDescent="0.2">
      <c r="A10" s="220">
        <v>2</v>
      </c>
      <c r="B10" s="221" t="s">
        <v>635</v>
      </c>
      <c r="C10" s="227">
        <v>1152400</v>
      </c>
      <c r="D10" s="227">
        <v>1169500</v>
      </c>
      <c r="E10" s="212"/>
    </row>
    <row r="11" spans="1:5" ht="33.75" customHeight="1" x14ac:dyDescent="0.2">
      <c r="A11" s="220">
        <v>3</v>
      </c>
      <c r="B11" s="221" t="s">
        <v>636</v>
      </c>
      <c r="C11" s="227">
        <v>1911300</v>
      </c>
      <c r="D11" s="227">
        <v>2014900</v>
      </c>
      <c r="E11" s="222"/>
    </row>
    <row r="12" spans="1:5" ht="33.75" customHeight="1" x14ac:dyDescent="0.2">
      <c r="A12" s="220">
        <v>4</v>
      </c>
      <c r="B12" s="221" t="s">
        <v>637</v>
      </c>
      <c r="C12" s="227">
        <v>1693800</v>
      </c>
      <c r="D12" s="227">
        <v>1688300</v>
      </c>
      <c r="E12" s="212"/>
    </row>
    <row r="13" spans="1:5" ht="33.75" customHeight="1" x14ac:dyDescent="0.2">
      <c r="A13" s="220">
        <v>5</v>
      </c>
      <c r="B13" s="221" t="s">
        <v>638</v>
      </c>
      <c r="C13" s="227">
        <v>1273000</v>
      </c>
      <c r="D13" s="227">
        <v>1284900</v>
      </c>
      <c r="E13" s="212"/>
    </row>
    <row r="14" spans="1:5" ht="33.75" customHeight="1" x14ac:dyDescent="0.2">
      <c r="A14" s="220">
        <v>6</v>
      </c>
      <c r="B14" s="221" t="s">
        <v>639</v>
      </c>
      <c r="C14" s="227">
        <v>1184500</v>
      </c>
      <c r="D14" s="227">
        <v>1228800</v>
      </c>
      <c r="E14" s="212"/>
    </row>
    <row r="15" spans="1:5" s="226" customFormat="1" ht="33.75" customHeight="1" x14ac:dyDescent="0.25">
      <c r="A15" s="223"/>
      <c r="B15" s="224" t="s">
        <v>640</v>
      </c>
      <c r="C15" s="228">
        <f>SUM(C9:C14)</f>
        <v>14733000</v>
      </c>
      <c r="D15" s="228">
        <f>SUM(D9:D14)</f>
        <v>15183000</v>
      </c>
      <c r="E15" s="225"/>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XFD1048576"/>
    </sheetView>
  </sheetViews>
  <sheetFormatPr defaultRowHeight="12.75" x14ac:dyDescent="0.2"/>
  <cols>
    <col min="1" max="1" width="4.140625" style="214" customWidth="1"/>
    <col min="2" max="2" width="42.42578125" style="214" customWidth="1"/>
    <col min="3" max="4" width="23.85546875" style="214" customWidth="1"/>
    <col min="5" max="256" width="9.140625" style="214"/>
    <col min="257" max="257" width="4.140625" style="214" customWidth="1"/>
    <col min="258" max="258" width="58.85546875" style="214" customWidth="1"/>
    <col min="259" max="259" width="32.85546875" style="214" customWidth="1"/>
    <col min="260" max="512" width="9.140625" style="214"/>
    <col min="513" max="513" width="4.140625" style="214" customWidth="1"/>
    <col min="514" max="514" width="58.85546875" style="214" customWidth="1"/>
    <col min="515" max="515" width="32.85546875" style="214" customWidth="1"/>
    <col min="516" max="768" width="9.140625" style="214"/>
    <col min="769" max="769" width="4.140625" style="214" customWidth="1"/>
    <col min="770" max="770" width="58.85546875" style="214" customWidth="1"/>
    <col min="771" max="771" width="32.85546875" style="214" customWidth="1"/>
    <col min="772" max="1024" width="9.140625" style="214"/>
    <col min="1025" max="1025" width="4.140625" style="214" customWidth="1"/>
    <col min="1026" max="1026" width="58.85546875" style="214" customWidth="1"/>
    <col min="1027" max="1027" width="32.85546875" style="214" customWidth="1"/>
    <col min="1028" max="1280" width="9.140625" style="214"/>
    <col min="1281" max="1281" width="4.140625" style="214" customWidth="1"/>
    <col min="1282" max="1282" width="58.85546875" style="214" customWidth="1"/>
    <col min="1283" max="1283" width="32.85546875" style="214" customWidth="1"/>
    <col min="1284" max="1536" width="9.140625" style="214"/>
    <col min="1537" max="1537" width="4.140625" style="214" customWidth="1"/>
    <col min="1538" max="1538" width="58.85546875" style="214" customWidth="1"/>
    <col min="1539" max="1539" width="32.85546875" style="214" customWidth="1"/>
    <col min="1540" max="1792" width="9.140625" style="214"/>
    <col min="1793" max="1793" width="4.140625" style="214" customWidth="1"/>
    <col min="1794" max="1794" width="58.85546875" style="214" customWidth="1"/>
    <col min="1795" max="1795" width="32.85546875" style="214" customWidth="1"/>
    <col min="1796" max="2048" width="9.140625" style="214"/>
    <col min="2049" max="2049" width="4.140625" style="214" customWidth="1"/>
    <col min="2050" max="2050" width="58.85546875" style="214" customWidth="1"/>
    <col min="2051" max="2051" width="32.85546875" style="214" customWidth="1"/>
    <col min="2052" max="2304" width="9.140625" style="214"/>
    <col min="2305" max="2305" width="4.140625" style="214" customWidth="1"/>
    <col min="2306" max="2306" width="58.85546875" style="214" customWidth="1"/>
    <col min="2307" max="2307" width="32.85546875" style="214" customWidth="1"/>
    <col min="2308" max="2560" width="9.140625" style="214"/>
    <col min="2561" max="2561" width="4.140625" style="214" customWidth="1"/>
    <col min="2562" max="2562" width="58.85546875" style="214" customWidth="1"/>
    <col min="2563" max="2563" width="32.85546875" style="214" customWidth="1"/>
    <col min="2564" max="2816" width="9.140625" style="214"/>
    <col min="2817" max="2817" width="4.140625" style="214" customWidth="1"/>
    <col min="2818" max="2818" width="58.85546875" style="214" customWidth="1"/>
    <col min="2819" max="2819" width="32.85546875" style="214" customWidth="1"/>
    <col min="2820" max="3072" width="9.140625" style="214"/>
    <col min="3073" max="3073" width="4.140625" style="214" customWidth="1"/>
    <col min="3074" max="3074" width="58.85546875" style="214" customWidth="1"/>
    <col min="3075" max="3075" width="32.85546875" style="214" customWidth="1"/>
    <col min="3076" max="3328" width="9.140625" style="214"/>
    <col min="3329" max="3329" width="4.140625" style="214" customWidth="1"/>
    <col min="3330" max="3330" width="58.85546875" style="214" customWidth="1"/>
    <col min="3331" max="3331" width="32.85546875" style="214" customWidth="1"/>
    <col min="3332" max="3584" width="9.140625" style="214"/>
    <col min="3585" max="3585" width="4.140625" style="214" customWidth="1"/>
    <col min="3586" max="3586" width="58.85546875" style="214" customWidth="1"/>
    <col min="3587" max="3587" width="32.85546875" style="214" customWidth="1"/>
    <col min="3588" max="3840" width="9.140625" style="214"/>
    <col min="3841" max="3841" width="4.140625" style="214" customWidth="1"/>
    <col min="3842" max="3842" width="58.85546875" style="214" customWidth="1"/>
    <col min="3843" max="3843" width="32.85546875" style="214" customWidth="1"/>
    <col min="3844" max="4096" width="9.140625" style="214"/>
    <col min="4097" max="4097" width="4.140625" style="214" customWidth="1"/>
    <col min="4098" max="4098" width="58.85546875" style="214" customWidth="1"/>
    <col min="4099" max="4099" width="32.85546875" style="214" customWidth="1"/>
    <col min="4100" max="4352" width="9.140625" style="214"/>
    <col min="4353" max="4353" width="4.140625" style="214" customWidth="1"/>
    <col min="4354" max="4354" width="58.85546875" style="214" customWidth="1"/>
    <col min="4355" max="4355" width="32.85546875" style="214" customWidth="1"/>
    <col min="4356" max="4608" width="9.140625" style="214"/>
    <col min="4609" max="4609" width="4.140625" style="214" customWidth="1"/>
    <col min="4610" max="4610" width="58.85546875" style="214" customWidth="1"/>
    <col min="4611" max="4611" width="32.85546875" style="214" customWidth="1"/>
    <col min="4612" max="4864" width="9.140625" style="214"/>
    <col min="4865" max="4865" width="4.140625" style="214" customWidth="1"/>
    <col min="4866" max="4866" width="58.85546875" style="214" customWidth="1"/>
    <col min="4867" max="4867" width="32.85546875" style="214" customWidth="1"/>
    <col min="4868" max="5120" width="9.140625" style="214"/>
    <col min="5121" max="5121" width="4.140625" style="214" customWidth="1"/>
    <col min="5122" max="5122" width="58.85546875" style="214" customWidth="1"/>
    <col min="5123" max="5123" width="32.85546875" style="214" customWidth="1"/>
    <col min="5124" max="5376" width="9.140625" style="214"/>
    <col min="5377" max="5377" width="4.140625" style="214" customWidth="1"/>
    <col min="5378" max="5378" width="58.85546875" style="214" customWidth="1"/>
    <col min="5379" max="5379" width="32.85546875" style="214" customWidth="1"/>
    <col min="5380" max="5632" width="9.140625" style="214"/>
    <col min="5633" max="5633" width="4.140625" style="214" customWidth="1"/>
    <col min="5634" max="5634" width="58.85546875" style="214" customWidth="1"/>
    <col min="5635" max="5635" width="32.85546875" style="214" customWidth="1"/>
    <col min="5636" max="5888" width="9.140625" style="214"/>
    <col min="5889" max="5889" width="4.140625" style="214" customWidth="1"/>
    <col min="5890" max="5890" width="58.85546875" style="214" customWidth="1"/>
    <col min="5891" max="5891" width="32.85546875" style="214" customWidth="1"/>
    <col min="5892" max="6144" width="9.140625" style="214"/>
    <col min="6145" max="6145" width="4.140625" style="214" customWidth="1"/>
    <col min="6146" max="6146" width="58.85546875" style="214" customWidth="1"/>
    <col min="6147" max="6147" width="32.85546875" style="214" customWidth="1"/>
    <col min="6148" max="6400" width="9.140625" style="214"/>
    <col min="6401" max="6401" width="4.140625" style="214" customWidth="1"/>
    <col min="6402" max="6402" width="58.85546875" style="214" customWidth="1"/>
    <col min="6403" max="6403" width="32.85546875" style="214" customWidth="1"/>
    <col min="6404" max="6656" width="9.140625" style="214"/>
    <col min="6657" max="6657" width="4.140625" style="214" customWidth="1"/>
    <col min="6658" max="6658" width="58.85546875" style="214" customWidth="1"/>
    <col min="6659" max="6659" width="32.85546875" style="214" customWidth="1"/>
    <col min="6660" max="6912" width="9.140625" style="214"/>
    <col min="6913" max="6913" width="4.140625" style="214" customWidth="1"/>
    <col min="6914" max="6914" width="58.85546875" style="214" customWidth="1"/>
    <col min="6915" max="6915" width="32.85546875" style="214" customWidth="1"/>
    <col min="6916" max="7168" width="9.140625" style="214"/>
    <col min="7169" max="7169" width="4.140625" style="214" customWidth="1"/>
    <col min="7170" max="7170" width="58.85546875" style="214" customWidth="1"/>
    <col min="7171" max="7171" width="32.85546875" style="214" customWidth="1"/>
    <col min="7172" max="7424" width="9.140625" style="214"/>
    <col min="7425" max="7425" width="4.140625" style="214" customWidth="1"/>
    <col min="7426" max="7426" width="58.85546875" style="214" customWidth="1"/>
    <col min="7427" max="7427" width="32.85546875" style="214" customWidth="1"/>
    <col min="7428" max="7680" width="9.140625" style="214"/>
    <col min="7681" max="7681" width="4.140625" style="214" customWidth="1"/>
    <col min="7682" max="7682" width="58.85546875" style="214" customWidth="1"/>
    <col min="7683" max="7683" width="32.85546875" style="214" customWidth="1"/>
    <col min="7684" max="7936" width="9.140625" style="214"/>
    <col min="7937" max="7937" width="4.140625" style="214" customWidth="1"/>
    <col min="7938" max="7938" width="58.85546875" style="214" customWidth="1"/>
    <col min="7939" max="7939" width="32.85546875" style="214" customWidth="1"/>
    <col min="7940" max="8192" width="9.140625" style="214"/>
    <col min="8193" max="8193" width="4.140625" style="214" customWidth="1"/>
    <col min="8194" max="8194" width="58.85546875" style="214" customWidth="1"/>
    <col min="8195" max="8195" width="32.85546875" style="214" customWidth="1"/>
    <col min="8196" max="8448" width="9.140625" style="214"/>
    <col min="8449" max="8449" width="4.140625" style="214" customWidth="1"/>
    <col min="8450" max="8450" width="58.85546875" style="214" customWidth="1"/>
    <col min="8451" max="8451" width="32.85546875" style="214" customWidth="1"/>
    <col min="8452" max="8704" width="9.140625" style="214"/>
    <col min="8705" max="8705" width="4.140625" style="214" customWidth="1"/>
    <col min="8706" max="8706" width="58.85546875" style="214" customWidth="1"/>
    <col min="8707" max="8707" width="32.85546875" style="214" customWidth="1"/>
    <col min="8708" max="8960" width="9.140625" style="214"/>
    <col min="8961" max="8961" width="4.140625" style="214" customWidth="1"/>
    <col min="8962" max="8962" width="58.85546875" style="214" customWidth="1"/>
    <col min="8963" max="8963" width="32.85546875" style="214" customWidth="1"/>
    <col min="8964" max="9216" width="9.140625" style="214"/>
    <col min="9217" max="9217" width="4.140625" style="214" customWidth="1"/>
    <col min="9218" max="9218" width="58.85546875" style="214" customWidth="1"/>
    <col min="9219" max="9219" width="32.85546875" style="214" customWidth="1"/>
    <col min="9220" max="9472" width="9.140625" style="214"/>
    <col min="9473" max="9473" width="4.140625" style="214" customWidth="1"/>
    <col min="9474" max="9474" width="58.85546875" style="214" customWidth="1"/>
    <col min="9475" max="9475" width="32.85546875" style="214" customWidth="1"/>
    <col min="9476" max="9728" width="9.140625" style="214"/>
    <col min="9729" max="9729" width="4.140625" style="214" customWidth="1"/>
    <col min="9730" max="9730" width="58.85546875" style="214" customWidth="1"/>
    <col min="9731" max="9731" width="32.85546875" style="214" customWidth="1"/>
    <col min="9732" max="9984" width="9.140625" style="214"/>
    <col min="9985" max="9985" width="4.140625" style="214" customWidth="1"/>
    <col min="9986" max="9986" width="58.85546875" style="214" customWidth="1"/>
    <col min="9987" max="9987" width="32.85546875" style="214" customWidth="1"/>
    <col min="9988" max="10240" width="9.140625" style="214"/>
    <col min="10241" max="10241" width="4.140625" style="214" customWidth="1"/>
    <col min="10242" max="10242" width="58.85546875" style="214" customWidth="1"/>
    <col min="10243" max="10243" width="32.85546875" style="214" customWidth="1"/>
    <col min="10244" max="10496" width="9.140625" style="214"/>
    <col min="10497" max="10497" width="4.140625" style="214" customWidth="1"/>
    <col min="10498" max="10498" width="58.85546875" style="214" customWidth="1"/>
    <col min="10499" max="10499" width="32.85546875" style="214" customWidth="1"/>
    <col min="10500" max="10752" width="9.140625" style="214"/>
    <col min="10753" max="10753" width="4.140625" style="214" customWidth="1"/>
    <col min="10754" max="10754" width="58.85546875" style="214" customWidth="1"/>
    <col min="10755" max="10755" width="32.85546875" style="214" customWidth="1"/>
    <col min="10756" max="11008" width="9.140625" style="214"/>
    <col min="11009" max="11009" width="4.140625" style="214" customWidth="1"/>
    <col min="11010" max="11010" width="58.85546875" style="214" customWidth="1"/>
    <col min="11011" max="11011" width="32.85546875" style="214" customWidth="1"/>
    <col min="11012" max="11264" width="9.140625" style="214"/>
    <col min="11265" max="11265" width="4.140625" style="214" customWidth="1"/>
    <col min="11266" max="11266" width="58.85546875" style="214" customWidth="1"/>
    <col min="11267" max="11267" width="32.85546875" style="214" customWidth="1"/>
    <col min="11268" max="11520" width="9.140625" style="214"/>
    <col min="11521" max="11521" width="4.140625" style="214" customWidth="1"/>
    <col min="11522" max="11522" width="58.85546875" style="214" customWidth="1"/>
    <col min="11523" max="11523" width="32.85546875" style="214" customWidth="1"/>
    <col min="11524" max="11776" width="9.140625" style="214"/>
    <col min="11777" max="11777" width="4.140625" style="214" customWidth="1"/>
    <col min="11778" max="11778" width="58.85546875" style="214" customWidth="1"/>
    <col min="11779" max="11779" width="32.85546875" style="214" customWidth="1"/>
    <col min="11780" max="12032" width="9.140625" style="214"/>
    <col min="12033" max="12033" width="4.140625" style="214" customWidth="1"/>
    <col min="12034" max="12034" width="58.85546875" style="214" customWidth="1"/>
    <col min="12035" max="12035" width="32.85546875" style="214" customWidth="1"/>
    <col min="12036" max="12288" width="9.140625" style="214"/>
    <col min="12289" max="12289" width="4.140625" style="214" customWidth="1"/>
    <col min="12290" max="12290" width="58.85546875" style="214" customWidth="1"/>
    <col min="12291" max="12291" width="32.85546875" style="214" customWidth="1"/>
    <col min="12292" max="12544" width="9.140625" style="214"/>
    <col min="12545" max="12545" width="4.140625" style="214" customWidth="1"/>
    <col min="12546" max="12546" width="58.85546875" style="214" customWidth="1"/>
    <col min="12547" max="12547" width="32.85546875" style="214" customWidth="1"/>
    <col min="12548" max="12800" width="9.140625" style="214"/>
    <col min="12801" max="12801" width="4.140625" style="214" customWidth="1"/>
    <col min="12802" max="12802" width="58.85546875" style="214" customWidth="1"/>
    <col min="12803" max="12803" width="32.85546875" style="214" customWidth="1"/>
    <col min="12804" max="13056" width="9.140625" style="214"/>
    <col min="13057" max="13057" width="4.140625" style="214" customWidth="1"/>
    <col min="13058" max="13058" width="58.85546875" style="214" customWidth="1"/>
    <col min="13059" max="13059" width="32.85546875" style="214" customWidth="1"/>
    <col min="13060" max="13312" width="9.140625" style="214"/>
    <col min="13313" max="13313" width="4.140625" style="214" customWidth="1"/>
    <col min="13314" max="13314" width="58.85546875" style="214" customWidth="1"/>
    <col min="13315" max="13315" width="32.85546875" style="214" customWidth="1"/>
    <col min="13316" max="13568" width="9.140625" style="214"/>
    <col min="13569" max="13569" width="4.140625" style="214" customWidth="1"/>
    <col min="13570" max="13570" width="58.85546875" style="214" customWidth="1"/>
    <col min="13571" max="13571" width="32.85546875" style="214" customWidth="1"/>
    <col min="13572" max="13824" width="9.140625" style="214"/>
    <col min="13825" max="13825" width="4.140625" style="214" customWidth="1"/>
    <col min="13826" max="13826" width="58.85546875" style="214" customWidth="1"/>
    <col min="13827" max="13827" width="32.85546875" style="214" customWidth="1"/>
    <col min="13828" max="14080" width="9.140625" style="214"/>
    <col min="14081" max="14081" width="4.140625" style="214" customWidth="1"/>
    <col min="14082" max="14082" width="58.85546875" style="214" customWidth="1"/>
    <col min="14083" max="14083" width="32.85546875" style="214" customWidth="1"/>
    <col min="14084" max="14336" width="9.140625" style="214"/>
    <col min="14337" max="14337" width="4.140625" style="214" customWidth="1"/>
    <col min="14338" max="14338" width="58.85546875" style="214" customWidth="1"/>
    <col min="14339" max="14339" width="32.85546875" style="214" customWidth="1"/>
    <col min="14340" max="14592" width="9.140625" style="214"/>
    <col min="14593" max="14593" width="4.140625" style="214" customWidth="1"/>
    <col min="14594" max="14594" width="58.85546875" style="214" customWidth="1"/>
    <col min="14595" max="14595" width="32.85546875" style="214" customWidth="1"/>
    <col min="14596" max="14848" width="9.140625" style="214"/>
    <col min="14849" max="14849" width="4.140625" style="214" customWidth="1"/>
    <col min="14850" max="14850" width="58.85546875" style="214" customWidth="1"/>
    <col min="14851" max="14851" width="32.85546875" style="214" customWidth="1"/>
    <col min="14852" max="15104" width="9.140625" style="214"/>
    <col min="15105" max="15105" width="4.140625" style="214" customWidth="1"/>
    <col min="15106" max="15106" width="58.85546875" style="214" customWidth="1"/>
    <col min="15107" max="15107" width="32.85546875" style="214" customWidth="1"/>
    <col min="15108" max="15360" width="9.140625" style="214"/>
    <col min="15361" max="15361" width="4.140625" style="214" customWidth="1"/>
    <col min="15362" max="15362" width="58.85546875" style="214" customWidth="1"/>
    <col min="15363" max="15363" width="32.85546875" style="214" customWidth="1"/>
    <col min="15364" max="15616" width="9.140625" style="214"/>
    <col min="15617" max="15617" width="4.140625" style="214" customWidth="1"/>
    <col min="15618" max="15618" width="58.85546875" style="214" customWidth="1"/>
    <col min="15619" max="15619" width="32.85546875" style="214" customWidth="1"/>
    <col min="15620" max="15872" width="9.140625" style="214"/>
    <col min="15873" max="15873" width="4.140625" style="214" customWidth="1"/>
    <col min="15874" max="15874" width="58.85546875" style="214" customWidth="1"/>
    <col min="15875" max="15875" width="32.85546875" style="214" customWidth="1"/>
    <col min="15876" max="16128" width="9.140625" style="214"/>
    <col min="16129" max="16129" width="4.140625" style="214" customWidth="1"/>
    <col min="16130" max="16130" width="58.85546875" style="214" customWidth="1"/>
    <col min="16131" max="16131" width="32.85546875" style="214" customWidth="1"/>
    <col min="16132" max="16384" width="9.140625" style="214"/>
  </cols>
  <sheetData>
    <row r="1" spans="1:5" ht="17.25" customHeight="1" x14ac:dyDescent="0.2">
      <c r="A1" s="211"/>
      <c r="B1" s="212"/>
      <c r="C1" s="213" t="s">
        <v>642</v>
      </c>
      <c r="D1" s="212"/>
      <c r="E1" s="212"/>
    </row>
    <row r="2" spans="1:5" ht="44.25" customHeight="1" x14ac:dyDescent="0.2">
      <c r="A2" s="211"/>
      <c r="B2" s="212"/>
      <c r="C2" s="397" t="s">
        <v>308</v>
      </c>
      <c r="D2" s="397"/>
      <c r="E2" s="212"/>
    </row>
    <row r="3" spans="1:5" x14ac:dyDescent="0.2">
      <c r="A3" s="211"/>
      <c r="B3" s="212"/>
      <c r="C3" s="173" t="s">
        <v>647</v>
      </c>
      <c r="D3" s="212"/>
      <c r="E3" s="212"/>
    </row>
    <row r="4" spans="1:5" ht="19.5" customHeight="1" x14ac:dyDescent="0.2">
      <c r="A4" s="211"/>
      <c r="B4" s="212"/>
      <c r="C4" s="216"/>
      <c r="D4" s="212"/>
      <c r="E4" s="212"/>
    </row>
    <row r="5" spans="1:5" ht="108" customHeight="1" x14ac:dyDescent="0.2">
      <c r="A5" s="211"/>
      <c r="B5" s="393" t="s">
        <v>656</v>
      </c>
      <c r="C5" s="393"/>
      <c r="D5" s="393"/>
      <c r="E5" s="212"/>
    </row>
    <row r="6" spans="1:5" ht="15" x14ac:dyDescent="0.2">
      <c r="A6" s="211"/>
      <c r="B6" s="217"/>
      <c r="C6" s="217"/>
      <c r="D6" s="212" t="s">
        <v>307</v>
      </c>
      <c r="E6" s="212"/>
    </row>
    <row r="7" spans="1:5" s="109" customFormat="1" x14ac:dyDescent="0.25">
      <c r="A7" s="391" t="s">
        <v>631</v>
      </c>
      <c r="B7" s="391" t="s">
        <v>632</v>
      </c>
      <c r="C7" s="392" t="s">
        <v>622</v>
      </c>
      <c r="D7" s="392" t="s">
        <v>623</v>
      </c>
      <c r="E7" s="219"/>
    </row>
    <row r="8" spans="1:5" s="109" customFormat="1" x14ac:dyDescent="0.25">
      <c r="A8" s="391"/>
      <c r="B8" s="391"/>
      <c r="C8" s="392"/>
      <c r="D8" s="392"/>
      <c r="E8" s="219"/>
    </row>
    <row r="9" spans="1:5" ht="33.75" customHeight="1" x14ac:dyDescent="0.2">
      <c r="A9" s="220">
        <v>1</v>
      </c>
      <c r="B9" s="221" t="s">
        <v>634</v>
      </c>
      <c r="C9" s="227">
        <v>60420</v>
      </c>
      <c r="D9" s="227">
        <v>60420</v>
      </c>
      <c r="E9" s="212"/>
    </row>
    <row r="10" spans="1:5" ht="33.75" customHeight="1" x14ac:dyDescent="0.2">
      <c r="A10" s="220">
        <v>2</v>
      </c>
      <c r="B10" s="221" t="s">
        <v>635</v>
      </c>
      <c r="C10" s="227">
        <v>12720</v>
      </c>
      <c r="D10" s="227">
        <v>12720</v>
      </c>
      <c r="E10" s="212"/>
    </row>
    <row r="11" spans="1:5" ht="33.75" customHeight="1" x14ac:dyDescent="0.2">
      <c r="A11" s="220">
        <v>3</v>
      </c>
      <c r="B11" s="221" t="s">
        <v>636</v>
      </c>
      <c r="C11" s="227">
        <v>15900</v>
      </c>
      <c r="D11" s="227">
        <v>15900</v>
      </c>
      <c r="E11" s="222"/>
    </row>
    <row r="12" spans="1:5" ht="33.75" customHeight="1" x14ac:dyDescent="0.2">
      <c r="A12" s="220">
        <v>4</v>
      </c>
      <c r="B12" s="221" t="s">
        <v>637</v>
      </c>
      <c r="C12" s="227">
        <v>19080</v>
      </c>
      <c r="D12" s="227">
        <v>19080</v>
      </c>
      <c r="E12" s="212"/>
    </row>
    <row r="13" spans="1:5" ht="33.75" customHeight="1" x14ac:dyDescent="0.2">
      <c r="A13" s="220">
        <v>5</v>
      </c>
      <c r="B13" s="221" t="s">
        <v>638</v>
      </c>
      <c r="C13" s="227">
        <v>6360</v>
      </c>
      <c r="D13" s="227">
        <v>6360</v>
      </c>
      <c r="E13" s="212"/>
    </row>
    <row r="14" spans="1:5" ht="33.75" customHeight="1" x14ac:dyDescent="0.2">
      <c r="A14" s="220">
        <v>6</v>
      </c>
      <c r="B14" s="221" t="s">
        <v>639</v>
      </c>
      <c r="C14" s="227">
        <v>9540</v>
      </c>
      <c r="D14" s="227">
        <v>9540</v>
      </c>
      <c r="E14" s="212"/>
    </row>
    <row r="15" spans="1:5" s="226" customFormat="1" ht="33.75" customHeight="1" x14ac:dyDescent="0.25">
      <c r="A15" s="223"/>
      <c r="B15" s="224" t="s">
        <v>640</v>
      </c>
      <c r="C15" s="228">
        <f>SUM(C9:C14)</f>
        <v>124020</v>
      </c>
      <c r="D15" s="228">
        <f>SUM(D9:D14)</f>
        <v>124020</v>
      </c>
      <c r="E15" s="225"/>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20" sqref="E20"/>
    </sheetView>
  </sheetViews>
  <sheetFormatPr defaultRowHeight="12.75" x14ac:dyDescent="0.2"/>
  <cols>
    <col min="1" max="1" width="4.140625" style="214" customWidth="1"/>
    <col min="2" max="2" width="42.42578125" style="214" customWidth="1"/>
    <col min="3" max="4" width="23.85546875" style="214" customWidth="1"/>
    <col min="5" max="256" width="9.140625" style="214"/>
    <col min="257" max="257" width="4.140625" style="214" customWidth="1"/>
    <col min="258" max="258" width="58.85546875" style="214" customWidth="1"/>
    <col min="259" max="259" width="32.85546875" style="214" customWidth="1"/>
    <col min="260" max="512" width="9.140625" style="214"/>
    <col min="513" max="513" width="4.140625" style="214" customWidth="1"/>
    <col min="514" max="514" width="58.85546875" style="214" customWidth="1"/>
    <col min="515" max="515" width="32.85546875" style="214" customWidth="1"/>
    <col min="516" max="768" width="9.140625" style="214"/>
    <col min="769" max="769" width="4.140625" style="214" customWidth="1"/>
    <col min="770" max="770" width="58.85546875" style="214" customWidth="1"/>
    <col min="771" max="771" width="32.85546875" style="214" customWidth="1"/>
    <col min="772" max="1024" width="9.140625" style="214"/>
    <col min="1025" max="1025" width="4.140625" style="214" customWidth="1"/>
    <col min="1026" max="1026" width="58.85546875" style="214" customWidth="1"/>
    <col min="1027" max="1027" width="32.85546875" style="214" customWidth="1"/>
    <col min="1028" max="1280" width="9.140625" style="214"/>
    <col min="1281" max="1281" width="4.140625" style="214" customWidth="1"/>
    <col min="1282" max="1282" width="58.85546875" style="214" customWidth="1"/>
    <col min="1283" max="1283" width="32.85546875" style="214" customWidth="1"/>
    <col min="1284" max="1536" width="9.140625" style="214"/>
    <col min="1537" max="1537" width="4.140625" style="214" customWidth="1"/>
    <col min="1538" max="1538" width="58.85546875" style="214" customWidth="1"/>
    <col min="1539" max="1539" width="32.85546875" style="214" customWidth="1"/>
    <col min="1540" max="1792" width="9.140625" style="214"/>
    <col min="1793" max="1793" width="4.140625" style="214" customWidth="1"/>
    <col min="1794" max="1794" width="58.85546875" style="214" customWidth="1"/>
    <col min="1795" max="1795" width="32.85546875" style="214" customWidth="1"/>
    <col min="1796" max="2048" width="9.140625" style="214"/>
    <col min="2049" max="2049" width="4.140625" style="214" customWidth="1"/>
    <col min="2050" max="2050" width="58.85546875" style="214" customWidth="1"/>
    <col min="2051" max="2051" width="32.85546875" style="214" customWidth="1"/>
    <col min="2052" max="2304" width="9.140625" style="214"/>
    <col min="2305" max="2305" width="4.140625" style="214" customWidth="1"/>
    <col min="2306" max="2306" width="58.85546875" style="214" customWidth="1"/>
    <col min="2307" max="2307" width="32.85546875" style="214" customWidth="1"/>
    <col min="2308" max="2560" width="9.140625" style="214"/>
    <col min="2561" max="2561" width="4.140625" style="214" customWidth="1"/>
    <col min="2562" max="2562" width="58.85546875" style="214" customWidth="1"/>
    <col min="2563" max="2563" width="32.85546875" style="214" customWidth="1"/>
    <col min="2564" max="2816" width="9.140625" style="214"/>
    <col min="2817" max="2817" width="4.140625" style="214" customWidth="1"/>
    <col min="2818" max="2818" width="58.85546875" style="214" customWidth="1"/>
    <col min="2819" max="2819" width="32.85546875" style="214" customWidth="1"/>
    <col min="2820" max="3072" width="9.140625" style="214"/>
    <col min="3073" max="3073" width="4.140625" style="214" customWidth="1"/>
    <col min="3074" max="3074" width="58.85546875" style="214" customWidth="1"/>
    <col min="3075" max="3075" width="32.85546875" style="214" customWidth="1"/>
    <col min="3076" max="3328" width="9.140625" style="214"/>
    <col min="3329" max="3329" width="4.140625" style="214" customWidth="1"/>
    <col min="3330" max="3330" width="58.85546875" style="214" customWidth="1"/>
    <col min="3331" max="3331" width="32.85546875" style="214" customWidth="1"/>
    <col min="3332" max="3584" width="9.140625" style="214"/>
    <col min="3585" max="3585" width="4.140625" style="214" customWidth="1"/>
    <col min="3586" max="3586" width="58.85546875" style="214" customWidth="1"/>
    <col min="3587" max="3587" width="32.85546875" style="214" customWidth="1"/>
    <col min="3588" max="3840" width="9.140625" style="214"/>
    <col min="3841" max="3841" width="4.140625" style="214" customWidth="1"/>
    <col min="3842" max="3842" width="58.85546875" style="214" customWidth="1"/>
    <col min="3843" max="3843" width="32.85546875" style="214" customWidth="1"/>
    <col min="3844" max="4096" width="9.140625" style="214"/>
    <col min="4097" max="4097" width="4.140625" style="214" customWidth="1"/>
    <col min="4098" max="4098" width="58.85546875" style="214" customWidth="1"/>
    <col min="4099" max="4099" width="32.85546875" style="214" customWidth="1"/>
    <col min="4100" max="4352" width="9.140625" style="214"/>
    <col min="4353" max="4353" width="4.140625" style="214" customWidth="1"/>
    <col min="4354" max="4354" width="58.85546875" style="214" customWidth="1"/>
    <col min="4355" max="4355" width="32.85546875" style="214" customWidth="1"/>
    <col min="4356" max="4608" width="9.140625" style="214"/>
    <col min="4609" max="4609" width="4.140625" style="214" customWidth="1"/>
    <col min="4610" max="4610" width="58.85546875" style="214" customWidth="1"/>
    <col min="4611" max="4611" width="32.85546875" style="214" customWidth="1"/>
    <col min="4612" max="4864" width="9.140625" style="214"/>
    <col min="4865" max="4865" width="4.140625" style="214" customWidth="1"/>
    <col min="4866" max="4866" width="58.85546875" style="214" customWidth="1"/>
    <col min="4867" max="4867" width="32.85546875" style="214" customWidth="1"/>
    <col min="4868" max="5120" width="9.140625" style="214"/>
    <col min="5121" max="5121" width="4.140625" style="214" customWidth="1"/>
    <col min="5122" max="5122" width="58.85546875" style="214" customWidth="1"/>
    <col min="5123" max="5123" width="32.85546875" style="214" customWidth="1"/>
    <col min="5124" max="5376" width="9.140625" style="214"/>
    <col min="5377" max="5377" width="4.140625" style="214" customWidth="1"/>
    <col min="5378" max="5378" width="58.85546875" style="214" customWidth="1"/>
    <col min="5379" max="5379" width="32.85546875" style="214" customWidth="1"/>
    <col min="5380" max="5632" width="9.140625" style="214"/>
    <col min="5633" max="5633" width="4.140625" style="214" customWidth="1"/>
    <col min="5634" max="5634" width="58.85546875" style="214" customWidth="1"/>
    <col min="5635" max="5635" width="32.85546875" style="214" customWidth="1"/>
    <col min="5636" max="5888" width="9.140625" style="214"/>
    <col min="5889" max="5889" width="4.140625" style="214" customWidth="1"/>
    <col min="5890" max="5890" width="58.85546875" style="214" customWidth="1"/>
    <col min="5891" max="5891" width="32.85546875" style="214" customWidth="1"/>
    <col min="5892" max="6144" width="9.140625" style="214"/>
    <col min="6145" max="6145" width="4.140625" style="214" customWidth="1"/>
    <col min="6146" max="6146" width="58.85546875" style="214" customWidth="1"/>
    <col min="6147" max="6147" width="32.85546875" style="214" customWidth="1"/>
    <col min="6148" max="6400" width="9.140625" style="214"/>
    <col min="6401" max="6401" width="4.140625" style="214" customWidth="1"/>
    <col min="6402" max="6402" width="58.85546875" style="214" customWidth="1"/>
    <col min="6403" max="6403" width="32.85546875" style="214" customWidth="1"/>
    <col min="6404" max="6656" width="9.140625" style="214"/>
    <col min="6657" max="6657" width="4.140625" style="214" customWidth="1"/>
    <col min="6658" max="6658" width="58.85546875" style="214" customWidth="1"/>
    <col min="6659" max="6659" width="32.85546875" style="214" customWidth="1"/>
    <col min="6660" max="6912" width="9.140625" style="214"/>
    <col min="6913" max="6913" width="4.140625" style="214" customWidth="1"/>
    <col min="6914" max="6914" width="58.85546875" style="214" customWidth="1"/>
    <col min="6915" max="6915" width="32.85546875" style="214" customWidth="1"/>
    <col min="6916" max="7168" width="9.140625" style="214"/>
    <col min="7169" max="7169" width="4.140625" style="214" customWidth="1"/>
    <col min="7170" max="7170" width="58.85546875" style="214" customWidth="1"/>
    <col min="7171" max="7171" width="32.85546875" style="214" customWidth="1"/>
    <col min="7172" max="7424" width="9.140625" style="214"/>
    <col min="7425" max="7425" width="4.140625" style="214" customWidth="1"/>
    <col min="7426" max="7426" width="58.85546875" style="214" customWidth="1"/>
    <col min="7427" max="7427" width="32.85546875" style="214" customWidth="1"/>
    <col min="7428" max="7680" width="9.140625" style="214"/>
    <col min="7681" max="7681" width="4.140625" style="214" customWidth="1"/>
    <col min="7682" max="7682" width="58.85546875" style="214" customWidth="1"/>
    <col min="7683" max="7683" width="32.85546875" style="214" customWidth="1"/>
    <col min="7684" max="7936" width="9.140625" style="214"/>
    <col min="7937" max="7937" width="4.140625" style="214" customWidth="1"/>
    <col min="7938" max="7938" width="58.85546875" style="214" customWidth="1"/>
    <col min="7939" max="7939" width="32.85546875" style="214" customWidth="1"/>
    <col min="7940" max="8192" width="9.140625" style="214"/>
    <col min="8193" max="8193" width="4.140625" style="214" customWidth="1"/>
    <col min="8194" max="8194" width="58.85546875" style="214" customWidth="1"/>
    <col min="8195" max="8195" width="32.85546875" style="214" customWidth="1"/>
    <col min="8196" max="8448" width="9.140625" style="214"/>
    <col min="8449" max="8449" width="4.140625" style="214" customWidth="1"/>
    <col min="8450" max="8450" width="58.85546875" style="214" customWidth="1"/>
    <col min="8451" max="8451" width="32.85546875" style="214" customWidth="1"/>
    <col min="8452" max="8704" width="9.140625" style="214"/>
    <col min="8705" max="8705" width="4.140625" style="214" customWidth="1"/>
    <col min="8706" max="8706" width="58.85546875" style="214" customWidth="1"/>
    <col min="8707" max="8707" width="32.85546875" style="214" customWidth="1"/>
    <col min="8708" max="8960" width="9.140625" style="214"/>
    <col min="8961" max="8961" width="4.140625" style="214" customWidth="1"/>
    <col min="8962" max="8962" width="58.85546875" style="214" customWidth="1"/>
    <col min="8963" max="8963" width="32.85546875" style="214" customWidth="1"/>
    <col min="8964" max="9216" width="9.140625" style="214"/>
    <col min="9217" max="9217" width="4.140625" style="214" customWidth="1"/>
    <col min="9218" max="9218" width="58.85546875" style="214" customWidth="1"/>
    <col min="9219" max="9219" width="32.85546875" style="214" customWidth="1"/>
    <col min="9220" max="9472" width="9.140625" style="214"/>
    <col min="9473" max="9473" width="4.140625" style="214" customWidth="1"/>
    <col min="9474" max="9474" width="58.85546875" style="214" customWidth="1"/>
    <col min="9475" max="9475" width="32.85546875" style="214" customWidth="1"/>
    <col min="9476" max="9728" width="9.140625" style="214"/>
    <col min="9729" max="9729" width="4.140625" style="214" customWidth="1"/>
    <col min="9730" max="9730" width="58.85546875" style="214" customWidth="1"/>
    <col min="9731" max="9731" width="32.85546875" style="214" customWidth="1"/>
    <col min="9732" max="9984" width="9.140625" style="214"/>
    <col min="9985" max="9985" width="4.140625" style="214" customWidth="1"/>
    <col min="9986" max="9986" width="58.85546875" style="214" customWidth="1"/>
    <col min="9987" max="9987" width="32.85546875" style="214" customWidth="1"/>
    <col min="9988" max="10240" width="9.140625" style="214"/>
    <col min="10241" max="10241" width="4.140625" style="214" customWidth="1"/>
    <col min="10242" max="10242" width="58.85546875" style="214" customWidth="1"/>
    <col min="10243" max="10243" width="32.85546875" style="214" customWidth="1"/>
    <col min="10244" max="10496" width="9.140625" style="214"/>
    <col min="10497" max="10497" width="4.140625" style="214" customWidth="1"/>
    <col min="10498" max="10498" width="58.85546875" style="214" customWidth="1"/>
    <col min="10499" max="10499" width="32.85546875" style="214" customWidth="1"/>
    <col min="10500" max="10752" width="9.140625" style="214"/>
    <col min="10753" max="10753" width="4.140625" style="214" customWidth="1"/>
    <col min="10754" max="10754" width="58.85546875" style="214" customWidth="1"/>
    <col min="10755" max="10755" width="32.85546875" style="214" customWidth="1"/>
    <col min="10756" max="11008" width="9.140625" style="214"/>
    <col min="11009" max="11009" width="4.140625" style="214" customWidth="1"/>
    <col min="11010" max="11010" width="58.85546875" style="214" customWidth="1"/>
    <col min="11011" max="11011" width="32.85546875" style="214" customWidth="1"/>
    <col min="11012" max="11264" width="9.140625" style="214"/>
    <col min="11265" max="11265" width="4.140625" style="214" customWidth="1"/>
    <col min="11266" max="11266" width="58.85546875" style="214" customWidth="1"/>
    <col min="11267" max="11267" width="32.85546875" style="214" customWidth="1"/>
    <col min="11268" max="11520" width="9.140625" style="214"/>
    <col min="11521" max="11521" width="4.140625" style="214" customWidth="1"/>
    <col min="11522" max="11522" width="58.85546875" style="214" customWidth="1"/>
    <col min="11523" max="11523" width="32.85546875" style="214" customWidth="1"/>
    <col min="11524" max="11776" width="9.140625" style="214"/>
    <col min="11777" max="11777" width="4.140625" style="214" customWidth="1"/>
    <col min="11778" max="11778" width="58.85546875" style="214" customWidth="1"/>
    <col min="11779" max="11779" width="32.85546875" style="214" customWidth="1"/>
    <col min="11780" max="12032" width="9.140625" style="214"/>
    <col min="12033" max="12033" width="4.140625" style="214" customWidth="1"/>
    <col min="12034" max="12034" width="58.85546875" style="214" customWidth="1"/>
    <col min="12035" max="12035" width="32.85546875" style="214" customWidth="1"/>
    <col min="12036" max="12288" width="9.140625" style="214"/>
    <col min="12289" max="12289" width="4.140625" style="214" customWidth="1"/>
    <col min="12290" max="12290" width="58.85546875" style="214" customWidth="1"/>
    <col min="12291" max="12291" width="32.85546875" style="214" customWidth="1"/>
    <col min="12292" max="12544" width="9.140625" style="214"/>
    <col min="12545" max="12545" width="4.140625" style="214" customWidth="1"/>
    <col min="12546" max="12546" width="58.85546875" style="214" customWidth="1"/>
    <col min="12547" max="12547" width="32.85546875" style="214" customWidth="1"/>
    <col min="12548" max="12800" width="9.140625" style="214"/>
    <col min="12801" max="12801" width="4.140625" style="214" customWidth="1"/>
    <col min="12802" max="12802" width="58.85546875" style="214" customWidth="1"/>
    <col min="12803" max="12803" width="32.85546875" style="214" customWidth="1"/>
    <col min="12804" max="13056" width="9.140625" style="214"/>
    <col min="13057" max="13057" width="4.140625" style="214" customWidth="1"/>
    <col min="13058" max="13058" width="58.85546875" style="214" customWidth="1"/>
    <col min="13059" max="13059" width="32.85546875" style="214" customWidth="1"/>
    <col min="13060" max="13312" width="9.140625" style="214"/>
    <col min="13313" max="13313" width="4.140625" style="214" customWidth="1"/>
    <col min="13314" max="13314" width="58.85546875" style="214" customWidth="1"/>
    <col min="13315" max="13315" width="32.85546875" style="214" customWidth="1"/>
    <col min="13316" max="13568" width="9.140625" style="214"/>
    <col min="13569" max="13569" width="4.140625" style="214" customWidth="1"/>
    <col min="13570" max="13570" width="58.85546875" style="214" customWidth="1"/>
    <col min="13571" max="13571" width="32.85546875" style="214" customWidth="1"/>
    <col min="13572" max="13824" width="9.140625" style="214"/>
    <col min="13825" max="13825" width="4.140625" style="214" customWidth="1"/>
    <col min="13826" max="13826" width="58.85546875" style="214" customWidth="1"/>
    <col min="13827" max="13827" width="32.85546875" style="214" customWidth="1"/>
    <col min="13828" max="14080" width="9.140625" style="214"/>
    <col min="14081" max="14081" width="4.140625" style="214" customWidth="1"/>
    <col min="14082" max="14082" width="58.85546875" style="214" customWidth="1"/>
    <col min="14083" max="14083" width="32.85546875" style="214" customWidth="1"/>
    <col min="14084" max="14336" width="9.140625" style="214"/>
    <col min="14337" max="14337" width="4.140625" style="214" customWidth="1"/>
    <col min="14338" max="14338" width="58.85546875" style="214" customWidth="1"/>
    <col min="14339" max="14339" width="32.85546875" style="214" customWidth="1"/>
    <col min="14340" max="14592" width="9.140625" style="214"/>
    <col min="14593" max="14593" width="4.140625" style="214" customWidth="1"/>
    <col min="14594" max="14594" width="58.85546875" style="214" customWidth="1"/>
    <col min="14595" max="14595" width="32.85546875" style="214" customWidth="1"/>
    <col min="14596" max="14848" width="9.140625" style="214"/>
    <col min="14849" max="14849" width="4.140625" style="214" customWidth="1"/>
    <col min="14850" max="14850" width="58.85546875" style="214" customWidth="1"/>
    <col min="14851" max="14851" width="32.85546875" style="214" customWidth="1"/>
    <col min="14852" max="15104" width="9.140625" style="214"/>
    <col min="15105" max="15105" width="4.140625" style="214" customWidth="1"/>
    <col min="15106" max="15106" width="58.85546875" style="214" customWidth="1"/>
    <col min="15107" max="15107" width="32.85546875" style="214" customWidth="1"/>
    <col min="15108" max="15360" width="9.140625" style="214"/>
    <col min="15361" max="15361" width="4.140625" style="214" customWidth="1"/>
    <col min="15362" max="15362" width="58.85546875" style="214" customWidth="1"/>
    <col min="15363" max="15363" width="32.85546875" style="214" customWidth="1"/>
    <col min="15364" max="15616" width="9.140625" style="214"/>
    <col min="15617" max="15617" width="4.140625" style="214" customWidth="1"/>
    <col min="15618" max="15618" width="58.85546875" style="214" customWidth="1"/>
    <col min="15619" max="15619" width="32.85546875" style="214" customWidth="1"/>
    <col min="15620" max="15872" width="9.140625" style="214"/>
    <col min="15873" max="15873" width="4.140625" style="214" customWidth="1"/>
    <col min="15874" max="15874" width="58.85546875" style="214" customWidth="1"/>
    <col min="15875" max="15875" width="32.85546875" style="214" customWidth="1"/>
    <col min="15876" max="16128" width="9.140625" style="214"/>
    <col min="16129" max="16129" width="4.140625" style="214" customWidth="1"/>
    <col min="16130" max="16130" width="58.85546875" style="214" customWidth="1"/>
    <col min="16131" max="16131" width="32.85546875" style="214" customWidth="1"/>
    <col min="16132" max="16384" width="9.140625" style="214"/>
  </cols>
  <sheetData>
    <row r="1" spans="1:5" ht="17.25" customHeight="1" x14ac:dyDescent="0.2">
      <c r="A1" s="211"/>
      <c r="B1" s="212"/>
      <c r="C1" s="213" t="s">
        <v>642</v>
      </c>
      <c r="D1" s="212"/>
      <c r="E1" s="212"/>
    </row>
    <row r="2" spans="1:5" ht="44.25" customHeight="1" x14ac:dyDescent="0.2">
      <c r="A2" s="211"/>
      <c r="B2" s="212"/>
      <c r="C2" s="397" t="s">
        <v>308</v>
      </c>
      <c r="D2" s="397"/>
      <c r="E2" s="212"/>
    </row>
    <row r="3" spans="1:5" x14ac:dyDescent="0.2">
      <c r="A3" s="211"/>
      <c r="B3" s="212"/>
      <c r="C3" s="173" t="s">
        <v>650</v>
      </c>
      <c r="D3" s="212"/>
      <c r="E3" s="212"/>
    </row>
    <row r="4" spans="1:5" ht="19.5" customHeight="1" x14ac:dyDescent="0.2">
      <c r="A4" s="211"/>
      <c r="B4" s="212"/>
      <c r="C4" s="216"/>
      <c r="D4" s="212"/>
      <c r="E4" s="212"/>
    </row>
    <row r="5" spans="1:5" ht="108" customHeight="1" x14ac:dyDescent="0.2">
      <c r="A5" s="211"/>
      <c r="B5" s="393" t="s">
        <v>657</v>
      </c>
      <c r="C5" s="393"/>
      <c r="D5" s="393"/>
      <c r="E5" s="212"/>
    </row>
    <row r="6" spans="1:5" ht="15" x14ac:dyDescent="0.2">
      <c r="A6" s="211"/>
      <c r="B6" s="217"/>
      <c r="C6" s="217"/>
      <c r="D6" s="212" t="s">
        <v>307</v>
      </c>
      <c r="E6" s="212"/>
    </row>
    <row r="7" spans="1:5" s="109" customFormat="1" x14ac:dyDescent="0.25">
      <c r="A7" s="391" t="s">
        <v>631</v>
      </c>
      <c r="B7" s="391" t="s">
        <v>632</v>
      </c>
      <c r="C7" s="392" t="s">
        <v>622</v>
      </c>
      <c r="D7" s="392" t="s">
        <v>623</v>
      </c>
      <c r="E7" s="219"/>
    </row>
    <row r="8" spans="1:5" s="109" customFormat="1" x14ac:dyDescent="0.25">
      <c r="A8" s="391"/>
      <c r="B8" s="391"/>
      <c r="C8" s="392"/>
      <c r="D8" s="392"/>
      <c r="E8" s="219"/>
    </row>
    <row r="9" spans="1:5" ht="33.75" customHeight="1" x14ac:dyDescent="0.2">
      <c r="A9" s="220">
        <v>1</v>
      </c>
      <c r="B9" s="221" t="s">
        <v>634</v>
      </c>
      <c r="C9" s="227">
        <v>390200</v>
      </c>
      <c r="D9" s="227">
        <v>391000</v>
      </c>
      <c r="E9" s="212"/>
    </row>
    <row r="10" spans="1:5" ht="33.75" customHeight="1" x14ac:dyDescent="0.2">
      <c r="A10" s="220">
        <v>2</v>
      </c>
      <c r="B10" s="221" t="s">
        <v>635</v>
      </c>
      <c r="C10" s="227">
        <v>52000</v>
      </c>
      <c r="D10" s="227">
        <v>52100</v>
      </c>
      <c r="E10" s="212"/>
    </row>
    <row r="11" spans="1:5" ht="33.75" customHeight="1" x14ac:dyDescent="0.2">
      <c r="A11" s="220">
        <v>3</v>
      </c>
      <c r="B11" s="221" t="s">
        <v>636</v>
      </c>
      <c r="C11" s="227">
        <v>52000</v>
      </c>
      <c r="D11" s="227">
        <v>52100</v>
      </c>
      <c r="E11" s="222"/>
    </row>
    <row r="12" spans="1:5" ht="33.75" customHeight="1" x14ac:dyDescent="0.2">
      <c r="A12" s="220">
        <v>4</v>
      </c>
      <c r="B12" s="221" t="s">
        <v>637</v>
      </c>
      <c r="C12" s="227">
        <v>130100</v>
      </c>
      <c r="D12" s="227">
        <v>130300</v>
      </c>
      <c r="E12" s="212"/>
    </row>
    <row r="13" spans="1:5" ht="33.75" customHeight="1" x14ac:dyDescent="0.2">
      <c r="A13" s="220">
        <v>5</v>
      </c>
      <c r="B13" s="221" t="s">
        <v>638</v>
      </c>
      <c r="C13" s="227">
        <v>52000</v>
      </c>
      <c r="D13" s="227">
        <v>52100</v>
      </c>
      <c r="E13" s="212"/>
    </row>
    <row r="14" spans="1:5" ht="33.75" customHeight="1" x14ac:dyDescent="0.2">
      <c r="A14" s="220">
        <v>6</v>
      </c>
      <c r="B14" s="221" t="s">
        <v>639</v>
      </c>
      <c r="C14" s="227">
        <v>52000</v>
      </c>
      <c r="D14" s="227">
        <v>52100</v>
      </c>
      <c r="E14" s="212"/>
    </row>
    <row r="15" spans="1:5" s="226" customFormat="1" ht="33.75" customHeight="1" x14ac:dyDescent="0.25">
      <c r="A15" s="223"/>
      <c r="B15" s="224" t="s">
        <v>640</v>
      </c>
      <c r="C15" s="228">
        <f>SUM(C9:C14)</f>
        <v>728300</v>
      </c>
      <c r="D15" s="228">
        <f>SUM(D9:D14)</f>
        <v>729700</v>
      </c>
      <c r="E15" s="225"/>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H15" sqref="H15"/>
    </sheetView>
  </sheetViews>
  <sheetFormatPr defaultRowHeight="12.75" x14ac:dyDescent="0.2"/>
  <cols>
    <col min="1" max="1" width="4.140625" style="214" customWidth="1"/>
    <col min="2" max="2" width="42.42578125" style="214" customWidth="1"/>
    <col min="3" max="4" width="23.85546875" style="214" customWidth="1"/>
    <col min="5" max="256" width="9.140625" style="214"/>
    <col min="257" max="257" width="4.140625" style="214" customWidth="1"/>
    <col min="258" max="258" width="58.85546875" style="214" customWidth="1"/>
    <col min="259" max="259" width="32.85546875" style="214" customWidth="1"/>
    <col min="260" max="512" width="9.140625" style="214"/>
    <col min="513" max="513" width="4.140625" style="214" customWidth="1"/>
    <col min="514" max="514" width="58.85546875" style="214" customWidth="1"/>
    <col min="515" max="515" width="32.85546875" style="214" customWidth="1"/>
    <col min="516" max="768" width="9.140625" style="214"/>
    <col min="769" max="769" width="4.140625" style="214" customWidth="1"/>
    <col min="770" max="770" width="58.85546875" style="214" customWidth="1"/>
    <col min="771" max="771" width="32.85546875" style="214" customWidth="1"/>
    <col min="772" max="1024" width="9.140625" style="214"/>
    <col min="1025" max="1025" width="4.140625" style="214" customWidth="1"/>
    <col min="1026" max="1026" width="58.85546875" style="214" customWidth="1"/>
    <col min="1027" max="1027" width="32.85546875" style="214" customWidth="1"/>
    <col min="1028" max="1280" width="9.140625" style="214"/>
    <col min="1281" max="1281" width="4.140625" style="214" customWidth="1"/>
    <col min="1282" max="1282" width="58.85546875" style="214" customWidth="1"/>
    <col min="1283" max="1283" width="32.85546875" style="214" customWidth="1"/>
    <col min="1284" max="1536" width="9.140625" style="214"/>
    <col min="1537" max="1537" width="4.140625" style="214" customWidth="1"/>
    <col min="1538" max="1538" width="58.85546875" style="214" customWidth="1"/>
    <col min="1539" max="1539" width="32.85546875" style="214" customWidth="1"/>
    <col min="1540" max="1792" width="9.140625" style="214"/>
    <col min="1793" max="1793" width="4.140625" style="214" customWidth="1"/>
    <col min="1794" max="1794" width="58.85546875" style="214" customWidth="1"/>
    <col min="1795" max="1795" width="32.85546875" style="214" customWidth="1"/>
    <col min="1796" max="2048" width="9.140625" style="214"/>
    <col min="2049" max="2049" width="4.140625" style="214" customWidth="1"/>
    <col min="2050" max="2050" width="58.85546875" style="214" customWidth="1"/>
    <col min="2051" max="2051" width="32.85546875" style="214" customWidth="1"/>
    <col min="2052" max="2304" width="9.140625" style="214"/>
    <col min="2305" max="2305" width="4.140625" style="214" customWidth="1"/>
    <col min="2306" max="2306" width="58.85546875" style="214" customWidth="1"/>
    <col min="2307" max="2307" width="32.85546875" style="214" customWidth="1"/>
    <col min="2308" max="2560" width="9.140625" style="214"/>
    <col min="2561" max="2561" width="4.140625" style="214" customWidth="1"/>
    <col min="2562" max="2562" width="58.85546875" style="214" customWidth="1"/>
    <col min="2563" max="2563" width="32.85546875" style="214" customWidth="1"/>
    <col min="2564" max="2816" width="9.140625" style="214"/>
    <col min="2817" max="2817" width="4.140625" style="214" customWidth="1"/>
    <col min="2818" max="2818" width="58.85546875" style="214" customWidth="1"/>
    <col min="2819" max="2819" width="32.85546875" style="214" customWidth="1"/>
    <col min="2820" max="3072" width="9.140625" style="214"/>
    <col min="3073" max="3073" width="4.140625" style="214" customWidth="1"/>
    <col min="3074" max="3074" width="58.85546875" style="214" customWidth="1"/>
    <col min="3075" max="3075" width="32.85546875" style="214" customWidth="1"/>
    <col min="3076" max="3328" width="9.140625" style="214"/>
    <col min="3329" max="3329" width="4.140625" style="214" customWidth="1"/>
    <col min="3330" max="3330" width="58.85546875" style="214" customWidth="1"/>
    <col min="3331" max="3331" width="32.85546875" style="214" customWidth="1"/>
    <col min="3332" max="3584" width="9.140625" style="214"/>
    <col min="3585" max="3585" width="4.140625" style="214" customWidth="1"/>
    <col min="3586" max="3586" width="58.85546875" style="214" customWidth="1"/>
    <col min="3587" max="3587" width="32.85546875" style="214" customWidth="1"/>
    <col min="3588" max="3840" width="9.140625" style="214"/>
    <col min="3841" max="3841" width="4.140625" style="214" customWidth="1"/>
    <col min="3842" max="3842" width="58.85546875" style="214" customWidth="1"/>
    <col min="3843" max="3843" width="32.85546875" style="214" customWidth="1"/>
    <col min="3844" max="4096" width="9.140625" style="214"/>
    <col min="4097" max="4097" width="4.140625" style="214" customWidth="1"/>
    <col min="4098" max="4098" width="58.85546875" style="214" customWidth="1"/>
    <col min="4099" max="4099" width="32.85546875" style="214" customWidth="1"/>
    <col min="4100" max="4352" width="9.140625" style="214"/>
    <col min="4353" max="4353" width="4.140625" style="214" customWidth="1"/>
    <col min="4354" max="4354" width="58.85546875" style="214" customWidth="1"/>
    <col min="4355" max="4355" width="32.85546875" style="214" customWidth="1"/>
    <col min="4356" max="4608" width="9.140625" style="214"/>
    <col min="4609" max="4609" width="4.140625" style="214" customWidth="1"/>
    <col min="4610" max="4610" width="58.85546875" style="214" customWidth="1"/>
    <col min="4611" max="4611" width="32.85546875" style="214" customWidth="1"/>
    <col min="4612" max="4864" width="9.140625" style="214"/>
    <col min="4865" max="4865" width="4.140625" style="214" customWidth="1"/>
    <col min="4866" max="4866" width="58.85546875" style="214" customWidth="1"/>
    <col min="4867" max="4867" width="32.85546875" style="214" customWidth="1"/>
    <col min="4868" max="5120" width="9.140625" style="214"/>
    <col min="5121" max="5121" width="4.140625" style="214" customWidth="1"/>
    <col min="5122" max="5122" width="58.85546875" style="214" customWidth="1"/>
    <col min="5123" max="5123" width="32.85546875" style="214" customWidth="1"/>
    <col min="5124" max="5376" width="9.140625" style="214"/>
    <col min="5377" max="5377" width="4.140625" style="214" customWidth="1"/>
    <col min="5378" max="5378" width="58.85546875" style="214" customWidth="1"/>
    <col min="5379" max="5379" width="32.85546875" style="214" customWidth="1"/>
    <col min="5380" max="5632" width="9.140625" style="214"/>
    <col min="5633" max="5633" width="4.140625" style="214" customWidth="1"/>
    <col min="5634" max="5634" width="58.85546875" style="214" customWidth="1"/>
    <col min="5635" max="5635" width="32.85546875" style="214" customWidth="1"/>
    <col min="5636" max="5888" width="9.140625" style="214"/>
    <col min="5889" max="5889" width="4.140625" style="214" customWidth="1"/>
    <col min="5890" max="5890" width="58.85546875" style="214" customWidth="1"/>
    <col min="5891" max="5891" width="32.85546875" style="214" customWidth="1"/>
    <col min="5892" max="6144" width="9.140625" style="214"/>
    <col min="6145" max="6145" width="4.140625" style="214" customWidth="1"/>
    <col min="6146" max="6146" width="58.85546875" style="214" customWidth="1"/>
    <col min="6147" max="6147" width="32.85546875" style="214" customWidth="1"/>
    <col min="6148" max="6400" width="9.140625" style="214"/>
    <col min="6401" max="6401" width="4.140625" style="214" customWidth="1"/>
    <col min="6402" max="6402" width="58.85546875" style="214" customWidth="1"/>
    <col min="6403" max="6403" width="32.85546875" style="214" customWidth="1"/>
    <col min="6404" max="6656" width="9.140625" style="214"/>
    <col min="6657" max="6657" width="4.140625" style="214" customWidth="1"/>
    <col min="6658" max="6658" width="58.85546875" style="214" customWidth="1"/>
    <col min="6659" max="6659" width="32.85546875" style="214" customWidth="1"/>
    <col min="6660" max="6912" width="9.140625" style="214"/>
    <col min="6913" max="6913" width="4.140625" style="214" customWidth="1"/>
    <col min="6914" max="6914" width="58.85546875" style="214" customWidth="1"/>
    <col min="6915" max="6915" width="32.85546875" style="214" customWidth="1"/>
    <col min="6916" max="7168" width="9.140625" style="214"/>
    <col min="7169" max="7169" width="4.140625" style="214" customWidth="1"/>
    <col min="7170" max="7170" width="58.85546875" style="214" customWidth="1"/>
    <col min="7171" max="7171" width="32.85546875" style="214" customWidth="1"/>
    <col min="7172" max="7424" width="9.140625" style="214"/>
    <col min="7425" max="7425" width="4.140625" style="214" customWidth="1"/>
    <col min="7426" max="7426" width="58.85546875" style="214" customWidth="1"/>
    <col min="7427" max="7427" width="32.85546875" style="214" customWidth="1"/>
    <col min="7428" max="7680" width="9.140625" style="214"/>
    <col min="7681" max="7681" width="4.140625" style="214" customWidth="1"/>
    <col min="7682" max="7682" width="58.85546875" style="214" customWidth="1"/>
    <col min="7683" max="7683" width="32.85546875" style="214" customWidth="1"/>
    <col min="7684" max="7936" width="9.140625" style="214"/>
    <col min="7937" max="7937" width="4.140625" style="214" customWidth="1"/>
    <col min="7938" max="7938" width="58.85546875" style="214" customWidth="1"/>
    <col min="7939" max="7939" width="32.85546875" style="214" customWidth="1"/>
    <col min="7940" max="8192" width="9.140625" style="214"/>
    <col min="8193" max="8193" width="4.140625" style="214" customWidth="1"/>
    <col min="8194" max="8194" width="58.85546875" style="214" customWidth="1"/>
    <col min="8195" max="8195" width="32.85546875" style="214" customWidth="1"/>
    <col min="8196" max="8448" width="9.140625" style="214"/>
    <col min="8449" max="8449" width="4.140625" style="214" customWidth="1"/>
    <col min="8450" max="8450" width="58.85546875" style="214" customWidth="1"/>
    <col min="8451" max="8451" width="32.85546875" style="214" customWidth="1"/>
    <col min="8452" max="8704" width="9.140625" style="214"/>
    <col min="8705" max="8705" width="4.140625" style="214" customWidth="1"/>
    <col min="8706" max="8706" width="58.85546875" style="214" customWidth="1"/>
    <col min="8707" max="8707" width="32.85546875" style="214" customWidth="1"/>
    <col min="8708" max="8960" width="9.140625" style="214"/>
    <col min="8961" max="8961" width="4.140625" style="214" customWidth="1"/>
    <col min="8962" max="8962" width="58.85546875" style="214" customWidth="1"/>
    <col min="8963" max="8963" width="32.85546875" style="214" customWidth="1"/>
    <col min="8964" max="9216" width="9.140625" style="214"/>
    <col min="9217" max="9217" width="4.140625" style="214" customWidth="1"/>
    <col min="9218" max="9218" width="58.85546875" style="214" customWidth="1"/>
    <col min="9219" max="9219" width="32.85546875" style="214" customWidth="1"/>
    <col min="9220" max="9472" width="9.140625" style="214"/>
    <col min="9473" max="9473" width="4.140625" style="214" customWidth="1"/>
    <col min="9474" max="9474" width="58.85546875" style="214" customWidth="1"/>
    <col min="9475" max="9475" width="32.85546875" style="214" customWidth="1"/>
    <col min="9476" max="9728" width="9.140625" style="214"/>
    <col min="9729" max="9729" width="4.140625" style="214" customWidth="1"/>
    <col min="9730" max="9730" width="58.85546875" style="214" customWidth="1"/>
    <col min="9731" max="9731" width="32.85546875" style="214" customWidth="1"/>
    <col min="9732" max="9984" width="9.140625" style="214"/>
    <col min="9985" max="9985" width="4.140625" style="214" customWidth="1"/>
    <col min="9986" max="9986" width="58.85546875" style="214" customWidth="1"/>
    <col min="9987" max="9987" width="32.85546875" style="214" customWidth="1"/>
    <col min="9988" max="10240" width="9.140625" style="214"/>
    <col min="10241" max="10241" width="4.140625" style="214" customWidth="1"/>
    <col min="10242" max="10242" width="58.85546875" style="214" customWidth="1"/>
    <col min="10243" max="10243" width="32.85546875" style="214" customWidth="1"/>
    <col min="10244" max="10496" width="9.140625" style="214"/>
    <col min="10497" max="10497" width="4.140625" style="214" customWidth="1"/>
    <col min="10498" max="10498" width="58.85546875" style="214" customWidth="1"/>
    <col min="10499" max="10499" width="32.85546875" style="214" customWidth="1"/>
    <col min="10500" max="10752" width="9.140625" style="214"/>
    <col min="10753" max="10753" width="4.140625" style="214" customWidth="1"/>
    <col min="10754" max="10754" width="58.85546875" style="214" customWidth="1"/>
    <col min="10755" max="10755" width="32.85546875" style="214" customWidth="1"/>
    <col min="10756" max="11008" width="9.140625" style="214"/>
    <col min="11009" max="11009" width="4.140625" style="214" customWidth="1"/>
    <col min="11010" max="11010" width="58.85546875" style="214" customWidth="1"/>
    <col min="11011" max="11011" width="32.85546875" style="214" customWidth="1"/>
    <col min="11012" max="11264" width="9.140625" style="214"/>
    <col min="11265" max="11265" width="4.140625" style="214" customWidth="1"/>
    <col min="11266" max="11266" width="58.85546875" style="214" customWidth="1"/>
    <col min="11267" max="11267" width="32.85546875" style="214" customWidth="1"/>
    <col min="11268" max="11520" width="9.140625" style="214"/>
    <col min="11521" max="11521" width="4.140625" style="214" customWidth="1"/>
    <col min="11522" max="11522" width="58.85546875" style="214" customWidth="1"/>
    <col min="11523" max="11523" width="32.85546875" style="214" customWidth="1"/>
    <col min="11524" max="11776" width="9.140625" style="214"/>
    <col min="11777" max="11777" width="4.140625" style="214" customWidth="1"/>
    <col min="11778" max="11778" width="58.85546875" style="214" customWidth="1"/>
    <col min="11779" max="11779" width="32.85546875" style="214" customWidth="1"/>
    <col min="11780" max="12032" width="9.140625" style="214"/>
    <col min="12033" max="12033" width="4.140625" style="214" customWidth="1"/>
    <col min="12034" max="12034" width="58.85546875" style="214" customWidth="1"/>
    <col min="12035" max="12035" width="32.85546875" style="214" customWidth="1"/>
    <col min="12036" max="12288" width="9.140625" style="214"/>
    <col min="12289" max="12289" width="4.140625" style="214" customWidth="1"/>
    <col min="12290" max="12290" width="58.85546875" style="214" customWidth="1"/>
    <col min="12291" max="12291" width="32.85546875" style="214" customWidth="1"/>
    <col min="12292" max="12544" width="9.140625" style="214"/>
    <col min="12545" max="12545" width="4.140625" style="214" customWidth="1"/>
    <col min="12546" max="12546" width="58.85546875" style="214" customWidth="1"/>
    <col min="12547" max="12547" width="32.85546875" style="214" customWidth="1"/>
    <col min="12548" max="12800" width="9.140625" style="214"/>
    <col min="12801" max="12801" width="4.140625" style="214" customWidth="1"/>
    <col min="12802" max="12802" width="58.85546875" style="214" customWidth="1"/>
    <col min="12803" max="12803" width="32.85546875" style="214" customWidth="1"/>
    <col min="12804" max="13056" width="9.140625" style="214"/>
    <col min="13057" max="13057" width="4.140625" style="214" customWidth="1"/>
    <col min="13058" max="13058" width="58.85546875" style="214" customWidth="1"/>
    <col min="13059" max="13059" width="32.85546875" style="214" customWidth="1"/>
    <col min="13060" max="13312" width="9.140625" style="214"/>
    <col min="13313" max="13313" width="4.140625" style="214" customWidth="1"/>
    <col min="13314" max="13314" width="58.85546875" style="214" customWidth="1"/>
    <col min="13315" max="13315" width="32.85546875" style="214" customWidth="1"/>
    <col min="13316" max="13568" width="9.140625" style="214"/>
    <col min="13569" max="13569" width="4.140625" style="214" customWidth="1"/>
    <col min="13570" max="13570" width="58.85546875" style="214" customWidth="1"/>
    <col min="13571" max="13571" width="32.85546875" style="214" customWidth="1"/>
    <col min="13572" max="13824" width="9.140625" style="214"/>
    <col min="13825" max="13825" width="4.140625" style="214" customWidth="1"/>
    <col min="13826" max="13826" width="58.85546875" style="214" customWidth="1"/>
    <col min="13827" max="13827" width="32.85546875" style="214" customWidth="1"/>
    <col min="13828" max="14080" width="9.140625" style="214"/>
    <col min="14081" max="14081" width="4.140625" style="214" customWidth="1"/>
    <col min="14082" max="14082" width="58.85546875" style="214" customWidth="1"/>
    <col min="14083" max="14083" width="32.85546875" style="214" customWidth="1"/>
    <col min="14084" max="14336" width="9.140625" style="214"/>
    <col min="14337" max="14337" width="4.140625" style="214" customWidth="1"/>
    <col min="14338" max="14338" width="58.85546875" style="214" customWidth="1"/>
    <col min="14339" max="14339" width="32.85546875" style="214" customWidth="1"/>
    <col min="14340" max="14592" width="9.140625" style="214"/>
    <col min="14593" max="14593" width="4.140625" style="214" customWidth="1"/>
    <col min="14594" max="14594" width="58.85546875" style="214" customWidth="1"/>
    <col min="14595" max="14595" width="32.85546875" style="214" customWidth="1"/>
    <col min="14596" max="14848" width="9.140625" style="214"/>
    <col min="14849" max="14849" width="4.140625" style="214" customWidth="1"/>
    <col min="14850" max="14850" width="58.85546875" style="214" customWidth="1"/>
    <col min="14851" max="14851" width="32.85546875" style="214" customWidth="1"/>
    <col min="14852" max="15104" width="9.140625" style="214"/>
    <col min="15105" max="15105" width="4.140625" style="214" customWidth="1"/>
    <col min="15106" max="15106" width="58.85546875" style="214" customWidth="1"/>
    <col min="15107" max="15107" width="32.85546875" style="214" customWidth="1"/>
    <col min="15108" max="15360" width="9.140625" style="214"/>
    <col min="15361" max="15361" width="4.140625" style="214" customWidth="1"/>
    <col min="15362" max="15362" width="58.85546875" style="214" customWidth="1"/>
    <col min="15363" max="15363" width="32.85546875" style="214" customWidth="1"/>
    <col min="15364" max="15616" width="9.140625" style="214"/>
    <col min="15617" max="15617" width="4.140625" style="214" customWidth="1"/>
    <col min="15618" max="15618" width="58.85546875" style="214" customWidth="1"/>
    <col min="15619" max="15619" width="32.85546875" style="214" customWidth="1"/>
    <col min="15620" max="15872" width="9.140625" style="214"/>
    <col min="15873" max="15873" width="4.140625" style="214" customWidth="1"/>
    <col min="15874" max="15874" width="58.85546875" style="214" customWidth="1"/>
    <col min="15875" max="15875" width="32.85546875" style="214" customWidth="1"/>
    <col min="15876" max="16128" width="9.140625" style="214"/>
    <col min="16129" max="16129" width="4.140625" style="214" customWidth="1"/>
    <col min="16130" max="16130" width="58.85546875" style="214" customWidth="1"/>
    <col min="16131" max="16131" width="32.85546875" style="214" customWidth="1"/>
    <col min="16132" max="16384" width="9.140625" style="214"/>
  </cols>
  <sheetData>
    <row r="1" spans="1:5" ht="17.25" customHeight="1" x14ac:dyDescent="0.2">
      <c r="A1" s="211"/>
      <c r="B1" s="212"/>
      <c r="C1" s="213" t="s">
        <v>642</v>
      </c>
      <c r="D1" s="212"/>
      <c r="E1" s="212"/>
    </row>
    <row r="2" spans="1:5" ht="44.25" customHeight="1" x14ac:dyDescent="0.2">
      <c r="A2" s="211"/>
      <c r="B2" s="212"/>
      <c r="C2" s="397" t="s">
        <v>308</v>
      </c>
      <c r="D2" s="397"/>
      <c r="E2" s="212"/>
    </row>
    <row r="3" spans="1:5" x14ac:dyDescent="0.2">
      <c r="A3" s="211"/>
      <c r="B3" s="212"/>
      <c r="C3" s="173" t="s">
        <v>652</v>
      </c>
      <c r="D3" s="212"/>
      <c r="E3" s="212"/>
    </row>
    <row r="4" spans="1:5" ht="19.5" customHeight="1" x14ac:dyDescent="0.2">
      <c r="A4" s="211"/>
      <c r="B4" s="212"/>
      <c r="C4" s="216"/>
      <c r="D4" s="212"/>
      <c r="E4" s="212"/>
    </row>
    <row r="5" spans="1:5" ht="108" customHeight="1" x14ac:dyDescent="0.2">
      <c r="A5" s="211"/>
      <c r="B5" s="393" t="s">
        <v>658</v>
      </c>
      <c r="C5" s="393"/>
      <c r="D5" s="393"/>
      <c r="E5" s="212"/>
    </row>
    <row r="6" spans="1:5" ht="15" x14ac:dyDescent="0.2">
      <c r="A6" s="211"/>
      <c r="B6" s="217"/>
      <c r="C6" s="217"/>
      <c r="D6" s="212" t="s">
        <v>307</v>
      </c>
      <c r="E6" s="212"/>
    </row>
    <row r="7" spans="1:5" s="109" customFormat="1" x14ac:dyDescent="0.25">
      <c r="A7" s="391" t="s">
        <v>631</v>
      </c>
      <c r="B7" s="391" t="s">
        <v>632</v>
      </c>
      <c r="C7" s="392" t="s">
        <v>622</v>
      </c>
      <c r="D7" s="392" t="s">
        <v>623</v>
      </c>
      <c r="E7" s="219"/>
    </row>
    <row r="8" spans="1:5" s="109" customFormat="1" x14ac:dyDescent="0.25">
      <c r="A8" s="391"/>
      <c r="B8" s="391"/>
      <c r="C8" s="392"/>
      <c r="D8" s="392"/>
      <c r="E8" s="219"/>
    </row>
    <row r="9" spans="1:5" ht="33.75" customHeight="1" x14ac:dyDescent="0.2">
      <c r="A9" s="220">
        <v>1</v>
      </c>
      <c r="B9" s="221" t="s">
        <v>634</v>
      </c>
      <c r="C9" s="227">
        <v>2797400</v>
      </c>
      <c r="D9" s="227">
        <v>3468600</v>
      </c>
      <c r="E9" s="212"/>
    </row>
    <row r="10" spans="1:5" ht="33.75" customHeight="1" x14ac:dyDescent="0.2">
      <c r="A10" s="220">
        <v>2</v>
      </c>
      <c r="B10" s="221" t="s">
        <v>635</v>
      </c>
      <c r="C10" s="227">
        <v>391100</v>
      </c>
      <c r="D10" s="227">
        <v>485000</v>
      </c>
      <c r="E10" s="212"/>
    </row>
    <row r="11" spans="1:5" ht="33.75" customHeight="1" x14ac:dyDescent="0.2">
      <c r="A11" s="220">
        <v>3</v>
      </c>
      <c r="B11" s="221" t="s">
        <v>636</v>
      </c>
      <c r="C11" s="227">
        <v>566600</v>
      </c>
      <c r="D11" s="227">
        <v>702600</v>
      </c>
      <c r="E11" s="222"/>
    </row>
    <row r="12" spans="1:5" ht="33.75" customHeight="1" x14ac:dyDescent="0.2">
      <c r="A12" s="220">
        <v>4</v>
      </c>
      <c r="B12" s="221" t="s">
        <v>637</v>
      </c>
      <c r="C12" s="227">
        <v>692200</v>
      </c>
      <c r="D12" s="227">
        <v>858400</v>
      </c>
      <c r="E12" s="212"/>
    </row>
    <row r="13" spans="1:5" ht="33.75" customHeight="1" x14ac:dyDescent="0.2">
      <c r="A13" s="220">
        <v>5</v>
      </c>
      <c r="B13" s="221" t="s">
        <v>638</v>
      </c>
      <c r="C13" s="227">
        <v>283400</v>
      </c>
      <c r="D13" s="227">
        <v>351500</v>
      </c>
      <c r="E13" s="212"/>
    </row>
    <row r="14" spans="1:5" ht="33.75" customHeight="1" x14ac:dyDescent="0.2">
      <c r="A14" s="220">
        <v>6</v>
      </c>
      <c r="B14" s="221" t="s">
        <v>639</v>
      </c>
      <c r="C14" s="227">
        <v>767200</v>
      </c>
      <c r="D14" s="227">
        <v>951300</v>
      </c>
      <c r="E14" s="212"/>
    </row>
    <row r="15" spans="1:5" s="226" customFormat="1" ht="33.75" customHeight="1" x14ac:dyDescent="0.25">
      <c r="A15" s="223"/>
      <c r="B15" s="224" t="s">
        <v>640</v>
      </c>
      <c r="C15" s="228">
        <f>SUM(C9:C14)</f>
        <v>5497900</v>
      </c>
      <c r="D15" s="228">
        <f>SUM(D9:D14)</f>
        <v>6817400</v>
      </c>
      <c r="E15" s="225"/>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H15" sqref="H15"/>
    </sheetView>
  </sheetViews>
  <sheetFormatPr defaultRowHeight="15" x14ac:dyDescent="0.25"/>
  <cols>
    <col min="1" max="1" width="57.42578125" customWidth="1"/>
    <col min="2" max="4" width="14.570312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4" x14ac:dyDescent="0.25">
      <c r="A1" s="100"/>
      <c r="B1" s="331" t="s">
        <v>496</v>
      </c>
      <c r="C1" s="331"/>
      <c r="D1" s="331"/>
    </row>
    <row r="2" spans="1:4" ht="51" customHeight="1" x14ac:dyDescent="0.25">
      <c r="A2" s="100"/>
      <c r="B2" s="331" t="s">
        <v>497</v>
      </c>
      <c r="C2" s="331"/>
      <c r="D2" s="331"/>
    </row>
    <row r="3" spans="1:4" ht="42" customHeight="1" x14ac:dyDescent="0.25">
      <c r="A3" s="332" t="s">
        <v>498</v>
      </c>
      <c r="B3" s="332"/>
      <c r="C3" s="332"/>
      <c r="D3" s="332"/>
    </row>
    <row r="4" spans="1:4" x14ac:dyDescent="0.25">
      <c r="A4" s="100"/>
      <c r="B4" s="100"/>
      <c r="C4" s="100"/>
      <c r="D4" s="100"/>
    </row>
    <row r="5" spans="1:4" ht="38.25" x14ac:dyDescent="0.25">
      <c r="A5" s="28" t="s">
        <v>499</v>
      </c>
      <c r="B5" s="28" t="s">
        <v>500</v>
      </c>
      <c r="C5" s="28" t="s">
        <v>501</v>
      </c>
      <c r="D5" s="28" t="s">
        <v>502</v>
      </c>
    </row>
    <row r="6" spans="1:4" ht="38.25" x14ac:dyDescent="0.25">
      <c r="A6" s="101" t="s">
        <v>503</v>
      </c>
      <c r="B6" s="102"/>
      <c r="C6" s="102"/>
      <c r="D6" s="102"/>
    </row>
    <row r="7" spans="1:4" ht="56.25" customHeight="1" x14ac:dyDescent="0.25">
      <c r="A7" s="82" t="s">
        <v>504</v>
      </c>
      <c r="B7" s="103">
        <v>1</v>
      </c>
      <c r="C7" s="104"/>
      <c r="D7" s="104"/>
    </row>
    <row r="8" spans="1:4" ht="25.5" x14ac:dyDescent="0.25">
      <c r="A8" s="82" t="s">
        <v>505</v>
      </c>
      <c r="B8" s="103">
        <v>1</v>
      </c>
      <c r="C8" s="104"/>
      <c r="D8" s="104"/>
    </row>
    <row r="9" spans="1:4" ht="25.5" x14ac:dyDescent="0.25">
      <c r="A9" s="105" t="s">
        <v>506</v>
      </c>
      <c r="B9" s="103"/>
      <c r="C9" s="104"/>
      <c r="D9" s="104"/>
    </row>
    <row r="10" spans="1:4" ht="25.5" x14ac:dyDescent="0.25">
      <c r="A10" s="106" t="s">
        <v>507</v>
      </c>
      <c r="B10" s="103">
        <v>1</v>
      </c>
      <c r="C10" s="104"/>
      <c r="D10" s="104"/>
    </row>
    <row r="11" spans="1:4" ht="25.5" x14ac:dyDescent="0.25">
      <c r="A11" s="106" t="s">
        <v>508</v>
      </c>
      <c r="B11" s="103">
        <v>1</v>
      </c>
      <c r="C11" s="104"/>
      <c r="D11" s="104"/>
    </row>
    <row r="12" spans="1:4" x14ac:dyDescent="0.25">
      <c r="A12" s="105" t="s">
        <v>509</v>
      </c>
      <c r="B12" s="103"/>
      <c r="C12" s="104"/>
      <c r="D12" s="104"/>
    </row>
    <row r="13" spans="1:4" ht="38.25" x14ac:dyDescent="0.25">
      <c r="A13" s="106" t="s">
        <v>510</v>
      </c>
      <c r="B13" s="103">
        <v>1</v>
      </c>
      <c r="C13" s="104"/>
      <c r="D13" s="104"/>
    </row>
    <row r="14" spans="1:4" x14ac:dyDescent="0.25">
      <c r="A14" s="107" t="s">
        <v>511</v>
      </c>
      <c r="B14" s="102"/>
      <c r="C14" s="102"/>
      <c r="D14" s="102"/>
    </row>
    <row r="15" spans="1:4" ht="51" x14ac:dyDescent="0.25">
      <c r="A15" s="82" t="s">
        <v>512</v>
      </c>
      <c r="B15" s="103">
        <v>1</v>
      </c>
      <c r="C15" s="104"/>
      <c r="D15" s="104"/>
    </row>
    <row r="16" spans="1:4" ht="38.25" x14ac:dyDescent="0.25">
      <c r="A16" s="82" t="s">
        <v>513</v>
      </c>
      <c r="B16" s="103">
        <v>1</v>
      </c>
      <c r="C16" s="104"/>
      <c r="D16" s="104"/>
    </row>
    <row r="17" spans="1:4" ht="25.5" x14ac:dyDescent="0.25">
      <c r="A17" s="106" t="s">
        <v>514</v>
      </c>
      <c r="B17" s="103">
        <v>1</v>
      </c>
      <c r="C17" s="104"/>
      <c r="D17" s="104"/>
    </row>
    <row r="18" spans="1:4" ht="51" x14ac:dyDescent="0.25">
      <c r="A18" s="82" t="s">
        <v>515</v>
      </c>
      <c r="B18" s="103">
        <v>1</v>
      </c>
      <c r="C18" s="104"/>
      <c r="D18" s="104"/>
    </row>
    <row r="19" spans="1:4" x14ac:dyDescent="0.25">
      <c r="A19" s="107" t="s">
        <v>516</v>
      </c>
      <c r="B19" s="108"/>
      <c r="C19" s="102"/>
      <c r="D19" s="102"/>
    </row>
    <row r="20" spans="1:4" ht="25.5" x14ac:dyDescent="0.25">
      <c r="A20" s="82" t="s">
        <v>517</v>
      </c>
      <c r="B20" s="103">
        <v>1</v>
      </c>
      <c r="C20" s="104"/>
      <c r="D20" s="104"/>
    </row>
    <row r="21" spans="1:4" ht="25.5" x14ac:dyDescent="0.25">
      <c r="A21" s="82" t="s">
        <v>518</v>
      </c>
      <c r="B21" s="103">
        <v>1</v>
      </c>
      <c r="C21" s="104"/>
      <c r="D21" s="104"/>
    </row>
  </sheetData>
  <mergeCells count="3">
    <mergeCell ref="B1:D1"/>
    <mergeCell ref="B2:D2"/>
    <mergeCell ref="A3:D3"/>
  </mergeCells>
  <pageMargins left="0.70866141732283472" right="0.11811023622047245"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D14" sqref="D14"/>
    </sheetView>
  </sheetViews>
  <sheetFormatPr defaultRowHeight="12.75" x14ac:dyDescent="0.2"/>
  <cols>
    <col min="1" max="1" width="9" style="116" customWidth="1"/>
    <col min="2" max="2" width="9.140625" style="116"/>
    <col min="3" max="3" width="15.42578125" style="116" customWidth="1"/>
    <col min="4" max="4" width="70.85546875" style="111" customWidth="1"/>
    <col min="5" max="256" width="9.140625" style="111"/>
    <col min="257" max="257" width="9" style="111" customWidth="1"/>
    <col min="258" max="258" width="9.140625" style="111"/>
    <col min="259" max="259" width="12.28515625" style="111" customWidth="1"/>
    <col min="260" max="260" width="55.5703125" style="111" customWidth="1"/>
    <col min="261" max="512" width="9.140625" style="111"/>
    <col min="513" max="513" width="9" style="111" customWidth="1"/>
    <col min="514" max="514" width="9.140625" style="111"/>
    <col min="515" max="515" width="12.28515625" style="111" customWidth="1"/>
    <col min="516" max="516" width="55.5703125" style="111" customWidth="1"/>
    <col min="517" max="768" width="9.140625" style="111"/>
    <col min="769" max="769" width="9" style="111" customWidth="1"/>
    <col min="770" max="770" width="9.140625" style="111"/>
    <col min="771" max="771" width="12.28515625" style="111" customWidth="1"/>
    <col min="772" max="772" width="55.5703125" style="111" customWidth="1"/>
    <col min="773" max="1024" width="9.140625" style="111"/>
    <col min="1025" max="1025" width="9" style="111" customWidth="1"/>
    <col min="1026" max="1026" width="9.140625" style="111"/>
    <col min="1027" max="1027" width="12.28515625" style="111" customWidth="1"/>
    <col min="1028" max="1028" width="55.5703125" style="111" customWidth="1"/>
    <col min="1029" max="1280" width="9.140625" style="111"/>
    <col min="1281" max="1281" width="9" style="111" customWidth="1"/>
    <col min="1282" max="1282" width="9.140625" style="111"/>
    <col min="1283" max="1283" width="12.28515625" style="111" customWidth="1"/>
    <col min="1284" max="1284" width="55.5703125" style="111" customWidth="1"/>
    <col min="1285" max="1536" width="9.140625" style="111"/>
    <col min="1537" max="1537" width="9" style="111" customWidth="1"/>
    <col min="1538" max="1538" width="9.140625" style="111"/>
    <col min="1539" max="1539" width="12.28515625" style="111" customWidth="1"/>
    <col min="1540" max="1540" width="55.5703125" style="111" customWidth="1"/>
    <col min="1541" max="1792" width="9.140625" style="111"/>
    <col min="1793" max="1793" width="9" style="111" customWidth="1"/>
    <col min="1794" max="1794" width="9.140625" style="111"/>
    <col min="1795" max="1795" width="12.28515625" style="111" customWidth="1"/>
    <col min="1796" max="1796" width="55.5703125" style="111" customWidth="1"/>
    <col min="1797" max="2048" width="9.140625" style="111"/>
    <col min="2049" max="2049" width="9" style="111" customWidth="1"/>
    <col min="2050" max="2050" width="9.140625" style="111"/>
    <col min="2051" max="2051" width="12.28515625" style="111" customWidth="1"/>
    <col min="2052" max="2052" width="55.5703125" style="111" customWidth="1"/>
    <col min="2053" max="2304" width="9.140625" style="111"/>
    <col min="2305" max="2305" width="9" style="111" customWidth="1"/>
    <col min="2306" max="2306" width="9.140625" style="111"/>
    <col min="2307" max="2307" width="12.28515625" style="111" customWidth="1"/>
    <col min="2308" max="2308" width="55.5703125" style="111" customWidth="1"/>
    <col min="2309" max="2560" width="9.140625" style="111"/>
    <col min="2561" max="2561" width="9" style="111" customWidth="1"/>
    <col min="2562" max="2562" width="9.140625" style="111"/>
    <col min="2563" max="2563" width="12.28515625" style="111" customWidth="1"/>
    <col min="2564" max="2564" width="55.5703125" style="111" customWidth="1"/>
    <col min="2565" max="2816" width="9.140625" style="111"/>
    <col min="2817" max="2817" width="9" style="111" customWidth="1"/>
    <col min="2818" max="2818" width="9.140625" style="111"/>
    <col min="2819" max="2819" width="12.28515625" style="111" customWidth="1"/>
    <col min="2820" max="2820" width="55.5703125" style="111" customWidth="1"/>
    <col min="2821" max="3072" width="9.140625" style="111"/>
    <col min="3073" max="3073" width="9" style="111" customWidth="1"/>
    <col min="3074" max="3074" width="9.140625" style="111"/>
    <col min="3075" max="3075" width="12.28515625" style="111" customWidth="1"/>
    <col min="3076" max="3076" width="55.5703125" style="111" customWidth="1"/>
    <col min="3077" max="3328" width="9.140625" style="111"/>
    <col min="3329" max="3329" width="9" style="111" customWidth="1"/>
    <col min="3330" max="3330" width="9.140625" style="111"/>
    <col min="3331" max="3331" width="12.28515625" style="111" customWidth="1"/>
    <col min="3332" max="3332" width="55.5703125" style="111" customWidth="1"/>
    <col min="3333" max="3584" width="9.140625" style="111"/>
    <col min="3585" max="3585" width="9" style="111" customWidth="1"/>
    <col min="3586" max="3586" width="9.140625" style="111"/>
    <col min="3587" max="3587" width="12.28515625" style="111" customWidth="1"/>
    <col min="3588" max="3588" width="55.5703125" style="111" customWidth="1"/>
    <col min="3589" max="3840" width="9.140625" style="111"/>
    <col min="3841" max="3841" width="9" style="111" customWidth="1"/>
    <col min="3842" max="3842" width="9.140625" style="111"/>
    <col min="3843" max="3843" width="12.28515625" style="111" customWidth="1"/>
    <col min="3844" max="3844" width="55.5703125" style="111" customWidth="1"/>
    <col min="3845" max="4096" width="9.140625" style="111"/>
    <col min="4097" max="4097" width="9" style="111" customWidth="1"/>
    <col min="4098" max="4098" width="9.140625" style="111"/>
    <col min="4099" max="4099" width="12.28515625" style="111" customWidth="1"/>
    <col min="4100" max="4100" width="55.5703125" style="111" customWidth="1"/>
    <col min="4101" max="4352" width="9.140625" style="111"/>
    <col min="4353" max="4353" width="9" style="111" customWidth="1"/>
    <col min="4354" max="4354" width="9.140625" style="111"/>
    <col min="4355" max="4355" width="12.28515625" style="111" customWidth="1"/>
    <col min="4356" max="4356" width="55.5703125" style="111" customWidth="1"/>
    <col min="4357" max="4608" width="9.140625" style="111"/>
    <col min="4609" max="4609" width="9" style="111" customWidth="1"/>
    <col min="4610" max="4610" width="9.140625" style="111"/>
    <col min="4611" max="4611" width="12.28515625" style="111" customWidth="1"/>
    <col min="4612" max="4612" width="55.5703125" style="111" customWidth="1"/>
    <col min="4613" max="4864" width="9.140625" style="111"/>
    <col min="4865" max="4865" width="9" style="111" customWidth="1"/>
    <col min="4866" max="4866" width="9.140625" style="111"/>
    <col min="4867" max="4867" width="12.28515625" style="111" customWidth="1"/>
    <col min="4868" max="4868" width="55.5703125" style="111" customWidth="1"/>
    <col min="4869" max="5120" width="9.140625" style="111"/>
    <col min="5121" max="5121" width="9" style="111" customWidth="1"/>
    <col min="5122" max="5122" width="9.140625" style="111"/>
    <col min="5123" max="5123" width="12.28515625" style="111" customWidth="1"/>
    <col min="5124" max="5124" width="55.5703125" style="111" customWidth="1"/>
    <col min="5125" max="5376" width="9.140625" style="111"/>
    <col min="5377" max="5377" width="9" style="111" customWidth="1"/>
    <col min="5378" max="5378" width="9.140625" style="111"/>
    <col min="5379" max="5379" width="12.28515625" style="111" customWidth="1"/>
    <col min="5380" max="5380" width="55.5703125" style="111" customWidth="1"/>
    <col min="5381" max="5632" width="9.140625" style="111"/>
    <col min="5633" max="5633" width="9" style="111" customWidth="1"/>
    <col min="5634" max="5634" width="9.140625" style="111"/>
    <col min="5635" max="5635" width="12.28515625" style="111" customWidth="1"/>
    <col min="5636" max="5636" width="55.5703125" style="111" customWidth="1"/>
    <col min="5637" max="5888" width="9.140625" style="111"/>
    <col min="5889" max="5889" width="9" style="111" customWidth="1"/>
    <col min="5890" max="5890" width="9.140625" style="111"/>
    <col min="5891" max="5891" width="12.28515625" style="111" customWidth="1"/>
    <col min="5892" max="5892" width="55.5703125" style="111" customWidth="1"/>
    <col min="5893" max="6144" width="9.140625" style="111"/>
    <col min="6145" max="6145" width="9" style="111" customWidth="1"/>
    <col min="6146" max="6146" width="9.140625" style="111"/>
    <col min="6147" max="6147" width="12.28515625" style="111" customWidth="1"/>
    <col min="6148" max="6148" width="55.5703125" style="111" customWidth="1"/>
    <col min="6149" max="6400" width="9.140625" style="111"/>
    <col min="6401" max="6401" width="9" style="111" customWidth="1"/>
    <col min="6402" max="6402" width="9.140625" style="111"/>
    <col min="6403" max="6403" width="12.28515625" style="111" customWidth="1"/>
    <col min="6404" max="6404" width="55.5703125" style="111" customWidth="1"/>
    <col min="6405" max="6656" width="9.140625" style="111"/>
    <col min="6657" max="6657" width="9" style="111" customWidth="1"/>
    <col min="6658" max="6658" width="9.140625" style="111"/>
    <col min="6659" max="6659" width="12.28515625" style="111" customWidth="1"/>
    <col min="6660" max="6660" width="55.5703125" style="111" customWidth="1"/>
    <col min="6661" max="6912" width="9.140625" style="111"/>
    <col min="6913" max="6913" width="9" style="111" customWidth="1"/>
    <col min="6914" max="6914" width="9.140625" style="111"/>
    <col min="6915" max="6915" width="12.28515625" style="111" customWidth="1"/>
    <col min="6916" max="6916" width="55.5703125" style="111" customWidth="1"/>
    <col min="6917" max="7168" width="9.140625" style="111"/>
    <col min="7169" max="7169" width="9" style="111" customWidth="1"/>
    <col min="7170" max="7170" width="9.140625" style="111"/>
    <col min="7171" max="7171" width="12.28515625" style="111" customWidth="1"/>
    <col min="7172" max="7172" width="55.5703125" style="111" customWidth="1"/>
    <col min="7173" max="7424" width="9.140625" style="111"/>
    <col min="7425" max="7425" width="9" style="111" customWidth="1"/>
    <col min="7426" max="7426" width="9.140625" style="111"/>
    <col min="7427" max="7427" width="12.28515625" style="111" customWidth="1"/>
    <col min="7428" max="7428" width="55.5703125" style="111" customWidth="1"/>
    <col min="7429" max="7680" width="9.140625" style="111"/>
    <col min="7681" max="7681" width="9" style="111" customWidth="1"/>
    <col min="7682" max="7682" width="9.140625" style="111"/>
    <col min="7683" max="7683" width="12.28515625" style="111" customWidth="1"/>
    <col min="7684" max="7684" width="55.5703125" style="111" customWidth="1"/>
    <col min="7685" max="7936" width="9.140625" style="111"/>
    <col min="7937" max="7937" width="9" style="111" customWidth="1"/>
    <col min="7938" max="7938" width="9.140625" style="111"/>
    <col min="7939" max="7939" width="12.28515625" style="111" customWidth="1"/>
    <col min="7940" max="7940" width="55.5703125" style="111" customWidth="1"/>
    <col min="7941" max="8192" width="9.140625" style="111"/>
    <col min="8193" max="8193" width="9" style="111" customWidth="1"/>
    <col min="8194" max="8194" width="9.140625" style="111"/>
    <col min="8195" max="8195" width="12.28515625" style="111" customWidth="1"/>
    <col min="8196" max="8196" width="55.5703125" style="111" customWidth="1"/>
    <col min="8197" max="8448" width="9.140625" style="111"/>
    <col min="8449" max="8449" width="9" style="111" customWidth="1"/>
    <col min="8450" max="8450" width="9.140625" style="111"/>
    <col min="8451" max="8451" width="12.28515625" style="111" customWidth="1"/>
    <col min="8452" max="8452" width="55.5703125" style="111" customWidth="1"/>
    <col min="8453" max="8704" width="9.140625" style="111"/>
    <col min="8705" max="8705" width="9" style="111" customWidth="1"/>
    <col min="8706" max="8706" width="9.140625" style="111"/>
    <col min="8707" max="8707" width="12.28515625" style="111" customWidth="1"/>
    <col min="8708" max="8708" width="55.5703125" style="111" customWidth="1"/>
    <col min="8709" max="8960" width="9.140625" style="111"/>
    <col min="8961" max="8961" width="9" style="111" customWidth="1"/>
    <col min="8962" max="8962" width="9.140625" style="111"/>
    <col min="8963" max="8963" width="12.28515625" style="111" customWidth="1"/>
    <col min="8964" max="8964" width="55.5703125" style="111" customWidth="1"/>
    <col min="8965" max="9216" width="9.140625" style="111"/>
    <col min="9217" max="9217" width="9" style="111" customWidth="1"/>
    <col min="9218" max="9218" width="9.140625" style="111"/>
    <col min="9219" max="9219" width="12.28515625" style="111" customWidth="1"/>
    <col min="9220" max="9220" width="55.5703125" style="111" customWidth="1"/>
    <col min="9221" max="9472" width="9.140625" style="111"/>
    <col min="9473" max="9473" width="9" style="111" customWidth="1"/>
    <col min="9474" max="9474" width="9.140625" style="111"/>
    <col min="9475" max="9475" width="12.28515625" style="111" customWidth="1"/>
    <col min="9476" max="9476" width="55.5703125" style="111" customWidth="1"/>
    <col min="9477" max="9728" width="9.140625" style="111"/>
    <col min="9729" max="9729" width="9" style="111" customWidth="1"/>
    <col min="9730" max="9730" width="9.140625" style="111"/>
    <col min="9731" max="9731" width="12.28515625" style="111" customWidth="1"/>
    <col min="9732" max="9732" width="55.5703125" style="111" customWidth="1"/>
    <col min="9733" max="9984" width="9.140625" style="111"/>
    <col min="9985" max="9985" width="9" style="111" customWidth="1"/>
    <col min="9986" max="9986" width="9.140625" style="111"/>
    <col min="9987" max="9987" width="12.28515625" style="111" customWidth="1"/>
    <col min="9988" max="9988" width="55.5703125" style="111" customWidth="1"/>
    <col min="9989" max="10240" width="9.140625" style="111"/>
    <col min="10241" max="10241" width="9" style="111" customWidth="1"/>
    <col min="10242" max="10242" width="9.140625" style="111"/>
    <col min="10243" max="10243" width="12.28515625" style="111" customWidth="1"/>
    <col min="10244" max="10244" width="55.5703125" style="111" customWidth="1"/>
    <col min="10245" max="10496" width="9.140625" style="111"/>
    <col min="10497" max="10497" width="9" style="111" customWidth="1"/>
    <col min="10498" max="10498" width="9.140625" style="111"/>
    <col min="10499" max="10499" width="12.28515625" style="111" customWidth="1"/>
    <col min="10500" max="10500" width="55.5703125" style="111" customWidth="1"/>
    <col min="10501" max="10752" width="9.140625" style="111"/>
    <col min="10753" max="10753" width="9" style="111" customWidth="1"/>
    <col min="10754" max="10754" width="9.140625" style="111"/>
    <col min="10755" max="10755" width="12.28515625" style="111" customWidth="1"/>
    <col min="10756" max="10756" width="55.5703125" style="111" customWidth="1"/>
    <col min="10757" max="11008" width="9.140625" style="111"/>
    <col min="11009" max="11009" width="9" style="111" customWidth="1"/>
    <col min="11010" max="11010" width="9.140625" style="111"/>
    <col min="11011" max="11011" width="12.28515625" style="111" customWidth="1"/>
    <col min="11012" max="11012" width="55.5703125" style="111" customWidth="1"/>
    <col min="11013" max="11264" width="9.140625" style="111"/>
    <col min="11265" max="11265" width="9" style="111" customWidth="1"/>
    <col min="11266" max="11266" width="9.140625" style="111"/>
    <col min="11267" max="11267" width="12.28515625" style="111" customWidth="1"/>
    <col min="11268" max="11268" width="55.5703125" style="111" customWidth="1"/>
    <col min="11269" max="11520" width="9.140625" style="111"/>
    <col min="11521" max="11521" width="9" style="111" customWidth="1"/>
    <col min="11522" max="11522" width="9.140625" style="111"/>
    <col min="11523" max="11523" width="12.28515625" style="111" customWidth="1"/>
    <col min="11524" max="11524" width="55.5703125" style="111" customWidth="1"/>
    <col min="11525" max="11776" width="9.140625" style="111"/>
    <col min="11777" max="11777" width="9" style="111" customWidth="1"/>
    <col min="11778" max="11778" width="9.140625" style="111"/>
    <col min="11779" max="11779" width="12.28515625" style="111" customWidth="1"/>
    <col min="11780" max="11780" width="55.5703125" style="111" customWidth="1"/>
    <col min="11781" max="12032" width="9.140625" style="111"/>
    <col min="12033" max="12033" width="9" style="111" customWidth="1"/>
    <col min="12034" max="12034" width="9.140625" style="111"/>
    <col min="12035" max="12035" width="12.28515625" style="111" customWidth="1"/>
    <col min="12036" max="12036" width="55.5703125" style="111" customWidth="1"/>
    <col min="12037" max="12288" width="9.140625" style="111"/>
    <col min="12289" max="12289" width="9" style="111" customWidth="1"/>
    <col min="12290" max="12290" width="9.140625" style="111"/>
    <col min="12291" max="12291" width="12.28515625" style="111" customWidth="1"/>
    <col min="12292" max="12292" width="55.5703125" style="111" customWidth="1"/>
    <col min="12293" max="12544" width="9.140625" style="111"/>
    <col min="12545" max="12545" width="9" style="111" customWidth="1"/>
    <col min="12546" max="12546" width="9.140625" style="111"/>
    <col min="12547" max="12547" width="12.28515625" style="111" customWidth="1"/>
    <col min="12548" max="12548" width="55.5703125" style="111" customWidth="1"/>
    <col min="12549" max="12800" width="9.140625" style="111"/>
    <col min="12801" max="12801" width="9" style="111" customWidth="1"/>
    <col min="12802" max="12802" width="9.140625" style="111"/>
    <col min="12803" max="12803" width="12.28515625" style="111" customWidth="1"/>
    <col min="12804" max="12804" width="55.5703125" style="111" customWidth="1"/>
    <col min="12805" max="13056" width="9.140625" style="111"/>
    <col min="13057" max="13057" width="9" style="111" customWidth="1"/>
    <col min="13058" max="13058" width="9.140625" style="111"/>
    <col min="13059" max="13059" width="12.28515625" style="111" customWidth="1"/>
    <col min="13060" max="13060" width="55.5703125" style="111" customWidth="1"/>
    <col min="13061" max="13312" width="9.140625" style="111"/>
    <col min="13313" max="13313" width="9" style="111" customWidth="1"/>
    <col min="13314" max="13314" width="9.140625" style="111"/>
    <col min="13315" max="13315" width="12.28515625" style="111" customWidth="1"/>
    <col min="13316" max="13316" width="55.5703125" style="111" customWidth="1"/>
    <col min="13317" max="13568" width="9.140625" style="111"/>
    <col min="13569" max="13569" width="9" style="111" customWidth="1"/>
    <col min="13570" max="13570" width="9.140625" style="111"/>
    <col min="13571" max="13571" width="12.28515625" style="111" customWidth="1"/>
    <col min="13572" max="13572" width="55.5703125" style="111" customWidth="1"/>
    <col min="13573" max="13824" width="9.140625" style="111"/>
    <col min="13825" max="13825" width="9" style="111" customWidth="1"/>
    <col min="13826" max="13826" width="9.140625" style="111"/>
    <col min="13827" max="13827" width="12.28515625" style="111" customWidth="1"/>
    <col min="13828" max="13828" width="55.5703125" style="111" customWidth="1"/>
    <col min="13829" max="14080" width="9.140625" style="111"/>
    <col min="14081" max="14081" width="9" style="111" customWidth="1"/>
    <col min="14082" max="14082" width="9.140625" style="111"/>
    <col min="14083" max="14083" width="12.28515625" style="111" customWidth="1"/>
    <col min="14084" max="14084" width="55.5703125" style="111" customWidth="1"/>
    <col min="14085" max="14336" width="9.140625" style="111"/>
    <col min="14337" max="14337" width="9" style="111" customWidth="1"/>
    <col min="14338" max="14338" width="9.140625" style="111"/>
    <col min="14339" max="14339" width="12.28515625" style="111" customWidth="1"/>
    <col min="14340" max="14340" width="55.5703125" style="111" customWidth="1"/>
    <col min="14341" max="14592" width="9.140625" style="111"/>
    <col min="14593" max="14593" width="9" style="111" customWidth="1"/>
    <col min="14594" max="14594" width="9.140625" style="111"/>
    <col min="14595" max="14595" width="12.28515625" style="111" customWidth="1"/>
    <col min="14596" max="14596" width="55.5703125" style="111" customWidth="1"/>
    <col min="14597" max="14848" width="9.140625" style="111"/>
    <col min="14849" max="14849" width="9" style="111" customWidth="1"/>
    <col min="14850" max="14850" width="9.140625" style="111"/>
    <col min="14851" max="14851" width="12.28515625" style="111" customWidth="1"/>
    <col min="14852" max="14852" width="55.5703125" style="111" customWidth="1"/>
    <col min="14853" max="15104" width="9.140625" style="111"/>
    <col min="15105" max="15105" width="9" style="111" customWidth="1"/>
    <col min="15106" max="15106" width="9.140625" style="111"/>
    <col min="15107" max="15107" width="12.28515625" style="111" customWidth="1"/>
    <col min="15108" max="15108" width="55.5703125" style="111" customWidth="1"/>
    <col min="15109" max="15360" width="9.140625" style="111"/>
    <col min="15361" max="15361" width="9" style="111" customWidth="1"/>
    <col min="15362" max="15362" width="9.140625" style="111"/>
    <col min="15363" max="15363" width="12.28515625" style="111" customWidth="1"/>
    <col min="15364" max="15364" width="55.5703125" style="111" customWidth="1"/>
    <col min="15365" max="15616" width="9.140625" style="111"/>
    <col min="15617" max="15617" width="9" style="111" customWidth="1"/>
    <col min="15618" max="15618" width="9.140625" style="111"/>
    <col min="15619" max="15619" width="12.28515625" style="111" customWidth="1"/>
    <col min="15620" max="15620" width="55.5703125" style="111" customWidth="1"/>
    <col min="15621" max="15872" width="9.140625" style="111"/>
    <col min="15873" max="15873" width="9" style="111" customWidth="1"/>
    <col min="15874" max="15874" width="9.140625" style="111"/>
    <col min="15875" max="15875" width="12.28515625" style="111" customWidth="1"/>
    <col min="15876" max="15876" width="55.5703125" style="111" customWidth="1"/>
    <col min="15877" max="16128" width="9.140625" style="111"/>
    <col min="16129" max="16129" width="9" style="111" customWidth="1"/>
    <col min="16130" max="16130" width="9.140625" style="111"/>
    <col min="16131" max="16131" width="12.28515625" style="111" customWidth="1"/>
    <col min="16132" max="16132" width="55.5703125" style="111" customWidth="1"/>
    <col min="16133" max="16384" width="9.140625" style="111"/>
  </cols>
  <sheetData>
    <row r="1" spans="1:5" x14ac:dyDescent="0.2">
      <c r="A1" s="109"/>
      <c r="B1" s="109"/>
      <c r="C1" s="109"/>
      <c r="D1" s="110" t="s">
        <v>519</v>
      </c>
    </row>
    <row r="2" spans="1:5" ht="38.25" x14ac:dyDescent="0.2">
      <c r="A2" s="109"/>
      <c r="B2" s="109"/>
      <c r="C2" s="109"/>
      <c r="D2" s="112" t="s">
        <v>308</v>
      </c>
      <c r="E2" s="112"/>
    </row>
    <row r="3" spans="1:5" x14ac:dyDescent="0.2">
      <c r="A3" s="109"/>
      <c r="B3" s="109"/>
      <c r="C3" s="109"/>
      <c r="D3" s="113"/>
    </row>
    <row r="4" spans="1:5" ht="29.25" customHeight="1" x14ac:dyDescent="0.2">
      <c r="A4" s="344" t="s">
        <v>520</v>
      </c>
      <c r="B4" s="344"/>
      <c r="C4" s="344"/>
      <c r="D4" s="344"/>
    </row>
    <row r="5" spans="1:5" x14ac:dyDescent="0.2">
      <c r="A5" s="109"/>
      <c r="B5" s="109"/>
      <c r="C5" s="109"/>
      <c r="D5" s="113"/>
    </row>
    <row r="6" spans="1:5" ht="12.75" customHeight="1" x14ac:dyDescent="0.2">
      <c r="A6" s="339" t="s">
        <v>521</v>
      </c>
      <c r="B6" s="339"/>
      <c r="C6" s="339"/>
      <c r="D6" s="345" t="s">
        <v>522</v>
      </c>
    </row>
    <row r="7" spans="1:5" ht="38.25" customHeight="1" x14ac:dyDescent="0.2">
      <c r="A7" s="28" t="s">
        <v>523</v>
      </c>
      <c r="B7" s="339" t="s">
        <v>524</v>
      </c>
      <c r="C7" s="339"/>
      <c r="D7" s="346"/>
    </row>
    <row r="8" spans="1:5" ht="18" customHeight="1" x14ac:dyDescent="0.2">
      <c r="A8" s="341" t="s">
        <v>302</v>
      </c>
      <c r="B8" s="347"/>
      <c r="C8" s="347"/>
      <c r="D8" s="348"/>
    </row>
    <row r="9" spans="1:5" s="81" customFormat="1" ht="25.5" customHeight="1" x14ac:dyDescent="0.25">
      <c r="A9" s="28">
        <v>851</v>
      </c>
      <c r="B9" s="339" t="s">
        <v>682</v>
      </c>
      <c r="C9" s="339"/>
      <c r="D9" s="74" t="s">
        <v>525</v>
      </c>
    </row>
    <row r="10" spans="1:5" s="81" customFormat="1" ht="25.5" customHeight="1" x14ac:dyDescent="0.25">
      <c r="A10" s="317">
        <v>851</v>
      </c>
      <c r="B10" s="339" t="s">
        <v>683</v>
      </c>
      <c r="C10" s="339"/>
      <c r="D10" s="318" t="s">
        <v>525</v>
      </c>
    </row>
    <row r="11" spans="1:5" s="81" customFormat="1" ht="51" x14ac:dyDescent="0.25">
      <c r="A11" s="28">
        <v>851</v>
      </c>
      <c r="B11" s="339" t="s">
        <v>526</v>
      </c>
      <c r="C11" s="339"/>
      <c r="D11" s="74" t="s">
        <v>527</v>
      </c>
    </row>
    <row r="12" spans="1:5" s="81" customFormat="1" ht="51" x14ac:dyDescent="0.25">
      <c r="A12" s="28">
        <v>851</v>
      </c>
      <c r="B12" s="339" t="s">
        <v>528</v>
      </c>
      <c r="C12" s="339"/>
      <c r="D12" s="74" t="s">
        <v>529</v>
      </c>
    </row>
    <row r="13" spans="1:5" s="81" customFormat="1" ht="51" x14ac:dyDescent="0.25">
      <c r="A13" s="28">
        <v>851</v>
      </c>
      <c r="B13" s="339" t="s">
        <v>530</v>
      </c>
      <c r="C13" s="339"/>
      <c r="D13" s="74" t="s">
        <v>531</v>
      </c>
    </row>
    <row r="14" spans="1:5" s="81" customFormat="1" ht="38.25" x14ac:dyDescent="0.25">
      <c r="A14" s="28">
        <v>851</v>
      </c>
      <c r="B14" s="339" t="s">
        <v>532</v>
      </c>
      <c r="C14" s="339"/>
      <c r="D14" s="74" t="s">
        <v>533</v>
      </c>
    </row>
    <row r="15" spans="1:5" s="81" customFormat="1" ht="51" x14ac:dyDescent="0.25">
      <c r="A15" s="28">
        <v>851</v>
      </c>
      <c r="B15" s="339" t="s">
        <v>534</v>
      </c>
      <c r="C15" s="339"/>
      <c r="D15" s="74" t="s">
        <v>535</v>
      </c>
    </row>
    <row r="16" spans="1:5" s="81" customFormat="1" ht="25.5" customHeight="1" x14ac:dyDescent="0.25">
      <c r="A16" s="28">
        <v>851</v>
      </c>
      <c r="B16" s="339" t="s">
        <v>536</v>
      </c>
      <c r="C16" s="339"/>
      <c r="D16" s="74" t="s">
        <v>537</v>
      </c>
    </row>
    <row r="17" spans="1:11" s="81" customFormat="1" ht="12.75" customHeight="1" x14ac:dyDescent="0.25">
      <c r="A17" s="28">
        <v>851</v>
      </c>
      <c r="B17" s="340" t="s">
        <v>383</v>
      </c>
      <c r="C17" s="338"/>
      <c r="D17" s="74" t="s">
        <v>538</v>
      </c>
    </row>
    <row r="18" spans="1:11" s="81" customFormat="1" ht="63.75" x14ac:dyDescent="0.25">
      <c r="A18" s="28">
        <v>851</v>
      </c>
      <c r="B18" s="339" t="s">
        <v>539</v>
      </c>
      <c r="C18" s="339"/>
      <c r="D18" s="74" t="s">
        <v>540</v>
      </c>
    </row>
    <row r="19" spans="1:11" s="81" customFormat="1" ht="63.75" x14ac:dyDescent="0.25">
      <c r="A19" s="28">
        <v>851</v>
      </c>
      <c r="B19" s="339" t="s">
        <v>541</v>
      </c>
      <c r="C19" s="339"/>
      <c r="D19" s="74" t="s">
        <v>542</v>
      </c>
    </row>
    <row r="20" spans="1:11" s="81" customFormat="1" ht="63.75" x14ac:dyDescent="0.25">
      <c r="A20" s="28">
        <v>851</v>
      </c>
      <c r="B20" s="339" t="s">
        <v>543</v>
      </c>
      <c r="C20" s="339"/>
      <c r="D20" s="74" t="s">
        <v>544</v>
      </c>
    </row>
    <row r="21" spans="1:11" s="81" customFormat="1" ht="63.75" x14ac:dyDescent="0.25">
      <c r="A21" s="28">
        <v>851</v>
      </c>
      <c r="B21" s="339" t="s">
        <v>545</v>
      </c>
      <c r="C21" s="339"/>
      <c r="D21" s="74" t="s">
        <v>546</v>
      </c>
    </row>
    <row r="22" spans="1:11" s="81" customFormat="1" ht="25.5" customHeight="1" x14ac:dyDescent="0.25">
      <c r="A22" s="64">
        <v>851</v>
      </c>
      <c r="B22" s="334" t="s">
        <v>547</v>
      </c>
      <c r="C22" s="334"/>
      <c r="D22" s="82" t="s">
        <v>548</v>
      </c>
    </row>
    <row r="23" spans="1:11" s="81" customFormat="1" ht="25.5" customHeight="1" x14ac:dyDescent="0.25">
      <c r="A23" s="64">
        <v>851</v>
      </c>
      <c r="B23" s="335" t="s">
        <v>549</v>
      </c>
      <c r="C23" s="336"/>
      <c r="D23" s="82" t="s">
        <v>589</v>
      </c>
    </row>
    <row r="24" spans="1:11" s="81" customFormat="1" ht="25.5" customHeight="1" x14ac:dyDescent="0.25">
      <c r="A24" s="28">
        <v>851</v>
      </c>
      <c r="B24" s="339" t="s">
        <v>550</v>
      </c>
      <c r="C24" s="339"/>
      <c r="D24" s="74" t="s">
        <v>551</v>
      </c>
    </row>
    <row r="25" spans="1:11" s="81" customFormat="1" ht="51" x14ac:dyDescent="0.25">
      <c r="A25" s="28">
        <v>851</v>
      </c>
      <c r="B25" s="339" t="s">
        <v>552</v>
      </c>
      <c r="C25" s="339"/>
      <c r="D25" s="74" t="s">
        <v>553</v>
      </c>
    </row>
    <row r="26" spans="1:11" s="81" customFormat="1" ht="38.25" x14ac:dyDescent="0.25">
      <c r="A26" s="28">
        <v>851</v>
      </c>
      <c r="B26" s="339" t="s">
        <v>554</v>
      </c>
      <c r="C26" s="339"/>
      <c r="D26" s="74" t="s">
        <v>590</v>
      </c>
    </row>
    <row r="27" spans="1:11" s="81" customFormat="1" ht="38.25" x14ac:dyDescent="0.25">
      <c r="A27" s="28">
        <v>851</v>
      </c>
      <c r="B27" s="340" t="s">
        <v>555</v>
      </c>
      <c r="C27" s="338"/>
      <c r="D27" s="74" t="s">
        <v>556</v>
      </c>
      <c r="H27" s="81" t="s">
        <v>313</v>
      </c>
    </row>
    <row r="28" spans="1:11" s="81" customFormat="1" ht="25.5" customHeight="1" x14ac:dyDescent="0.25">
      <c r="A28" s="28">
        <v>851</v>
      </c>
      <c r="B28" s="339" t="s">
        <v>411</v>
      </c>
      <c r="C28" s="339"/>
      <c r="D28" s="74" t="s">
        <v>557</v>
      </c>
    </row>
    <row r="29" spans="1:11" s="81" customFormat="1" ht="25.5" customHeight="1" x14ac:dyDescent="0.25">
      <c r="A29" s="28">
        <v>851</v>
      </c>
      <c r="B29" s="334" t="s">
        <v>558</v>
      </c>
      <c r="C29" s="334"/>
      <c r="D29" s="74" t="s">
        <v>559</v>
      </c>
    </row>
    <row r="30" spans="1:11" s="81" customFormat="1" ht="12.75" customHeight="1" x14ac:dyDescent="0.25">
      <c r="A30" s="28">
        <v>851</v>
      </c>
      <c r="B30" s="334" t="s">
        <v>560</v>
      </c>
      <c r="C30" s="334"/>
      <c r="D30" s="74" t="s">
        <v>561</v>
      </c>
    </row>
    <row r="31" spans="1:11" s="81" customFormat="1" ht="21" customHeight="1" x14ac:dyDescent="0.25">
      <c r="A31" s="341" t="s">
        <v>304</v>
      </c>
      <c r="B31" s="342"/>
      <c r="C31" s="342"/>
      <c r="D31" s="343"/>
      <c r="K31" s="81" t="s">
        <v>313</v>
      </c>
    </row>
    <row r="32" spans="1:11" s="81" customFormat="1" ht="12.75" customHeight="1" x14ac:dyDescent="0.25">
      <c r="A32" s="28">
        <v>853</v>
      </c>
      <c r="B32" s="334" t="s">
        <v>383</v>
      </c>
      <c r="C32" s="334"/>
      <c r="D32" s="114" t="s">
        <v>384</v>
      </c>
    </row>
    <row r="33" spans="1:7" s="81" customFormat="1" ht="18.75" customHeight="1" x14ac:dyDescent="0.25">
      <c r="A33" s="28">
        <v>853</v>
      </c>
      <c r="B33" s="334" t="s">
        <v>558</v>
      </c>
      <c r="C33" s="334"/>
      <c r="D33" s="74" t="s">
        <v>559</v>
      </c>
    </row>
    <row r="34" spans="1:7" s="81" customFormat="1" ht="12.75" customHeight="1" x14ac:dyDescent="0.25">
      <c r="A34" s="28">
        <v>853</v>
      </c>
      <c r="B34" s="334" t="s">
        <v>560</v>
      </c>
      <c r="C34" s="334"/>
      <c r="D34" s="74" t="s">
        <v>561</v>
      </c>
    </row>
    <row r="35" spans="1:7" s="81" customFormat="1" ht="25.5" customHeight="1" x14ac:dyDescent="0.25">
      <c r="A35" s="28">
        <v>853</v>
      </c>
      <c r="B35" s="334" t="s">
        <v>421</v>
      </c>
      <c r="C35" s="334"/>
      <c r="D35" s="82" t="s">
        <v>422</v>
      </c>
    </row>
    <row r="36" spans="1:7" s="81" customFormat="1" ht="25.5" customHeight="1" x14ac:dyDescent="0.25">
      <c r="A36" s="28">
        <v>853</v>
      </c>
      <c r="B36" s="334" t="s">
        <v>425</v>
      </c>
      <c r="C36" s="334"/>
      <c r="D36" s="82" t="s">
        <v>426</v>
      </c>
    </row>
    <row r="37" spans="1:7" s="81" customFormat="1" ht="12.75" customHeight="1" x14ac:dyDescent="0.25">
      <c r="A37" s="28">
        <v>853</v>
      </c>
      <c r="B37" s="335" t="s">
        <v>562</v>
      </c>
      <c r="C37" s="337"/>
      <c r="D37" s="82" t="s">
        <v>563</v>
      </c>
    </row>
    <row r="38" spans="1:7" s="81" customFormat="1" ht="25.5" customHeight="1" x14ac:dyDescent="0.25">
      <c r="A38" s="28">
        <v>853</v>
      </c>
      <c r="B38" s="335" t="s">
        <v>564</v>
      </c>
      <c r="C38" s="338"/>
      <c r="D38" s="82" t="s">
        <v>565</v>
      </c>
    </row>
    <row r="39" spans="1:7" s="81" customFormat="1" ht="38.25" x14ac:dyDescent="0.25">
      <c r="A39" s="28">
        <v>853</v>
      </c>
      <c r="B39" s="335" t="s">
        <v>566</v>
      </c>
      <c r="C39" s="338"/>
      <c r="D39" s="82" t="s">
        <v>567</v>
      </c>
    </row>
    <row r="40" spans="1:7" s="81" customFormat="1" ht="25.5" customHeight="1" x14ac:dyDescent="0.25">
      <c r="A40" s="28">
        <v>853</v>
      </c>
      <c r="B40" s="334" t="s">
        <v>568</v>
      </c>
      <c r="C40" s="334"/>
      <c r="D40" s="82" t="s">
        <v>569</v>
      </c>
    </row>
    <row r="41" spans="1:7" s="81" customFormat="1" ht="25.5" customHeight="1" x14ac:dyDescent="0.25">
      <c r="A41" s="28">
        <v>853</v>
      </c>
      <c r="B41" s="334" t="s">
        <v>570</v>
      </c>
      <c r="C41" s="334"/>
      <c r="D41" s="82" t="s">
        <v>571</v>
      </c>
    </row>
    <row r="42" spans="1:7" s="81" customFormat="1" ht="12.75" customHeight="1" x14ac:dyDescent="0.25">
      <c r="A42" s="28">
        <v>853</v>
      </c>
      <c r="B42" s="334" t="s">
        <v>572</v>
      </c>
      <c r="C42" s="334"/>
      <c r="D42" s="74" t="s">
        <v>573</v>
      </c>
      <c r="G42" s="81" t="s">
        <v>313</v>
      </c>
    </row>
    <row r="43" spans="1:7" s="81" customFormat="1" ht="25.5" customHeight="1" x14ac:dyDescent="0.25">
      <c r="A43" s="28">
        <v>853</v>
      </c>
      <c r="B43" s="335" t="s">
        <v>574</v>
      </c>
      <c r="C43" s="336"/>
      <c r="D43" s="82" t="s">
        <v>575</v>
      </c>
    </row>
    <row r="44" spans="1:7" s="81" customFormat="1" ht="38.25" x14ac:dyDescent="0.25">
      <c r="A44" s="115">
        <v>853</v>
      </c>
      <c r="B44" s="335" t="s">
        <v>429</v>
      </c>
      <c r="C44" s="336"/>
      <c r="D44" s="82" t="s">
        <v>591</v>
      </c>
    </row>
    <row r="45" spans="1:7" s="81" customFormat="1" ht="25.5" customHeight="1" x14ac:dyDescent="0.25">
      <c r="A45" s="28">
        <v>853</v>
      </c>
      <c r="B45" s="334" t="s">
        <v>432</v>
      </c>
      <c r="C45" s="334"/>
      <c r="D45" s="74" t="s">
        <v>433</v>
      </c>
    </row>
    <row r="46" spans="1:7" s="81" customFormat="1" ht="38.25" x14ac:dyDescent="0.25">
      <c r="A46" s="28">
        <v>853</v>
      </c>
      <c r="B46" s="334" t="s">
        <v>436</v>
      </c>
      <c r="C46" s="334"/>
      <c r="D46" s="74" t="s">
        <v>437</v>
      </c>
    </row>
    <row r="47" spans="1:7" s="81" customFormat="1" ht="25.5" customHeight="1" x14ac:dyDescent="0.25">
      <c r="A47" s="28">
        <v>853</v>
      </c>
      <c r="B47" s="334" t="s">
        <v>440</v>
      </c>
      <c r="C47" s="334"/>
      <c r="D47" s="74" t="s">
        <v>441</v>
      </c>
    </row>
    <row r="48" spans="1:7" s="81" customFormat="1" ht="25.5" customHeight="1" x14ac:dyDescent="0.25">
      <c r="A48" s="28">
        <v>853</v>
      </c>
      <c r="B48" s="334" t="s">
        <v>444</v>
      </c>
      <c r="C48" s="334"/>
      <c r="D48" s="74" t="s">
        <v>445</v>
      </c>
      <c r="F48" s="81" t="s">
        <v>313</v>
      </c>
    </row>
    <row r="49" spans="1:6" s="81" customFormat="1" ht="51" x14ac:dyDescent="0.25">
      <c r="A49" s="28">
        <v>853</v>
      </c>
      <c r="B49" s="334" t="s">
        <v>459</v>
      </c>
      <c r="C49" s="334"/>
      <c r="D49" s="74" t="s">
        <v>576</v>
      </c>
      <c r="F49" s="81" t="s">
        <v>313</v>
      </c>
    </row>
    <row r="50" spans="1:6" s="81" customFormat="1" ht="38.25" x14ac:dyDescent="0.25">
      <c r="A50" s="28">
        <v>853</v>
      </c>
      <c r="B50" s="334" t="s">
        <v>462</v>
      </c>
      <c r="C50" s="334"/>
      <c r="D50" s="74" t="s">
        <v>577</v>
      </c>
    </row>
    <row r="51" spans="1:6" s="81" customFormat="1" ht="51" x14ac:dyDescent="0.25">
      <c r="A51" s="28">
        <v>853</v>
      </c>
      <c r="B51" s="335" t="s">
        <v>466</v>
      </c>
      <c r="C51" s="336"/>
      <c r="D51" s="74" t="s">
        <v>578</v>
      </c>
    </row>
    <row r="52" spans="1:6" s="81" customFormat="1" ht="12.75" customHeight="1" x14ac:dyDescent="0.25">
      <c r="A52" s="28">
        <v>853</v>
      </c>
      <c r="B52" s="334" t="s">
        <v>470</v>
      </c>
      <c r="C52" s="334"/>
      <c r="D52" s="74" t="s">
        <v>471</v>
      </c>
    </row>
    <row r="53" spans="1:6" s="81" customFormat="1" ht="40.5" customHeight="1" x14ac:dyDescent="0.25">
      <c r="A53" s="28">
        <v>853</v>
      </c>
      <c r="B53" s="334" t="s">
        <v>476</v>
      </c>
      <c r="C53" s="334"/>
      <c r="D53" s="74" t="s">
        <v>477</v>
      </c>
    </row>
    <row r="54" spans="1:6" s="81" customFormat="1" ht="38.25" x14ac:dyDescent="0.25">
      <c r="A54" s="115">
        <v>853</v>
      </c>
      <c r="B54" s="335" t="s">
        <v>579</v>
      </c>
      <c r="C54" s="336"/>
      <c r="D54" s="74" t="s">
        <v>580</v>
      </c>
    </row>
    <row r="55" spans="1:6" s="81" customFormat="1" ht="25.5" customHeight="1" x14ac:dyDescent="0.25">
      <c r="A55" s="28">
        <v>853</v>
      </c>
      <c r="B55" s="334" t="s">
        <v>581</v>
      </c>
      <c r="C55" s="334"/>
      <c r="D55" s="74" t="s">
        <v>582</v>
      </c>
      <c r="F55" s="81" t="s">
        <v>313</v>
      </c>
    </row>
    <row r="56" spans="1:6" s="81" customFormat="1" ht="63.75" x14ac:dyDescent="0.25">
      <c r="A56" s="28">
        <v>853</v>
      </c>
      <c r="B56" s="334" t="s">
        <v>583</v>
      </c>
      <c r="C56" s="334"/>
      <c r="D56" s="74" t="s">
        <v>584</v>
      </c>
    </row>
    <row r="57" spans="1:6" s="81" customFormat="1" ht="38.25" x14ac:dyDescent="0.25">
      <c r="A57" s="64">
        <v>853</v>
      </c>
      <c r="B57" s="333" t="s">
        <v>585</v>
      </c>
      <c r="C57" s="333"/>
      <c r="D57" s="74" t="s">
        <v>586</v>
      </c>
    </row>
    <row r="58" spans="1:6" s="81" customFormat="1" ht="38.25" x14ac:dyDescent="0.25">
      <c r="A58" s="64">
        <v>853</v>
      </c>
      <c r="B58" s="333" t="s">
        <v>587</v>
      </c>
      <c r="C58" s="333"/>
      <c r="D58" s="74" t="s">
        <v>588</v>
      </c>
    </row>
  </sheetData>
  <mergeCells count="55">
    <mergeCell ref="B10:C10"/>
    <mergeCell ref="B9:C9"/>
    <mergeCell ref="A4:D4"/>
    <mergeCell ref="A6:C6"/>
    <mergeCell ref="D6:D7"/>
    <mergeCell ref="B7:C7"/>
    <mergeCell ref="A8:D8"/>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A31:D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s>
  <pageMargins left="0.70866141732283472" right="0.11811023622047245" top="0.15748031496062992"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2.75" x14ac:dyDescent="0.25"/>
  <cols>
    <col min="1" max="1" width="14.140625" style="109" customWidth="1"/>
    <col min="2" max="2" width="27.28515625" style="109" customWidth="1"/>
    <col min="3" max="3" width="64.42578125" style="113" customWidth="1"/>
    <col min="4" max="4" width="9.140625" style="113"/>
    <col min="5" max="5" width="22.85546875" style="113" customWidth="1"/>
    <col min="6" max="255" width="9.140625" style="113"/>
    <col min="256" max="256" width="10" style="113" customWidth="1"/>
    <col min="257" max="257" width="5.140625" style="113" customWidth="1"/>
    <col min="258" max="258" width="19.28515625" style="113" customWidth="1"/>
    <col min="259" max="259" width="61.5703125" style="113" customWidth="1"/>
    <col min="260" max="511" width="9.140625" style="113"/>
    <col min="512" max="512" width="10" style="113" customWidth="1"/>
    <col min="513" max="513" width="5.140625" style="113" customWidth="1"/>
    <col min="514" max="514" width="19.28515625" style="113" customWidth="1"/>
    <col min="515" max="515" width="61.5703125" style="113" customWidth="1"/>
    <col min="516" max="767" width="9.140625" style="113"/>
    <col min="768" max="768" width="10" style="113" customWidth="1"/>
    <col min="769" max="769" width="5.140625" style="113" customWidth="1"/>
    <col min="770" max="770" width="19.28515625" style="113" customWidth="1"/>
    <col min="771" max="771" width="61.5703125" style="113" customWidth="1"/>
    <col min="772" max="1023" width="9.140625" style="113"/>
    <col min="1024" max="1024" width="10" style="113" customWidth="1"/>
    <col min="1025" max="1025" width="5.140625" style="113" customWidth="1"/>
    <col min="1026" max="1026" width="19.28515625" style="113" customWidth="1"/>
    <col min="1027" max="1027" width="61.5703125" style="113" customWidth="1"/>
    <col min="1028" max="1279" width="9.140625" style="113"/>
    <col min="1280" max="1280" width="10" style="113" customWidth="1"/>
    <col min="1281" max="1281" width="5.140625" style="113" customWidth="1"/>
    <col min="1282" max="1282" width="19.28515625" style="113" customWidth="1"/>
    <col min="1283" max="1283" width="61.5703125" style="113" customWidth="1"/>
    <col min="1284" max="1535" width="9.140625" style="113"/>
    <col min="1536" max="1536" width="10" style="113" customWidth="1"/>
    <col min="1537" max="1537" width="5.140625" style="113" customWidth="1"/>
    <col min="1538" max="1538" width="19.28515625" style="113" customWidth="1"/>
    <col min="1539" max="1539" width="61.5703125" style="113" customWidth="1"/>
    <col min="1540" max="1791" width="9.140625" style="113"/>
    <col min="1792" max="1792" width="10" style="113" customWidth="1"/>
    <col min="1793" max="1793" width="5.140625" style="113" customWidth="1"/>
    <col min="1794" max="1794" width="19.28515625" style="113" customWidth="1"/>
    <col min="1795" max="1795" width="61.5703125" style="113" customWidth="1"/>
    <col min="1796" max="2047" width="9.140625" style="113"/>
    <col min="2048" max="2048" width="10" style="113" customWidth="1"/>
    <col min="2049" max="2049" width="5.140625" style="113" customWidth="1"/>
    <col min="2050" max="2050" width="19.28515625" style="113" customWidth="1"/>
    <col min="2051" max="2051" width="61.5703125" style="113" customWidth="1"/>
    <col min="2052" max="2303" width="9.140625" style="113"/>
    <col min="2304" max="2304" width="10" style="113" customWidth="1"/>
    <col min="2305" max="2305" width="5.140625" style="113" customWidth="1"/>
    <col min="2306" max="2306" width="19.28515625" style="113" customWidth="1"/>
    <col min="2307" max="2307" width="61.5703125" style="113" customWidth="1"/>
    <col min="2308" max="2559" width="9.140625" style="113"/>
    <col min="2560" max="2560" width="10" style="113" customWidth="1"/>
    <col min="2561" max="2561" width="5.140625" style="113" customWidth="1"/>
    <col min="2562" max="2562" width="19.28515625" style="113" customWidth="1"/>
    <col min="2563" max="2563" width="61.5703125" style="113" customWidth="1"/>
    <col min="2564" max="2815" width="9.140625" style="113"/>
    <col min="2816" max="2816" width="10" style="113" customWidth="1"/>
    <col min="2817" max="2817" width="5.140625" style="113" customWidth="1"/>
    <col min="2818" max="2818" width="19.28515625" style="113" customWidth="1"/>
    <col min="2819" max="2819" width="61.5703125" style="113" customWidth="1"/>
    <col min="2820" max="3071" width="9.140625" style="113"/>
    <col min="3072" max="3072" width="10" style="113" customWidth="1"/>
    <col min="3073" max="3073" width="5.140625" style="113" customWidth="1"/>
    <col min="3074" max="3074" width="19.28515625" style="113" customWidth="1"/>
    <col min="3075" max="3075" width="61.5703125" style="113" customWidth="1"/>
    <col min="3076" max="3327" width="9.140625" style="113"/>
    <col min="3328" max="3328" width="10" style="113" customWidth="1"/>
    <col min="3329" max="3329" width="5.140625" style="113" customWidth="1"/>
    <col min="3330" max="3330" width="19.28515625" style="113" customWidth="1"/>
    <col min="3331" max="3331" width="61.5703125" style="113" customWidth="1"/>
    <col min="3332" max="3583" width="9.140625" style="113"/>
    <col min="3584" max="3584" width="10" style="113" customWidth="1"/>
    <col min="3585" max="3585" width="5.140625" style="113" customWidth="1"/>
    <col min="3586" max="3586" width="19.28515625" style="113" customWidth="1"/>
    <col min="3587" max="3587" width="61.5703125" style="113" customWidth="1"/>
    <col min="3588" max="3839" width="9.140625" style="113"/>
    <col min="3840" max="3840" width="10" style="113" customWidth="1"/>
    <col min="3841" max="3841" width="5.140625" style="113" customWidth="1"/>
    <col min="3842" max="3842" width="19.28515625" style="113" customWidth="1"/>
    <col min="3843" max="3843" width="61.5703125" style="113" customWidth="1"/>
    <col min="3844" max="4095" width="9.140625" style="113"/>
    <col min="4096" max="4096" width="10" style="113" customWidth="1"/>
    <col min="4097" max="4097" width="5.140625" style="113" customWidth="1"/>
    <col min="4098" max="4098" width="19.28515625" style="113" customWidth="1"/>
    <col min="4099" max="4099" width="61.5703125" style="113" customWidth="1"/>
    <col min="4100" max="4351" width="9.140625" style="113"/>
    <col min="4352" max="4352" width="10" style="113" customWidth="1"/>
    <col min="4353" max="4353" width="5.140625" style="113" customWidth="1"/>
    <col min="4354" max="4354" width="19.28515625" style="113" customWidth="1"/>
    <col min="4355" max="4355" width="61.5703125" style="113" customWidth="1"/>
    <col min="4356" max="4607" width="9.140625" style="113"/>
    <col min="4608" max="4608" width="10" style="113" customWidth="1"/>
    <col min="4609" max="4609" width="5.140625" style="113" customWidth="1"/>
    <col min="4610" max="4610" width="19.28515625" style="113" customWidth="1"/>
    <col min="4611" max="4611" width="61.5703125" style="113" customWidth="1"/>
    <col min="4612" max="4863" width="9.140625" style="113"/>
    <col min="4864" max="4864" width="10" style="113" customWidth="1"/>
    <col min="4865" max="4865" width="5.140625" style="113" customWidth="1"/>
    <col min="4866" max="4866" width="19.28515625" style="113" customWidth="1"/>
    <col min="4867" max="4867" width="61.5703125" style="113" customWidth="1"/>
    <col min="4868" max="5119" width="9.140625" style="113"/>
    <col min="5120" max="5120" width="10" style="113" customWidth="1"/>
    <col min="5121" max="5121" width="5.140625" style="113" customWidth="1"/>
    <col min="5122" max="5122" width="19.28515625" style="113" customWidth="1"/>
    <col min="5123" max="5123" width="61.5703125" style="113" customWidth="1"/>
    <col min="5124" max="5375" width="9.140625" style="113"/>
    <col min="5376" max="5376" width="10" style="113" customWidth="1"/>
    <col min="5377" max="5377" width="5.140625" style="113" customWidth="1"/>
    <col min="5378" max="5378" width="19.28515625" style="113" customWidth="1"/>
    <col min="5379" max="5379" width="61.5703125" style="113" customWidth="1"/>
    <col min="5380" max="5631" width="9.140625" style="113"/>
    <col min="5632" max="5632" width="10" style="113" customWidth="1"/>
    <col min="5633" max="5633" width="5.140625" style="113" customWidth="1"/>
    <col min="5634" max="5634" width="19.28515625" style="113" customWidth="1"/>
    <col min="5635" max="5635" width="61.5703125" style="113" customWidth="1"/>
    <col min="5636" max="5887" width="9.140625" style="113"/>
    <col min="5888" max="5888" width="10" style="113" customWidth="1"/>
    <col min="5889" max="5889" width="5.140625" style="113" customWidth="1"/>
    <col min="5890" max="5890" width="19.28515625" style="113" customWidth="1"/>
    <col min="5891" max="5891" width="61.5703125" style="113" customWidth="1"/>
    <col min="5892" max="6143" width="9.140625" style="113"/>
    <col min="6144" max="6144" width="10" style="113" customWidth="1"/>
    <col min="6145" max="6145" width="5.140625" style="113" customWidth="1"/>
    <col min="6146" max="6146" width="19.28515625" style="113" customWidth="1"/>
    <col min="6147" max="6147" width="61.5703125" style="113" customWidth="1"/>
    <col min="6148" max="6399" width="9.140625" style="113"/>
    <col min="6400" max="6400" width="10" style="113" customWidth="1"/>
    <col min="6401" max="6401" width="5.140625" style="113" customWidth="1"/>
    <col min="6402" max="6402" width="19.28515625" style="113" customWidth="1"/>
    <col min="6403" max="6403" width="61.5703125" style="113" customWidth="1"/>
    <col min="6404" max="6655" width="9.140625" style="113"/>
    <col min="6656" max="6656" width="10" style="113" customWidth="1"/>
    <col min="6657" max="6657" width="5.140625" style="113" customWidth="1"/>
    <col min="6658" max="6658" width="19.28515625" style="113" customWidth="1"/>
    <col min="6659" max="6659" width="61.5703125" style="113" customWidth="1"/>
    <col min="6660" max="6911" width="9.140625" style="113"/>
    <col min="6912" max="6912" width="10" style="113" customWidth="1"/>
    <col min="6913" max="6913" width="5.140625" style="113" customWidth="1"/>
    <col min="6914" max="6914" width="19.28515625" style="113" customWidth="1"/>
    <col min="6915" max="6915" width="61.5703125" style="113" customWidth="1"/>
    <col min="6916" max="7167" width="9.140625" style="113"/>
    <col min="7168" max="7168" width="10" style="113" customWidth="1"/>
    <col min="7169" max="7169" width="5.140625" style="113" customWidth="1"/>
    <col min="7170" max="7170" width="19.28515625" style="113" customWidth="1"/>
    <col min="7171" max="7171" width="61.5703125" style="113" customWidth="1"/>
    <col min="7172" max="7423" width="9.140625" style="113"/>
    <col min="7424" max="7424" width="10" style="113" customWidth="1"/>
    <col min="7425" max="7425" width="5.140625" style="113" customWidth="1"/>
    <col min="7426" max="7426" width="19.28515625" style="113" customWidth="1"/>
    <col min="7427" max="7427" width="61.5703125" style="113" customWidth="1"/>
    <col min="7428" max="7679" width="9.140625" style="113"/>
    <col min="7680" max="7680" width="10" style="113" customWidth="1"/>
    <col min="7681" max="7681" width="5.140625" style="113" customWidth="1"/>
    <col min="7682" max="7682" width="19.28515625" style="113" customWidth="1"/>
    <col min="7683" max="7683" width="61.5703125" style="113" customWidth="1"/>
    <col min="7684" max="7935" width="9.140625" style="113"/>
    <col min="7936" max="7936" width="10" style="113" customWidth="1"/>
    <col min="7937" max="7937" width="5.140625" style="113" customWidth="1"/>
    <col min="7938" max="7938" width="19.28515625" style="113" customWidth="1"/>
    <col min="7939" max="7939" width="61.5703125" style="113" customWidth="1"/>
    <col min="7940" max="8191" width="9.140625" style="113"/>
    <col min="8192" max="8192" width="10" style="113" customWidth="1"/>
    <col min="8193" max="8193" width="5.140625" style="113" customWidth="1"/>
    <col min="8194" max="8194" width="19.28515625" style="113" customWidth="1"/>
    <col min="8195" max="8195" width="61.5703125" style="113" customWidth="1"/>
    <col min="8196" max="8447" width="9.140625" style="113"/>
    <col min="8448" max="8448" width="10" style="113" customWidth="1"/>
    <col min="8449" max="8449" width="5.140625" style="113" customWidth="1"/>
    <col min="8450" max="8450" width="19.28515625" style="113" customWidth="1"/>
    <col min="8451" max="8451" width="61.5703125" style="113" customWidth="1"/>
    <col min="8452" max="8703" width="9.140625" style="113"/>
    <col min="8704" max="8704" width="10" style="113" customWidth="1"/>
    <col min="8705" max="8705" width="5.140625" style="113" customWidth="1"/>
    <col min="8706" max="8706" width="19.28515625" style="113" customWidth="1"/>
    <col min="8707" max="8707" width="61.5703125" style="113" customWidth="1"/>
    <col min="8708" max="8959" width="9.140625" style="113"/>
    <col min="8960" max="8960" width="10" style="113" customWidth="1"/>
    <col min="8961" max="8961" width="5.140625" style="113" customWidth="1"/>
    <col min="8962" max="8962" width="19.28515625" style="113" customWidth="1"/>
    <col min="8963" max="8963" width="61.5703125" style="113" customWidth="1"/>
    <col min="8964" max="9215" width="9.140625" style="113"/>
    <col min="9216" max="9216" width="10" style="113" customWidth="1"/>
    <col min="9217" max="9217" width="5.140625" style="113" customWidth="1"/>
    <col min="9218" max="9218" width="19.28515625" style="113" customWidth="1"/>
    <col min="9219" max="9219" width="61.5703125" style="113" customWidth="1"/>
    <col min="9220" max="9471" width="9.140625" style="113"/>
    <col min="9472" max="9472" width="10" style="113" customWidth="1"/>
    <col min="9473" max="9473" width="5.140625" style="113" customWidth="1"/>
    <col min="9474" max="9474" width="19.28515625" style="113" customWidth="1"/>
    <col min="9475" max="9475" width="61.5703125" style="113" customWidth="1"/>
    <col min="9476" max="9727" width="9.140625" style="113"/>
    <col min="9728" max="9728" width="10" style="113" customWidth="1"/>
    <col min="9729" max="9729" width="5.140625" style="113" customWidth="1"/>
    <col min="9730" max="9730" width="19.28515625" style="113" customWidth="1"/>
    <col min="9731" max="9731" width="61.5703125" style="113" customWidth="1"/>
    <col min="9732" max="9983" width="9.140625" style="113"/>
    <col min="9984" max="9984" width="10" style="113" customWidth="1"/>
    <col min="9985" max="9985" width="5.140625" style="113" customWidth="1"/>
    <col min="9986" max="9986" width="19.28515625" style="113" customWidth="1"/>
    <col min="9987" max="9987" width="61.5703125" style="113" customWidth="1"/>
    <col min="9988" max="10239" width="9.140625" style="113"/>
    <col min="10240" max="10240" width="10" style="113" customWidth="1"/>
    <col min="10241" max="10241" width="5.140625" style="113" customWidth="1"/>
    <col min="10242" max="10242" width="19.28515625" style="113" customWidth="1"/>
    <col min="10243" max="10243" width="61.5703125" style="113" customWidth="1"/>
    <col min="10244" max="10495" width="9.140625" style="113"/>
    <col min="10496" max="10496" width="10" style="113" customWidth="1"/>
    <col min="10497" max="10497" width="5.140625" style="113" customWidth="1"/>
    <col min="10498" max="10498" width="19.28515625" style="113" customWidth="1"/>
    <col min="10499" max="10499" width="61.5703125" style="113" customWidth="1"/>
    <col min="10500" max="10751" width="9.140625" style="113"/>
    <col min="10752" max="10752" width="10" style="113" customWidth="1"/>
    <col min="10753" max="10753" width="5.140625" style="113" customWidth="1"/>
    <col min="10754" max="10754" width="19.28515625" style="113" customWidth="1"/>
    <col min="10755" max="10755" width="61.5703125" style="113" customWidth="1"/>
    <col min="10756" max="11007" width="9.140625" style="113"/>
    <col min="11008" max="11008" width="10" style="113" customWidth="1"/>
    <col min="11009" max="11009" width="5.140625" style="113" customWidth="1"/>
    <col min="11010" max="11010" width="19.28515625" style="113" customWidth="1"/>
    <col min="11011" max="11011" width="61.5703125" style="113" customWidth="1"/>
    <col min="11012" max="11263" width="9.140625" style="113"/>
    <col min="11264" max="11264" width="10" style="113" customWidth="1"/>
    <col min="11265" max="11265" width="5.140625" style="113" customWidth="1"/>
    <col min="11266" max="11266" width="19.28515625" style="113" customWidth="1"/>
    <col min="11267" max="11267" width="61.5703125" style="113" customWidth="1"/>
    <col min="11268" max="11519" width="9.140625" style="113"/>
    <col min="11520" max="11520" width="10" style="113" customWidth="1"/>
    <col min="11521" max="11521" width="5.140625" style="113" customWidth="1"/>
    <col min="11522" max="11522" width="19.28515625" style="113" customWidth="1"/>
    <col min="11523" max="11523" width="61.5703125" style="113" customWidth="1"/>
    <col min="11524" max="11775" width="9.140625" style="113"/>
    <col min="11776" max="11776" width="10" style="113" customWidth="1"/>
    <col min="11777" max="11777" width="5.140625" style="113" customWidth="1"/>
    <col min="11778" max="11778" width="19.28515625" style="113" customWidth="1"/>
    <col min="11779" max="11779" width="61.5703125" style="113" customWidth="1"/>
    <col min="11780" max="12031" width="9.140625" style="113"/>
    <col min="12032" max="12032" width="10" style="113" customWidth="1"/>
    <col min="12033" max="12033" width="5.140625" style="113" customWidth="1"/>
    <col min="12034" max="12034" width="19.28515625" style="113" customWidth="1"/>
    <col min="12035" max="12035" width="61.5703125" style="113" customWidth="1"/>
    <col min="12036" max="12287" width="9.140625" style="113"/>
    <col min="12288" max="12288" width="10" style="113" customWidth="1"/>
    <col min="12289" max="12289" width="5.140625" style="113" customWidth="1"/>
    <col min="12290" max="12290" width="19.28515625" style="113" customWidth="1"/>
    <col min="12291" max="12291" width="61.5703125" style="113" customWidth="1"/>
    <col min="12292" max="12543" width="9.140625" style="113"/>
    <col min="12544" max="12544" width="10" style="113" customWidth="1"/>
    <col min="12545" max="12545" width="5.140625" style="113" customWidth="1"/>
    <col min="12546" max="12546" width="19.28515625" style="113" customWidth="1"/>
    <col min="12547" max="12547" width="61.5703125" style="113" customWidth="1"/>
    <col min="12548" max="12799" width="9.140625" style="113"/>
    <col min="12800" max="12800" width="10" style="113" customWidth="1"/>
    <col min="12801" max="12801" width="5.140625" style="113" customWidth="1"/>
    <col min="12802" max="12802" width="19.28515625" style="113" customWidth="1"/>
    <col min="12803" max="12803" width="61.5703125" style="113" customWidth="1"/>
    <col min="12804" max="13055" width="9.140625" style="113"/>
    <col min="13056" max="13056" width="10" style="113" customWidth="1"/>
    <col min="13057" max="13057" width="5.140625" style="113" customWidth="1"/>
    <col min="13058" max="13058" width="19.28515625" style="113" customWidth="1"/>
    <col min="13059" max="13059" width="61.5703125" style="113" customWidth="1"/>
    <col min="13060" max="13311" width="9.140625" style="113"/>
    <col min="13312" max="13312" width="10" style="113" customWidth="1"/>
    <col min="13313" max="13313" width="5.140625" style="113" customWidth="1"/>
    <col min="13314" max="13314" width="19.28515625" style="113" customWidth="1"/>
    <col min="13315" max="13315" width="61.5703125" style="113" customWidth="1"/>
    <col min="13316" max="13567" width="9.140625" style="113"/>
    <col min="13568" max="13568" width="10" style="113" customWidth="1"/>
    <col min="13569" max="13569" width="5.140625" style="113" customWidth="1"/>
    <col min="13570" max="13570" width="19.28515625" style="113" customWidth="1"/>
    <col min="13571" max="13571" width="61.5703125" style="113" customWidth="1"/>
    <col min="13572" max="13823" width="9.140625" style="113"/>
    <col min="13824" max="13824" width="10" style="113" customWidth="1"/>
    <col min="13825" max="13825" width="5.140625" style="113" customWidth="1"/>
    <col min="13826" max="13826" width="19.28515625" style="113" customWidth="1"/>
    <col min="13827" max="13827" width="61.5703125" style="113" customWidth="1"/>
    <col min="13828" max="14079" width="9.140625" style="113"/>
    <col min="14080" max="14080" width="10" style="113" customWidth="1"/>
    <col min="14081" max="14081" width="5.140625" style="113" customWidth="1"/>
    <col min="14082" max="14082" width="19.28515625" style="113" customWidth="1"/>
    <col min="14083" max="14083" width="61.5703125" style="113" customWidth="1"/>
    <col min="14084" max="14335" width="9.140625" style="113"/>
    <col min="14336" max="14336" width="10" style="113" customWidth="1"/>
    <col min="14337" max="14337" width="5.140625" style="113" customWidth="1"/>
    <col min="14338" max="14338" width="19.28515625" style="113" customWidth="1"/>
    <col min="14339" max="14339" width="61.5703125" style="113" customWidth="1"/>
    <col min="14340" max="14591" width="9.140625" style="113"/>
    <col min="14592" max="14592" width="10" style="113" customWidth="1"/>
    <col min="14593" max="14593" width="5.140625" style="113" customWidth="1"/>
    <col min="14594" max="14594" width="19.28515625" style="113" customWidth="1"/>
    <col min="14595" max="14595" width="61.5703125" style="113" customWidth="1"/>
    <col min="14596" max="14847" width="9.140625" style="113"/>
    <col min="14848" max="14848" width="10" style="113" customWidth="1"/>
    <col min="14849" max="14849" width="5.140625" style="113" customWidth="1"/>
    <col min="14850" max="14850" width="19.28515625" style="113" customWidth="1"/>
    <col min="14851" max="14851" width="61.5703125" style="113" customWidth="1"/>
    <col min="14852" max="15103" width="9.140625" style="113"/>
    <col min="15104" max="15104" width="10" style="113" customWidth="1"/>
    <col min="15105" max="15105" width="5.140625" style="113" customWidth="1"/>
    <col min="15106" max="15106" width="19.28515625" style="113" customWidth="1"/>
    <col min="15107" max="15107" width="61.5703125" style="113" customWidth="1"/>
    <col min="15108" max="15359" width="9.140625" style="113"/>
    <col min="15360" max="15360" width="10" style="113" customWidth="1"/>
    <col min="15361" max="15361" width="5.140625" style="113" customWidth="1"/>
    <col min="15362" max="15362" width="19.28515625" style="113" customWidth="1"/>
    <col min="15363" max="15363" width="61.5703125" style="113" customWidth="1"/>
    <col min="15364" max="15615" width="9.140625" style="113"/>
    <col min="15616" max="15616" width="10" style="113" customWidth="1"/>
    <col min="15617" max="15617" width="5.140625" style="113" customWidth="1"/>
    <col min="15618" max="15618" width="19.28515625" style="113" customWidth="1"/>
    <col min="15619" max="15619" width="61.5703125" style="113" customWidth="1"/>
    <col min="15620" max="15871" width="9.140625" style="113"/>
    <col min="15872" max="15872" width="10" style="113" customWidth="1"/>
    <col min="15873" max="15873" width="5.140625" style="113" customWidth="1"/>
    <col min="15874" max="15874" width="19.28515625" style="113" customWidth="1"/>
    <col min="15875" max="15875" width="61.5703125" style="113" customWidth="1"/>
    <col min="15876" max="16127" width="9.140625" style="113"/>
    <col min="16128" max="16128" width="10" style="113" customWidth="1"/>
    <col min="16129" max="16129" width="5.140625" style="113" customWidth="1"/>
    <col min="16130" max="16130" width="19.28515625" style="113" customWidth="1"/>
    <col min="16131" max="16131" width="61.5703125" style="113" customWidth="1"/>
    <col min="16132" max="16384" width="9.140625" style="113"/>
  </cols>
  <sheetData>
    <row r="1" spans="1:6" x14ac:dyDescent="0.25">
      <c r="C1" s="117" t="s">
        <v>592</v>
      </c>
      <c r="D1" s="118"/>
      <c r="E1" s="118"/>
      <c r="F1" s="118"/>
    </row>
    <row r="2" spans="1:6" ht="60" customHeight="1" x14ac:dyDescent="0.25">
      <c r="C2" s="112" t="s">
        <v>308</v>
      </c>
      <c r="D2" s="118"/>
      <c r="E2" s="118"/>
      <c r="F2" s="118"/>
    </row>
    <row r="4" spans="1:6" ht="33.75" customHeight="1" x14ac:dyDescent="0.25">
      <c r="A4" s="349" t="s">
        <v>593</v>
      </c>
      <c r="B4" s="349"/>
      <c r="C4" s="349"/>
    </row>
    <row r="6" spans="1:6" s="119" customFormat="1" ht="68.25" customHeight="1" x14ac:dyDescent="0.25">
      <c r="A6" s="70" t="s">
        <v>594</v>
      </c>
      <c r="B6" s="186" t="s">
        <v>595</v>
      </c>
      <c r="C6" s="70" t="s">
        <v>596</v>
      </c>
    </row>
    <row r="7" spans="1:6" ht="21.75" customHeight="1" x14ac:dyDescent="0.25">
      <c r="A7" s="341" t="s">
        <v>304</v>
      </c>
      <c r="B7" s="342"/>
      <c r="C7" s="343"/>
    </row>
    <row r="8" spans="1:6" s="257" customFormat="1" ht="42" customHeight="1" x14ac:dyDescent="0.25">
      <c r="A8" s="254">
        <v>853</v>
      </c>
      <c r="B8" s="254" t="s">
        <v>663</v>
      </c>
      <c r="C8" s="255" t="s">
        <v>661</v>
      </c>
      <c r="D8" s="256"/>
    </row>
    <row r="9" spans="1:6" s="253" customFormat="1" ht="42" customHeight="1" x14ac:dyDescent="0.25">
      <c r="A9" s="254">
        <v>853</v>
      </c>
      <c r="B9" s="254" t="s">
        <v>664</v>
      </c>
      <c r="C9" s="255" t="s">
        <v>662</v>
      </c>
    </row>
    <row r="17" spans="3:5" x14ac:dyDescent="0.25">
      <c r="C17" s="120"/>
      <c r="D17" s="120"/>
      <c r="E17" s="120"/>
    </row>
    <row r="18" spans="3:5" x14ac:dyDescent="0.25">
      <c r="C18" s="258"/>
      <c r="D18" s="259"/>
      <c r="E18" s="260"/>
    </row>
    <row r="19" spans="3:5" x14ac:dyDescent="0.25">
      <c r="C19" s="258"/>
      <c r="D19" s="259"/>
      <c r="E19" s="260"/>
    </row>
    <row r="20" spans="3:5" x14ac:dyDescent="0.25">
      <c r="C20" s="120"/>
      <c r="D20" s="120"/>
      <c r="E20" s="120"/>
    </row>
  </sheetData>
  <mergeCells count="2">
    <mergeCell ref="A4:C4"/>
    <mergeCell ref="A7:C7"/>
  </mergeCells>
  <pageMargins left="0.70866141732283472" right="0.31496062992125984" top="0.1574803149606299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6"/>
  <sheetViews>
    <sheetView topLeftCell="A242" workbookViewId="0">
      <selection activeCell="F267" sqref="F267"/>
    </sheetView>
  </sheetViews>
  <sheetFormatPr defaultRowHeight="15" x14ac:dyDescent="0.25"/>
  <cols>
    <col min="1" max="1" width="1.42578125" customWidth="1"/>
    <col min="2" max="2" width="46.7109375" customWidth="1"/>
    <col min="3" max="4" width="3.28515625" hidden="1" customWidth="1"/>
    <col min="5" max="5" width="4.140625" hidden="1" customWidth="1"/>
    <col min="6" max="7" width="4" style="54" customWidth="1"/>
    <col min="8" max="8" width="10.5703125" customWidth="1"/>
    <col min="9" max="9" width="4.140625" customWidth="1"/>
    <col min="10" max="10" width="15.140625" customWidth="1"/>
    <col min="11" max="12" width="14.28515625"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2" s="1" customFormat="1" ht="12.75" x14ac:dyDescent="0.25">
      <c r="B1" s="2"/>
      <c r="C1" s="2"/>
      <c r="D1" s="2"/>
      <c r="E1" s="2"/>
      <c r="F1" s="351" t="s">
        <v>665</v>
      </c>
      <c r="G1" s="351"/>
      <c r="H1" s="351"/>
      <c r="I1" s="351"/>
      <c r="J1" s="351"/>
    </row>
    <row r="2" spans="1:12" s="1" customFormat="1" ht="48" customHeight="1" x14ac:dyDescent="0.25">
      <c r="B2" s="2"/>
      <c r="C2" s="2"/>
      <c r="D2" s="2"/>
      <c r="E2" s="2"/>
      <c r="F2" s="331" t="s">
        <v>308</v>
      </c>
      <c r="G2" s="331"/>
      <c r="H2" s="331"/>
      <c r="I2" s="331"/>
      <c r="J2" s="331"/>
      <c r="K2" s="331"/>
      <c r="L2" s="331"/>
    </row>
    <row r="3" spans="1:12" s="1" customFormat="1" ht="30" customHeight="1" x14ac:dyDescent="0.25">
      <c r="A3" s="329" t="s">
        <v>309</v>
      </c>
      <c r="B3" s="329"/>
      <c r="C3" s="329"/>
      <c r="D3" s="329"/>
      <c r="E3" s="329"/>
      <c r="F3" s="329"/>
      <c r="G3" s="329"/>
      <c r="H3" s="329"/>
      <c r="I3" s="329"/>
      <c r="J3" s="329"/>
      <c r="K3" s="329"/>
      <c r="L3" s="329"/>
    </row>
    <row r="4" spans="1:12" s="1" customFormat="1" ht="12.75" x14ac:dyDescent="0.25">
      <c r="A4" s="3"/>
      <c r="B4" s="3"/>
      <c r="C4" s="3"/>
      <c r="D4" s="3"/>
      <c r="E4" s="3"/>
      <c r="F4" s="4"/>
      <c r="G4" s="4"/>
      <c r="H4" s="3"/>
      <c r="I4" s="3"/>
      <c r="J4" s="314" t="s">
        <v>307</v>
      </c>
      <c r="K4" s="4"/>
      <c r="L4" s="4"/>
    </row>
    <row r="5" spans="1:12" s="7" customFormat="1" ht="23.25" customHeight="1" x14ac:dyDescent="0.25">
      <c r="A5" s="352" t="s">
        <v>1</v>
      </c>
      <c r="B5" s="352"/>
      <c r="C5" s="300"/>
      <c r="D5" s="300"/>
      <c r="E5" s="5"/>
      <c r="F5" s="6" t="s">
        <v>2</v>
      </c>
      <c r="G5" s="6" t="s">
        <v>3</v>
      </c>
      <c r="H5" s="6" t="s">
        <v>4</v>
      </c>
      <c r="I5" s="6" t="s">
        <v>5</v>
      </c>
      <c r="J5" s="5" t="s">
        <v>6</v>
      </c>
      <c r="K5" s="300" t="s">
        <v>7</v>
      </c>
      <c r="L5" s="300" t="s">
        <v>8</v>
      </c>
    </row>
    <row r="6" spans="1:12" s="12" customFormat="1" ht="12.75" x14ac:dyDescent="0.25">
      <c r="A6" s="355" t="s">
        <v>9</v>
      </c>
      <c r="B6" s="355"/>
      <c r="C6" s="290"/>
      <c r="D6" s="290"/>
      <c r="E6" s="8"/>
      <c r="F6" s="9" t="s">
        <v>10</v>
      </c>
      <c r="G6" s="9"/>
      <c r="H6" s="9"/>
      <c r="I6" s="9"/>
      <c r="J6" s="10">
        <f>J7+J17+J38+J56+J61</f>
        <v>16972200</v>
      </c>
      <c r="K6" s="10">
        <f>K7+K17+K38+K56+K61</f>
        <v>16507069</v>
      </c>
      <c r="L6" s="10">
        <f>L7+L17+L38+L56+L61</f>
        <v>17366700</v>
      </c>
    </row>
    <row r="7" spans="1:12" s="16" customFormat="1" ht="27" customHeight="1" x14ac:dyDescent="0.25">
      <c r="A7" s="326" t="s">
        <v>11</v>
      </c>
      <c r="B7" s="326"/>
      <c r="C7" s="285"/>
      <c r="D7" s="285"/>
      <c r="E7" s="13"/>
      <c r="F7" s="14" t="s">
        <v>10</v>
      </c>
      <c r="G7" s="14" t="s">
        <v>12</v>
      </c>
      <c r="H7" s="14"/>
      <c r="I7" s="14"/>
      <c r="J7" s="15">
        <f t="shared" ref="J7:L8" si="0">J8</f>
        <v>604700</v>
      </c>
      <c r="K7" s="15">
        <f t="shared" si="0"/>
        <v>619226</v>
      </c>
      <c r="L7" s="15">
        <f t="shared" si="0"/>
        <v>655100</v>
      </c>
    </row>
    <row r="8" spans="1:12" s="1" customFormat="1" ht="27.75" customHeight="1" x14ac:dyDescent="0.25">
      <c r="A8" s="350" t="s">
        <v>13</v>
      </c>
      <c r="B8" s="350"/>
      <c r="C8" s="289"/>
      <c r="D8" s="289"/>
      <c r="E8" s="17"/>
      <c r="F8" s="18" t="s">
        <v>10</v>
      </c>
      <c r="G8" s="18" t="s">
        <v>12</v>
      </c>
      <c r="H8" s="18" t="s">
        <v>14</v>
      </c>
      <c r="I8" s="18"/>
      <c r="J8" s="19">
        <f t="shared" si="0"/>
        <v>604700</v>
      </c>
      <c r="K8" s="19">
        <f t="shared" si="0"/>
        <v>619226</v>
      </c>
      <c r="L8" s="19">
        <f t="shared" si="0"/>
        <v>655100</v>
      </c>
    </row>
    <row r="9" spans="1:12" s="1" customFormat="1" ht="12.75" x14ac:dyDescent="0.25">
      <c r="A9" s="350" t="s">
        <v>15</v>
      </c>
      <c r="B9" s="350"/>
      <c r="C9" s="289"/>
      <c r="D9" s="289"/>
      <c r="E9" s="17"/>
      <c r="F9" s="18" t="s">
        <v>10</v>
      </c>
      <c r="G9" s="18" t="s">
        <v>12</v>
      </c>
      <c r="H9" s="18" t="s">
        <v>16</v>
      </c>
      <c r="I9" s="18"/>
      <c r="J9" s="19">
        <f>J10+J12+J14</f>
        <v>604700</v>
      </c>
      <c r="K9" s="19">
        <f>K10+K12+K14</f>
        <v>619226</v>
      </c>
      <c r="L9" s="19">
        <f>L10+L12+L14</f>
        <v>655100</v>
      </c>
    </row>
    <row r="10" spans="1:12" s="1" customFormat="1" ht="27" customHeight="1" x14ac:dyDescent="0.25">
      <c r="A10" s="17"/>
      <c r="B10" s="17" t="s">
        <v>17</v>
      </c>
      <c r="C10" s="289"/>
      <c r="D10" s="289"/>
      <c r="E10" s="17"/>
      <c r="F10" s="18" t="s">
        <v>18</v>
      </c>
      <c r="G10" s="18" t="s">
        <v>12</v>
      </c>
      <c r="H10" s="18" t="s">
        <v>16</v>
      </c>
      <c r="I10" s="18" t="s">
        <v>19</v>
      </c>
      <c r="J10" s="19">
        <f>J11</f>
        <v>432300</v>
      </c>
      <c r="K10" s="19">
        <f>K11</f>
        <v>438273</v>
      </c>
      <c r="L10" s="19">
        <f>L11</f>
        <v>463700</v>
      </c>
    </row>
    <row r="11" spans="1:12" s="1" customFormat="1" ht="25.5" x14ac:dyDescent="0.25">
      <c r="A11" s="20"/>
      <c r="B11" s="21" t="s">
        <v>20</v>
      </c>
      <c r="C11" s="294"/>
      <c r="D11" s="294"/>
      <c r="E11" s="21"/>
      <c r="F11" s="18" t="s">
        <v>10</v>
      </c>
      <c r="G11" s="18" t="s">
        <v>12</v>
      </c>
      <c r="H11" s="18" t="s">
        <v>16</v>
      </c>
      <c r="I11" s="18" t="s">
        <v>21</v>
      </c>
      <c r="J11" s="19">
        <f>432329-29</f>
        <v>432300</v>
      </c>
      <c r="K11" s="19">
        <v>438273</v>
      </c>
      <c r="L11" s="19">
        <v>463700</v>
      </c>
    </row>
    <row r="12" spans="1:12" s="1" customFormat="1" ht="25.5" x14ac:dyDescent="0.25">
      <c r="A12" s="20"/>
      <c r="B12" s="21" t="s">
        <v>22</v>
      </c>
      <c r="C12" s="294"/>
      <c r="D12" s="294"/>
      <c r="E12" s="21"/>
      <c r="F12" s="18" t="s">
        <v>10</v>
      </c>
      <c r="G12" s="18" t="s">
        <v>12</v>
      </c>
      <c r="H12" s="18" t="s">
        <v>16</v>
      </c>
      <c r="I12" s="18" t="s">
        <v>23</v>
      </c>
      <c r="J12" s="19">
        <f>J13</f>
        <v>171700</v>
      </c>
      <c r="K12" s="19">
        <f>K13</f>
        <v>180253</v>
      </c>
      <c r="L12" s="19">
        <f>L13</f>
        <v>190700</v>
      </c>
    </row>
    <row r="13" spans="1:12" s="1" customFormat="1" ht="13.5" customHeight="1" x14ac:dyDescent="0.25">
      <c r="A13" s="20"/>
      <c r="B13" s="17" t="s">
        <v>24</v>
      </c>
      <c r="C13" s="289"/>
      <c r="D13" s="289"/>
      <c r="E13" s="17"/>
      <c r="F13" s="18" t="s">
        <v>10</v>
      </c>
      <c r="G13" s="18" t="s">
        <v>12</v>
      </c>
      <c r="H13" s="18" t="s">
        <v>16</v>
      </c>
      <c r="I13" s="18" t="s">
        <v>25</v>
      </c>
      <c r="J13" s="19">
        <f>171670+30</f>
        <v>171700</v>
      </c>
      <c r="K13" s="19">
        <v>180253</v>
      </c>
      <c r="L13" s="19">
        <v>190700</v>
      </c>
    </row>
    <row r="14" spans="1:12" s="1" customFormat="1" ht="12.75" x14ac:dyDescent="0.25">
      <c r="A14" s="20"/>
      <c r="B14" s="17" t="s">
        <v>26</v>
      </c>
      <c r="C14" s="289"/>
      <c r="D14" s="289"/>
      <c r="E14" s="17"/>
      <c r="F14" s="18" t="s">
        <v>10</v>
      </c>
      <c r="G14" s="18" t="s">
        <v>12</v>
      </c>
      <c r="H14" s="18" t="s">
        <v>16</v>
      </c>
      <c r="I14" s="18" t="s">
        <v>27</v>
      </c>
      <c r="J14" s="19">
        <f>J15+J16</f>
        <v>700</v>
      </c>
      <c r="K14" s="19">
        <f>K15+K16</f>
        <v>700</v>
      </c>
      <c r="L14" s="19">
        <f>K14</f>
        <v>700</v>
      </c>
    </row>
    <row r="15" spans="1:12" s="1" customFormat="1" ht="15" customHeight="1" x14ac:dyDescent="0.25">
      <c r="A15" s="20"/>
      <c r="B15" s="17" t="s">
        <v>28</v>
      </c>
      <c r="C15" s="289"/>
      <c r="D15" s="289"/>
      <c r="E15" s="17"/>
      <c r="F15" s="18" t="s">
        <v>10</v>
      </c>
      <c r="G15" s="18" t="s">
        <v>12</v>
      </c>
      <c r="H15" s="18" t="s">
        <v>16</v>
      </c>
      <c r="I15" s="18" t="s">
        <v>29</v>
      </c>
      <c r="J15" s="19"/>
      <c r="K15" s="19"/>
      <c r="L15" s="19"/>
    </row>
    <row r="16" spans="1:12" s="1" customFormat="1" ht="12.75" x14ac:dyDescent="0.25">
      <c r="A16" s="20"/>
      <c r="B16" s="17" t="s">
        <v>30</v>
      </c>
      <c r="C16" s="289"/>
      <c r="D16" s="289"/>
      <c r="E16" s="17"/>
      <c r="F16" s="18" t="s">
        <v>10</v>
      </c>
      <c r="G16" s="18" t="s">
        <v>12</v>
      </c>
      <c r="H16" s="18" t="s">
        <v>16</v>
      </c>
      <c r="I16" s="18" t="s">
        <v>31</v>
      </c>
      <c r="J16" s="19">
        <v>700</v>
      </c>
      <c r="K16" s="19">
        <v>700</v>
      </c>
      <c r="L16" s="19">
        <v>700</v>
      </c>
    </row>
    <row r="17" spans="1:12" s="16" customFormat="1" ht="39.75" customHeight="1" x14ac:dyDescent="0.25">
      <c r="A17" s="326" t="s">
        <v>38</v>
      </c>
      <c r="B17" s="326"/>
      <c r="C17" s="285"/>
      <c r="D17" s="285"/>
      <c r="E17" s="13"/>
      <c r="F17" s="14" t="s">
        <v>10</v>
      </c>
      <c r="G17" s="14" t="s">
        <v>39</v>
      </c>
      <c r="H17" s="14"/>
      <c r="I17" s="14"/>
      <c r="J17" s="15">
        <f>J18+J30</f>
        <v>10257700</v>
      </c>
      <c r="K17" s="15">
        <f>K18+K30</f>
        <v>10482184</v>
      </c>
      <c r="L17" s="15">
        <f>L18+L30</f>
        <v>11075900</v>
      </c>
    </row>
    <row r="18" spans="1:12" s="1" customFormat="1" ht="27.75" customHeight="1" x14ac:dyDescent="0.25">
      <c r="A18" s="350" t="s">
        <v>13</v>
      </c>
      <c r="B18" s="350"/>
      <c r="C18" s="289"/>
      <c r="D18" s="289"/>
      <c r="E18" s="17"/>
      <c r="F18" s="18" t="s">
        <v>10</v>
      </c>
      <c r="G18" s="18" t="s">
        <v>39</v>
      </c>
      <c r="H18" s="18" t="s">
        <v>40</v>
      </c>
      <c r="I18" s="18"/>
      <c r="J18" s="19">
        <f>J19+J27</f>
        <v>10238700</v>
      </c>
      <c r="K18" s="19">
        <f>K19+K27</f>
        <v>10482184</v>
      </c>
      <c r="L18" s="19">
        <f>L19+L27</f>
        <v>11075900</v>
      </c>
    </row>
    <row r="19" spans="1:12" s="1" customFormat="1" ht="12.75" x14ac:dyDescent="0.25">
      <c r="A19" s="350" t="s">
        <v>15</v>
      </c>
      <c r="B19" s="350"/>
      <c r="C19" s="289"/>
      <c r="D19" s="289"/>
      <c r="E19" s="17"/>
      <c r="F19" s="18" t="s">
        <v>10</v>
      </c>
      <c r="G19" s="18" t="s">
        <v>39</v>
      </c>
      <c r="H19" s="18" t="s">
        <v>16</v>
      </c>
      <c r="I19" s="18"/>
      <c r="J19" s="19">
        <f>J20+J22+J24</f>
        <v>9520900</v>
      </c>
      <c r="K19" s="19">
        <f>K20+K22+K24</f>
        <v>9754575</v>
      </c>
      <c r="L19" s="19">
        <f>L20+L22+L24</f>
        <v>10306100</v>
      </c>
    </row>
    <row r="20" spans="1:12" s="1" customFormat="1" ht="30" customHeight="1" x14ac:dyDescent="0.25">
      <c r="A20" s="17"/>
      <c r="B20" s="17" t="s">
        <v>17</v>
      </c>
      <c r="C20" s="289"/>
      <c r="D20" s="289"/>
      <c r="E20" s="17"/>
      <c r="F20" s="18" t="s">
        <v>18</v>
      </c>
      <c r="G20" s="18" t="s">
        <v>39</v>
      </c>
      <c r="H20" s="18" t="s">
        <v>16</v>
      </c>
      <c r="I20" s="18" t="s">
        <v>19</v>
      </c>
      <c r="J20" s="19">
        <f>J21</f>
        <v>6346500</v>
      </c>
      <c r="K20" s="19">
        <f t="shared" ref="K20:L20" si="1">K21</f>
        <v>6433720</v>
      </c>
      <c r="L20" s="19">
        <f t="shared" si="1"/>
        <v>6806800</v>
      </c>
    </row>
    <row r="21" spans="1:12" s="1" customFormat="1" ht="15" customHeight="1" x14ac:dyDescent="0.25">
      <c r="A21" s="20"/>
      <c r="B21" s="21" t="s">
        <v>20</v>
      </c>
      <c r="C21" s="294"/>
      <c r="D21" s="294"/>
      <c r="E21" s="21"/>
      <c r="F21" s="18" t="s">
        <v>10</v>
      </c>
      <c r="G21" s="18" t="s">
        <v>39</v>
      </c>
      <c r="H21" s="18" t="s">
        <v>16</v>
      </c>
      <c r="I21" s="18" t="s">
        <v>21</v>
      </c>
      <c r="J21" s="19">
        <f>6346456+44</f>
        <v>6346500</v>
      </c>
      <c r="K21" s="19">
        <v>6433720</v>
      </c>
      <c r="L21" s="19">
        <v>6806800</v>
      </c>
    </row>
    <row r="22" spans="1:12" s="1" customFormat="1" ht="25.5" x14ac:dyDescent="0.25">
      <c r="A22" s="20"/>
      <c r="B22" s="21" t="s">
        <v>22</v>
      </c>
      <c r="C22" s="294"/>
      <c r="D22" s="294"/>
      <c r="E22" s="21"/>
      <c r="F22" s="18" t="s">
        <v>10</v>
      </c>
      <c r="G22" s="18" t="s">
        <v>39</v>
      </c>
      <c r="H22" s="18" t="s">
        <v>16</v>
      </c>
      <c r="I22" s="18" t="s">
        <v>23</v>
      </c>
      <c r="J22" s="19">
        <f>J23</f>
        <v>2929800</v>
      </c>
      <c r="K22" s="19">
        <f>K23</f>
        <v>3076255</v>
      </c>
      <c r="L22" s="19">
        <f>L23</f>
        <v>3254700</v>
      </c>
    </row>
    <row r="23" spans="1:12" s="1" customFormat="1" ht="15.75" customHeight="1" x14ac:dyDescent="0.25">
      <c r="A23" s="20"/>
      <c r="B23" s="17" t="s">
        <v>24</v>
      </c>
      <c r="C23" s="289"/>
      <c r="D23" s="289"/>
      <c r="E23" s="17"/>
      <c r="F23" s="18" t="s">
        <v>10</v>
      </c>
      <c r="G23" s="18" t="s">
        <v>39</v>
      </c>
      <c r="H23" s="18" t="s">
        <v>16</v>
      </c>
      <c r="I23" s="18" t="s">
        <v>25</v>
      </c>
      <c r="J23" s="19">
        <f>2929767+33</f>
        <v>2929800</v>
      </c>
      <c r="K23" s="19">
        <v>3076255</v>
      </c>
      <c r="L23" s="19">
        <v>3254700</v>
      </c>
    </row>
    <row r="24" spans="1:12" s="1" customFormat="1" ht="12.75" x14ac:dyDescent="0.25">
      <c r="A24" s="20"/>
      <c r="B24" s="17" t="s">
        <v>26</v>
      </c>
      <c r="C24" s="289"/>
      <c r="D24" s="289"/>
      <c r="E24" s="17"/>
      <c r="F24" s="18" t="s">
        <v>10</v>
      </c>
      <c r="G24" s="18" t="s">
        <v>39</v>
      </c>
      <c r="H24" s="18" t="s">
        <v>16</v>
      </c>
      <c r="I24" s="18" t="s">
        <v>27</v>
      </c>
      <c r="J24" s="19">
        <f>J25+J26</f>
        <v>244600</v>
      </c>
      <c r="K24" s="19">
        <f>K25+K26</f>
        <v>244600</v>
      </c>
      <c r="L24" s="19">
        <f>L25+L26</f>
        <v>244600</v>
      </c>
    </row>
    <row r="25" spans="1:12" s="1" customFormat="1" ht="15.75" customHeight="1" x14ac:dyDescent="0.25">
      <c r="A25" s="20"/>
      <c r="B25" s="17" t="s">
        <v>28</v>
      </c>
      <c r="C25" s="289"/>
      <c r="D25" s="289"/>
      <c r="E25" s="17"/>
      <c r="F25" s="18" t="s">
        <v>10</v>
      </c>
      <c r="G25" s="18" t="s">
        <v>39</v>
      </c>
      <c r="H25" s="18" t="s">
        <v>16</v>
      </c>
      <c r="I25" s="18" t="s">
        <v>29</v>
      </c>
      <c r="J25" s="19">
        <v>150000</v>
      </c>
      <c r="K25" s="19">
        <v>150000</v>
      </c>
      <c r="L25" s="19">
        <v>150000</v>
      </c>
    </row>
    <row r="26" spans="1:12" s="1" customFormat="1" ht="12.75" x14ac:dyDescent="0.25">
      <c r="A26" s="20"/>
      <c r="B26" s="17" t="s">
        <v>30</v>
      </c>
      <c r="C26" s="289"/>
      <c r="D26" s="289"/>
      <c r="E26" s="17"/>
      <c r="F26" s="18" t="s">
        <v>10</v>
      </c>
      <c r="G26" s="18" t="s">
        <v>39</v>
      </c>
      <c r="H26" s="18" t="s">
        <v>16</v>
      </c>
      <c r="I26" s="18" t="s">
        <v>31</v>
      </c>
      <c r="J26" s="19">
        <v>94600</v>
      </c>
      <c r="K26" s="19">
        <v>94600</v>
      </c>
      <c r="L26" s="19">
        <v>94600</v>
      </c>
    </row>
    <row r="27" spans="1:12" s="1" customFormat="1" ht="25.5" customHeight="1" x14ac:dyDescent="0.25">
      <c r="A27" s="350" t="s">
        <v>41</v>
      </c>
      <c r="B27" s="350"/>
      <c r="C27" s="289"/>
      <c r="D27" s="289"/>
      <c r="E27" s="17"/>
      <c r="F27" s="18" t="s">
        <v>10</v>
      </c>
      <c r="G27" s="18" t="s">
        <v>39</v>
      </c>
      <c r="H27" s="18" t="s">
        <v>42</v>
      </c>
      <c r="I27" s="18"/>
      <c r="J27" s="19">
        <f t="shared" ref="J27:L28" si="2">J28</f>
        <v>717800</v>
      </c>
      <c r="K27" s="19">
        <f t="shared" si="2"/>
        <v>727609</v>
      </c>
      <c r="L27" s="19">
        <f t="shared" si="2"/>
        <v>769800</v>
      </c>
    </row>
    <row r="28" spans="1:12" s="1" customFormat="1" ht="26.25" customHeight="1" x14ac:dyDescent="0.25">
      <c r="A28" s="17"/>
      <c r="B28" s="17" t="s">
        <v>17</v>
      </c>
      <c r="C28" s="289"/>
      <c r="D28" s="289"/>
      <c r="E28" s="17"/>
      <c r="F28" s="18" t="s">
        <v>18</v>
      </c>
      <c r="G28" s="18" t="s">
        <v>39</v>
      </c>
      <c r="H28" s="18" t="s">
        <v>42</v>
      </c>
      <c r="I28" s="18" t="s">
        <v>19</v>
      </c>
      <c r="J28" s="19">
        <f t="shared" si="2"/>
        <v>717800</v>
      </c>
      <c r="K28" s="19">
        <f t="shared" si="2"/>
        <v>727609</v>
      </c>
      <c r="L28" s="19">
        <f t="shared" si="2"/>
        <v>769800</v>
      </c>
    </row>
    <row r="29" spans="1:12" s="1" customFormat="1" ht="25.5" x14ac:dyDescent="0.25">
      <c r="A29" s="20"/>
      <c r="B29" s="21" t="s">
        <v>20</v>
      </c>
      <c r="C29" s="294"/>
      <c r="D29" s="294"/>
      <c r="E29" s="21"/>
      <c r="F29" s="18" t="s">
        <v>10</v>
      </c>
      <c r="G29" s="18" t="s">
        <v>39</v>
      </c>
      <c r="H29" s="18" t="s">
        <v>42</v>
      </c>
      <c r="I29" s="18" t="s">
        <v>21</v>
      </c>
      <c r="J29" s="19">
        <f>717741+59</f>
        <v>717800</v>
      </c>
      <c r="K29" s="19">
        <v>727609</v>
      </c>
      <c r="L29" s="19">
        <v>769800</v>
      </c>
    </row>
    <row r="30" spans="1:12" s="1" customFormat="1" ht="28.5" customHeight="1" x14ac:dyDescent="0.25">
      <c r="A30" s="350" t="s">
        <v>32</v>
      </c>
      <c r="B30" s="350"/>
      <c r="C30" s="289"/>
      <c r="D30" s="289"/>
      <c r="E30" s="17"/>
      <c r="F30" s="18" t="s">
        <v>10</v>
      </c>
      <c r="G30" s="18" t="s">
        <v>39</v>
      </c>
      <c r="H30" s="18" t="s">
        <v>33</v>
      </c>
      <c r="I30" s="18"/>
      <c r="J30" s="19">
        <f>J31</f>
        <v>19000</v>
      </c>
      <c r="K30" s="19"/>
      <c r="L30" s="19"/>
    </row>
    <row r="31" spans="1:12" s="1" customFormat="1" ht="39.75" customHeight="1" x14ac:dyDescent="0.25">
      <c r="A31" s="353" t="s">
        <v>34</v>
      </c>
      <c r="B31" s="354"/>
      <c r="C31" s="292"/>
      <c r="D31" s="292"/>
      <c r="E31" s="17"/>
      <c r="F31" s="18" t="s">
        <v>10</v>
      </c>
      <c r="G31" s="18" t="s">
        <v>39</v>
      </c>
      <c r="H31" s="18" t="s">
        <v>35</v>
      </c>
      <c r="I31" s="18"/>
      <c r="J31" s="19">
        <f>J32+J35</f>
        <v>19000</v>
      </c>
      <c r="K31" s="19"/>
      <c r="L31" s="19"/>
    </row>
    <row r="32" spans="1:12" s="1" customFormat="1" ht="30.75" customHeight="1" x14ac:dyDescent="0.25">
      <c r="A32" s="350" t="s">
        <v>43</v>
      </c>
      <c r="B32" s="350"/>
      <c r="C32" s="289"/>
      <c r="D32" s="289"/>
      <c r="E32" s="17"/>
      <c r="F32" s="18" t="s">
        <v>10</v>
      </c>
      <c r="G32" s="18" t="s">
        <v>39</v>
      </c>
      <c r="H32" s="18" t="s">
        <v>678</v>
      </c>
      <c r="I32" s="18"/>
      <c r="J32" s="19">
        <f>J33</f>
        <v>15500</v>
      </c>
      <c r="K32" s="19">
        <f>K33+K35</f>
        <v>0</v>
      </c>
      <c r="L32" s="19">
        <f>L33+L35</f>
        <v>0</v>
      </c>
    </row>
    <row r="33" spans="1:12" s="1" customFormat="1" ht="25.5" x14ac:dyDescent="0.25">
      <c r="A33" s="20"/>
      <c r="B33" s="21" t="s">
        <v>22</v>
      </c>
      <c r="C33" s="294"/>
      <c r="D33" s="294"/>
      <c r="E33" s="21"/>
      <c r="F33" s="18" t="s">
        <v>10</v>
      </c>
      <c r="G33" s="18" t="s">
        <v>39</v>
      </c>
      <c r="H33" s="18" t="s">
        <v>678</v>
      </c>
      <c r="I33" s="18" t="s">
        <v>23</v>
      </c>
      <c r="J33" s="19">
        <f>J34</f>
        <v>15500</v>
      </c>
      <c r="K33" s="19">
        <f>K34</f>
        <v>0</v>
      </c>
      <c r="L33" s="19">
        <f>L34</f>
        <v>0</v>
      </c>
    </row>
    <row r="34" spans="1:12" s="1" customFormat="1" ht="14.25" customHeight="1" x14ac:dyDescent="0.25">
      <c r="A34" s="20"/>
      <c r="B34" s="17" t="s">
        <v>24</v>
      </c>
      <c r="C34" s="289"/>
      <c r="D34" s="289"/>
      <c r="E34" s="17"/>
      <c r="F34" s="18" t="s">
        <v>10</v>
      </c>
      <c r="G34" s="18" t="s">
        <v>39</v>
      </c>
      <c r="H34" s="18" t="s">
        <v>678</v>
      </c>
      <c r="I34" s="18" t="s">
        <v>25</v>
      </c>
      <c r="J34" s="19">
        <v>15500</v>
      </c>
      <c r="K34" s="19"/>
      <c r="L34" s="19"/>
    </row>
    <row r="35" spans="1:12" s="1" customFormat="1" ht="29.25" customHeight="1" x14ac:dyDescent="0.25">
      <c r="A35" s="350" t="s">
        <v>44</v>
      </c>
      <c r="B35" s="350"/>
      <c r="C35" s="289"/>
      <c r="D35" s="289"/>
      <c r="E35" s="17"/>
      <c r="F35" s="18" t="s">
        <v>10</v>
      </c>
      <c r="G35" s="18" t="s">
        <v>39</v>
      </c>
      <c r="H35" s="18" t="s">
        <v>45</v>
      </c>
      <c r="I35" s="18"/>
      <c r="J35" s="19">
        <f t="shared" ref="J35:J36" si="3">J36</f>
        <v>3500</v>
      </c>
      <c r="K35" s="19">
        <f>K36</f>
        <v>0</v>
      </c>
      <c r="L35" s="19">
        <f>L36</f>
        <v>0</v>
      </c>
    </row>
    <row r="36" spans="1:12" s="1" customFormat="1" ht="25.5" x14ac:dyDescent="0.25">
      <c r="A36" s="20"/>
      <c r="B36" s="21" t="s">
        <v>22</v>
      </c>
      <c r="C36" s="294"/>
      <c r="D36" s="294"/>
      <c r="E36" s="21"/>
      <c r="F36" s="18" t="s">
        <v>10</v>
      </c>
      <c r="G36" s="18" t="s">
        <v>39</v>
      </c>
      <c r="H36" s="18" t="s">
        <v>45</v>
      </c>
      <c r="I36" s="18" t="s">
        <v>23</v>
      </c>
      <c r="J36" s="19">
        <f t="shared" si="3"/>
        <v>3500</v>
      </c>
      <c r="K36" s="19"/>
      <c r="L36" s="19"/>
    </row>
    <row r="37" spans="1:12" s="1" customFormat="1" ht="15.75" customHeight="1" x14ac:dyDescent="0.25">
      <c r="A37" s="20"/>
      <c r="B37" s="17" t="s">
        <v>24</v>
      </c>
      <c r="C37" s="289"/>
      <c r="D37" s="289"/>
      <c r="E37" s="17"/>
      <c r="F37" s="18" t="s">
        <v>10</v>
      </c>
      <c r="G37" s="18" t="s">
        <v>39</v>
      </c>
      <c r="H37" s="18" t="s">
        <v>45</v>
      </c>
      <c r="I37" s="18" t="s">
        <v>25</v>
      </c>
      <c r="J37" s="19">
        <v>3500</v>
      </c>
      <c r="K37" s="19" t="e">
        <f>#REF!</f>
        <v>#REF!</v>
      </c>
      <c r="L37" s="19" t="e">
        <f>#REF!</f>
        <v>#REF!</v>
      </c>
    </row>
    <row r="38" spans="1:12" s="16" customFormat="1" ht="26.25" customHeight="1" x14ac:dyDescent="0.25">
      <c r="A38" s="326" t="s">
        <v>46</v>
      </c>
      <c r="B38" s="326"/>
      <c r="C38" s="285"/>
      <c r="D38" s="285"/>
      <c r="E38" s="13"/>
      <c r="F38" s="14" t="s">
        <v>10</v>
      </c>
      <c r="G38" s="14" t="s">
        <v>47</v>
      </c>
      <c r="H38" s="14"/>
      <c r="I38" s="14"/>
      <c r="J38" s="15">
        <f>J39+J51</f>
        <v>3662600</v>
      </c>
      <c r="K38" s="15">
        <f>K39</f>
        <v>3708459</v>
      </c>
      <c r="L38" s="15">
        <f>L39</f>
        <v>3922500</v>
      </c>
    </row>
    <row r="39" spans="1:12" s="1" customFormat="1" ht="30" customHeight="1" x14ac:dyDescent="0.25">
      <c r="A39" s="350" t="s">
        <v>13</v>
      </c>
      <c r="B39" s="350"/>
      <c r="C39" s="289"/>
      <c r="D39" s="289"/>
      <c r="E39" s="17"/>
      <c r="F39" s="18" t="s">
        <v>10</v>
      </c>
      <c r="G39" s="18" t="s">
        <v>47</v>
      </c>
      <c r="H39" s="18" t="s">
        <v>40</v>
      </c>
      <c r="I39" s="18"/>
      <c r="J39" s="19">
        <f>J40+J48</f>
        <v>3644600</v>
      </c>
      <c r="K39" s="19">
        <f>K40+K48</f>
        <v>3708459</v>
      </c>
      <c r="L39" s="19">
        <f>L40+L48</f>
        <v>3922500</v>
      </c>
    </row>
    <row r="40" spans="1:12" s="1" customFormat="1" ht="12.75" x14ac:dyDescent="0.25">
      <c r="A40" s="350" t="s">
        <v>15</v>
      </c>
      <c r="B40" s="350"/>
      <c r="C40" s="289"/>
      <c r="D40" s="289"/>
      <c r="E40" s="17"/>
      <c r="F40" s="18" t="s">
        <v>10</v>
      </c>
      <c r="G40" s="18" t="s">
        <v>47</v>
      </c>
      <c r="H40" s="18" t="s">
        <v>16</v>
      </c>
      <c r="I40" s="18"/>
      <c r="J40" s="19">
        <f>J41+J43+J45</f>
        <v>3346300</v>
      </c>
      <c r="K40" s="19">
        <f>K41+K43+K45</f>
        <v>3406071</v>
      </c>
      <c r="L40" s="19">
        <f>L41+L43+L45</f>
        <v>3602600</v>
      </c>
    </row>
    <row r="41" spans="1:12" s="1" customFormat="1" ht="27.75" customHeight="1" x14ac:dyDescent="0.25">
      <c r="A41" s="17"/>
      <c r="B41" s="17" t="s">
        <v>17</v>
      </c>
      <c r="C41" s="289"/>
      <c r="D41" s="289"/>
      <c r="E41" s="17"/>
      <c r="F41" s="18" t="s">
        <v>18</v>
      </c>
      <c r="G41" s="18" t="s">
        <v>47</v>
      </c>
      <c r="H41" s="18" t="s">
        <v>16</v>
      </c>
      <c r="I41" s="18" t="s">
        <v>19</v>
      </c>
      <c r="J41" s="19">
        <f>J42</f>
        <v>2954700</v>
      </c>
      <c r="K41" s="19">
        <f>K42</f>
        <v>2995271</v>
      </c>
      <c r="L41" s="19">
        <f>L42</f>
        <v>3169000</v>
      </c>
    </row>
    <row r="42" spans="1:12" s="1" customFormat="1" ht="25.5" x14ac:dyDescent="0.25">
      <c r="A42" s="20"/>
      <c r="B42" s="21" t="s">
        <v>20</v>
      </c>
      <c r="C42" s="294"/>
      <c r="D42" s="294"/>
      <c r="E42" s="21"/>
      <c r="F42" s="18" t="s">
        <v>10</v>
      </c>
      <c r="G42" s="18" t="s">
        <v>47</v>
      </c>
      <c r="H42" s="18" t="s">
        <v>16</v>
      </c>
      <c r="I42" s="18" t="s">
        <v>21</v>
      </c>
      <c r="J42" s="19">
        <f>2954645+55</f>
        <v>2954700</v>
      </c>
      <c r="K42" s="19">
        <v>2995271</v>
      </c>
      <c r="L42" s="19">
        <v>3169000</v>
      </c>
    </row>
    <row r="43" spans="1:12" s="1" customFormat="1" ht="25.5" x14ac:dyDescent="0.25">
      <c r="A43" s="20"/>
      <c r="B43" s="21" t="s">
        <v>22</v>
      </c>
      <c r="C43" s="294"/>
      <c r="D43" s="294"/>
      <c r="E43" s="21"/>
      <c r="F43" s="18" t="s">
        <v>10</v>
      </c>
      <c r="G43" s="18" t="s">
        <v>47</v>
      </c>
      <c r="H43" s="18" t="s">
        <v>16</v>
      </c>
      <c r="I43" s="18" t="s">
        <v>23</v>
      </c>
      <c r="J43" s="19">
        <f>J44</f>
        <v>384000</v>
      </c>
      <c r="K43" s="19">
        <f>K44</f>
        <v>403200</v>
      </c>
      <c r="L43" s="19">
        <f>L44</f>
        <v>426600</v>
      </c>
    </row>
    <row r="44" spans="1:12" s="1" customFormat="1" ht="15.75" customHeight="1" x14ac:dyDescent="0.25">
      <c r="A44" s="20"/>
      <c r="B44" s="17" t="s">
        <v>24</v>
      </c>
      <c r="C44" s="289"/>
      <c r="D44" s="289"/>
      <c r="E44" s="17"/>
      <c r="F44" s="18" t="s">
        <v>10</v>
      </c>
      <c r="G44" s="18" t="s">
        <v>47</v>
      </c>
      <c r="H44" s="18" t="s">
        <v>16</v>
      </c>
      <c r="I44" s="18" t="s">
        <v>25</v>
      </c>
      <c r="J44" s="19">
        <v>384000</v>
      </c>
      <c r="K44" s="19">
        <v>403200</v>
      </c>
      <c r="L44" s="19">
        <v>426600</v>
      </c>
    </row>
    <row r="45" spans="1:12" s="1" customFormat="1" ht="12.75" x14ac:dyDescent="0.25">
      <c r="A45" s="20"/>
      <c r="B45" s="17" t="s">
        <v>26</v>
      </c>
      <c r="C45" s="289"/>
      <c r="D45" s="289"/>
      <c r="E45" s="17"/>
      <c r="F45" s="18" t="s">
        <v>10</v>
      </c>
      <c r="G45" s="18" t="s">
        <v>47</v>
      </c>
      <c r="H45" s="18" t="s">
        <v>16</v>
      </c>
      <c r="I45" s="18" t="s">
        <v>27</v>
      </c>
      <c r="J45" s="19">
        <f>J46+J47</f>
        <v>7600</v>
      </c>
      <c r="K45" s="19">
        <f>K46+K47</f>
        <v>7600</v>
      </c>
      <c r="L45" s="19">
        <f>L46+L47</f>
        <v>7000</v>
      </c>
    </row>
    <row r="46" spans="1:12" s="1" customFormat="1" ht="14.25" customHeight="1" x14ac:dyDescent="0.25">
      <c r="A46" s="20"/>
      <c r="B46" s="17" t="s">
        <v>28</v>
      </c>
      <c r="C46" s="289"/>
      <c r="D46" s="289"/>
      <c r="E46" s="17"/>
      <c r="F46" s="18" t="s">
        <v>10</v>
      </c>
      <c r="G46" s="18" t="s">
        <v>47</v>
      </c>
      <c r="H46" s="18" t="s">
        <v>16</v>
      </c>
      <c r="I46" s="18" t="s">
        <v>29</v>
      </c>
      <c r="J46" s="19">
        <v>6000</v>
      </c>
      <c r="K46" s="19">
        <v>6000</v>
      </c>
      <c r="L46" s="19">
        <v>6000</v>
      </c>
    </row>
    <row r="47" spans="1:12" s="1" customFormat="1" ht="12.75" x14ac:dyDescent="0.25">
      <c r="A47" s="20"/>
      <c r="B47" s="17" t="s">
        <v>30</v>
      </c>
      <c r="C47" s="289"/>
      <c r="D47" s="289"/>
      <c r="E47" s="17"/>
      <c r="F47" s="18" t="s">
        <v>10</v>
      </c>
      <c r="G47" s="18" t="s">
        <v>47</v>
      </c>
      <c r="H47" s="18" t="s">
        <v>16</v>
      </c>
      <c r="I47" s="18" t="s">
        <v>31</v>
      </c>
      <c r="J47" s="19">
        <v>1600</v>
      </c>
      <c r="K47" s="19">
        <v>1600</v>
      </c>
      <c r="L47" s="19">
        <v>1000</v>
      </c>
    </row>
    <row r="48" spans="1:12" s="1" customFormat="1" ht="15" customHeight="1" x14ac:dyDescent="0.25">
      <c r="A48" s="350" t="s">
        <v>48</v>
      </c>
      <c r="B48" s="350"/>
      <c r="C48" s="289"/>
      <c r="D48" s="289"/>
      <c r="E48" s="17"/>
      <c r="F48" s="18" t="s">
        <v>10</v>
      </c>
      <c r="G48" s="18" t="s">
        <v>47</v>
      </c>
      <c r="H48" s="18" t="s">
        <v>49</v>
      </c>
      <c r="I48" s="18"/>
      <c r="J48" s="19">
        <f t="shared" ref="J48:L49" si="4">J49</f>
        <v>298300</v>
      </c>
      <c r="K48" s="19">
        <f t="shared" si="4"/>
        <v>302388</v>
      </c>
      <c r="L48" s="19">
        <f t="shared" si="4"/>
        <v>319900</v>
      </c>
    </row>
    <row r="49" spans="1:12" s="1" customFormat="1" ht="27.75" customHeight="1" x14ac:dyDescent="0.25">
      <c r="A49" s="17"/>
      <c r="B49" s="17" t="s">
        <v>17</v>
      </c>
      <c r="C49" s="289"/>
      <c r="D49" s="289"/>
      <c r="E49" s="17"/>
      <c r="F49" s="18" t="s">
        <v>18</v>
      </c>
      <c r="G49" s="18" t="s">
        <v>47</v>
      </c>
      <c r="H49" s="18" t="s">
        <v>49</v>
      </c>
      <c r="I49" s="18" t="s">
        <v>19</v>
      </c>
      <c r="J49" s="19">
        <f t="shared" si="4"/>
        <v>298300</v>
      </c>
      <c r="K49" s="19">
        <f t="shared" si="4"/>
        <v>302388</v>
      </c>
      <c r="L49" s="19">
        <f t="shared" si="4"/>
        <v>319900</v>
      </c>
    </row>
    <row r="50" spans="1:12" s="1" customFormat="1" ht="25.5" x14ac:dyDescent="0.25">
      <c r="A50" s="20"/>
      <c r="B50" s="21" t="s">
        <v>20</v>
      </c>
      <c r="C50" s="294"/>
      <c r="D50" s="294"/>
      <c r="E50" s="21"/>
      <c r="F50" s="18" t="s">
        <v>10</v>
      </c>
      <c r="G50" s="18" t="s">
        <v>47</v>
      </c>
      <c r="H50" s="18" t="s">
        <v>49</v>
      </c>
      <c r="I50" s="18" t="s">
        <v>21</v>
      </c>
      <c r="J50" s="19">
        <f>298287+13</f>
        <v>298300</v>
      </c>
      <c r="K50" s="19">
        <v>302388</v>
      </c>
      <c r="L50" s="19">
        <v>319900</v>
      </c>
    </row>
    <row r="51" spans="1:12" s="1" customFormat="1" ht="28.5" customHeight="1" x14ac:dyDescent="0.25">
      <c r="A51" s="350" t="s">
        <v>32</v>
      </c>
      <c r="B51" s="350"/>
      <c r="C51" s="289"/>
      <c r="D51" s="289"/>
      <c r="E51" s="289"/>
      <c r="F51" s="18" t="s">
        <v>10</v>
      </c>
      <c r="G51" s="18" t="s">
        <v>47</v>
      </c>
      <c r="H51" s="18" t="s">
        <v>33</v>
      </c>
      <c r="I51" s="18"/>
      <c r="J51" s="19">
        <f>J52</f>
        <v>18000</v>
      </c>
      <c r="K51" s="19"/>
      <c r="L51" s="19"/>
    </row>
    <row r="52" spans="1:12" s="1" customFormat="1" ht="39" customHeight="1" x14ac:dyDescent="0.25">
      <c r="A52" s="353" t="s">
        <v>34</v>
      </c>
      <c r="B52" s="354"/>
      <c r="C52" s="292"/>
      <c r="D52" s="292"/>
      <c r="E52" s="289"/>
      <c r="F52" s="18" t="s">
        <v>10</v>
      </c>
      <c r="G52" s="18" t="s">
        <v>47</v>
      </c>
      <c r="H52" s="18" t="s">
        <v>35</v>
      </c>
      <c r="I52" s="18"/>
      <c r="J52" s="19">
        <f>J53</f>
        <v>18000</v>
      </c>
      <c r="K52" s="19"/>
      <c r="L52" s="19"/>
    </row>
    <row r="53" spans="1:12" s="1" customFormat="1" ht="28.5" customHeight="1" x14ac:dyDescent="0.25">
      <c r="A53" s="350" t="s">
        <v>36</v>
      </c>
      <c r="B53" s="350"/>
      <c r="C53" s="289"/>
      <c r="D53" s="289"/>
      <c r="E53" s="289"/>
      <c r="F53" s="18" t="s">
        <v>10</v>
      </c>
      <c r="G53" s="18" t="s">
        <v>47</v>
      </c>
      <c r="H53" s="18" t="s">
        <v>37</v>
      </c>
      <c r="I53" s="18"/>
      <c r="J53" s="19">
        <f>J54</f>
        <v>18000</v>
      </c>
      <c r="K53" s="19"/>
      <c r="L53" s="19"/>
    </row>
    <row r="54" spans="1:12" s="1" customFormat="1" ht="25.5" x14ac:dyDescent="0.25">
      <c r="A54" s="20"/>
      <c r="B54" s="294" t="s">
        <v>22</v>
      </c>
      <c r="C54" s="294"/>
      <c r="D54" s="294"/>
      <c r="E54" s="294"/>
      <c r="F54" s="18" t="s">
        <v>10</v>
      </c>
      <c r="G54" s="18" t="s">
        <v>47</v>
      </c>
      <c r="H54" s="18" t="s">
        <v>37</v>
      </c>
      <c r="I54" s="18" t="s">
        <v>23</v>
      </c>
      <c r="J54" s="19">
        <f>J55</f>
        <v>18000</v>
      </c>
      <c r="K54" s="19"/>
      <c r="L54" s="19"/>
    </row>
    <row r="55" spans="1:12" s="1" customFormat="1" ht="14.25" customHeight="1" x14ac:dyDescent="0.25">
      <c r="A55" s="20"/>
      <c r="B55" s="289" t="s">
        <v>24</v>
      </c>
      <c r="C55" s="289"/>
      <c r="D55" s="289"/>
      <c r="E55" s="289"/>
      <c r="F55" s="18" t="s">
        <v>10</v>
      </c>
      <c r="G55" s="18" t="s">
        <v>47</v>
      </c>
      <c r="H55" s="18" t="s">
        <v>37</v>
      </c>
      <c r="I55" s="18" t="s">
        <v>25</v>
      </c>
      <c r="J55" s="19">
        <v>18000</v>
      </c>
      <c r="K55" s="19"/>
      <c r="L55" s="19"/>
    </row>
    <row r="56" spans="1:12" s="16" customFormat="1" ht="12.75" x14ac:dyDescent="0.25">
      <c r="A56" s="326" t="s">
        <v>50</v>
      </c>
      <c r="B56" s="326"/>
      <c r="C56" s="285"/>
      <c r="D56" s="285"/>
      <c r="E56" s="13"/>
      <c r="F56" s="14" t="s">
        <v>10</v>
      </c>
      <c r="G56" s="14" t="s">
        <v>51</v>
      </c>
      <c r="H56" s="14"/>
      <c r="I56" s="14"/>
      <c r="J56" s="15">
        <f t="shared" ref="J56:L59" si="5">J57</f>
        <v>100000</v>
      </c>
      <c r="K56" s="15">
        <f t="shared" si="5"/>
        <v>100000</v>
      </c>
      <c r="L56" s="15">
        <f t="shared" si="5"/>
        <v>100000</v>
      </c>
    </row>
    <row r="57" spans="1:12" s="1" customFormat="1" ht="12.75" x14ac:dyDescent="0.25">
      <c r="A57" s="350" t="s">
        <v>50</v>
      </c>
      <c r="B57" s="350"/>
      <c r="C57" s="289"/>
      <c r="D57" s="289"/>
      <c r="E57" s="17"/>
      <c r="F57" s="18" t="s">
        <v>10</v>
      </c>
      <c r="G57" s="18" t="s">
        <v>51</v>
      </c>
      <c r="H57" s="18" t="s">
        <v>52</v>
      </c>
      <c r="I57" s="18"/>
      <c r="J57" s="19">
        <f t="shared" si="5"/>
        <v>100000</v>
      </c>
      <c r="K57" s="19">
        <f t="shared" si="5"/>
        <v>100000</v>
      </c>
      <c r="L57" s="19">
        <f t="shared" si="5"/>
        <v>100000</v>
      </c>
    </row>
    <row r="58" spans="1:12" s="1" customFormat="1" ht="12.75" x14ac:dyDescent="0.25">
      <c r="A58" s="350" t="s">
        <v>53</v>
      </c>
      <c r="B58" s="350"/>
      <c r="C58" s="289"/>
      <c r="D58" s="289"/>
      <c r="E58" s="17"/>
      <c r="F58" s="18" t="s">
        <v>10</v>
      </c>
      <c r="G58" s="18" t="s">
        <v>51</v>
      </c>
      <c r="H58" s="18" t="s">
        <v>54</v>
      </c>
      <c r="I58" s="18"/>
      <c r="J58" s="19">
        <f t="shared" si="5"/>
        <v>100000</v>
      </c>
      <c r="K58" s="19">
        <f t="shared" si="5"/>
        <v>100000</v>
      </c>
      <c r="L58" s="19">
        <f t="shared" si="5"/>
        <v>100000</v>
      </c>
    </row>
    <row r="59" spans="1:12" s="1" customFormat="1" ht="12.75" x14ac:dyDescent="0.25">
      <c r="A59" s="20"/>
      <c r="B59" s="17" t="s">
        <v>26</v>
      </c>
      <c r="C59" s="289"/>
      <c r="D59" s="289"/>
      <c r="E59" s="17"/>
      <c r="F59" s="18" t="s">
        <v>10</v>
      </c>
      <c r="G59" s="18" t="s">
        <v>51</v>
      </c>
      <c r="H59" s="18" t="s">
        <v>54</v>
      </c>
      <c r="I59" s="18" t="s">
        <v>27</v>
      </c>
      <c r="J59" s="19">
        <f t="shared" si="5"/>
        <v>100000</v>
      </c>
      <c r="K59" s="19">
        <f t="shared" si="5"/>
        <v>100000</v>
      </c>
      <c r="L59" s="19">
        <f t="shared" si="5"/>
        <v>100000</v>
      </c>
    </row>
    <row r="60" spans="1:12" s="1" customFormat="1" ht="12.75" x14ac:dyDescent="0.25">
      <c r="A60" s="20"/>
      <c r="B60" s="21" t="s">
        <v>55</v>
      </c>
      <c r="C60" s="294"/>
      <c r="D60" s="294"/>
      <c r="E60" s="21"/>
      <c r="F60" s="18" t="s">
        <v>10</v>
      </c>
      <c r="G60" s="18" t="s">
        <v>51</v>
      </c>
      <c r="H60" s="18" t="s">
        <v>54</v>
      </c>
      <c r="I60" s="18" t="s">
        <v>56</v>
      </c>
      <c r="J60" s="19">
        <v>100000</v>
      </c>
      <c r="K60" s="19">
        <v>100000</v>
      </c>
      <c r="L60" s="19">
        <v>100000</v>
      </c>
    </row>
    <row r="61" spans="1:12" s="16" customFormat="1" ht="12.75" x14ac:dyDescent="0.25">
      <c r="A61" s="326" t="s">
        <v>57</v>
      </c>
      <c r="B61" s="326"/>
      <c r="C61" s="285"/>
      <c r="D61" s="285"/>
      <c r="E61" s="13"/>
      <c r="F61" s="14" t="s">
        <v>10</v>
      </c>
      <c r="G61" s="14" t="s">
        <v>58</v>
      </c>
      <c r="H61" s="14"/>
      <c r="I61" s="14"/>
      <c r="J61" s="15">
        <f>J62+J69+J79+J82</f>
        <v>2347200</v>
      </c>
      <c r="K61" s="15">
        <f t="shared" ref="K61:L61" si="6">K62+K69+K79+K82</f>
        <v>1597200</v>
      </c>
      <c r="L61" s="15">
        <f t="shared" si="6"/>
        <v>1613200</v>
      </c>
    </row>
    <row r="62" spans="1:12" s="1" customFormat="1" ht="26.25" customHeight="1" x14ac:dyDescent="0.25">
      <c r="A62" s="350" t="s">
        <v>59</v>
      </c>
      <c r="B62" s="350"/>
      <c r="C62" s="289"/>
      <c r="D62" s="289"/>
      <c r="E62" s="17"/>
      <c r="F62" s="18" t="s">
        <v>10</v>
      </c>
      <c r="G62" s="18" t="s">
        <v>58</v>
      </c>
      <c r="H62" s="18" t="s">
        <v>60</v>
      </c>
      <c r="I62" s="18"/>
      <c r="J62" s="19">
        <f>J63+J66</f>
        <v>325000</v>
      </c>
      <c r="K62" s="19">
        <f>K63+K66</f>
        <v>275000</v>
      </c>
      <c r="L62" s="19">
        <f>L63+L66</f>
        <v>291000</v>
      </c>
    </row>
    <row r="63" spans="1:12" s="1" customFormat="1" ht="12.75" x14ac:dyDescent="0.25">
      <c r="A63" s="353" t="s">
        <v>61</v>
      </c>
      <c r="B63" s="354"/>
      <c r="C63" s="292"/>
      <c r="D63" s="292"/>
      <c r="E63" s="23"/>
      <c r="F63" s="18" t="s">
        <v>10</v>
      </c>
      <c r="G63" s="18" t="s">
        <v>58</v>
      </c>
      <c r="H63" s="18" t="s">
        <v>62</v>
      </c>
      <c r="I63" s="18"/>
      <c r="J63" s="19">
        <f>J64</f>
        <v>75000</v>
      </c>
      <c r="K63" s="19">
        <f>K64</f>
        <v>75000</v>
      </c>
      <c r="L63" s="19">
        <f>L64</f>
        <v>79400</v>
      </c>
    </row>
    <row r="64" spans="1:12" s="1" customFormat="1" ht="25.5" x14ac:dyDescent="0.25">
      <c r="A64" s="20"/>
      <c r="B64" s="21" t="s">
        <v>22</v>
      </c>
      <c r="C64" s="294"/>
      <c r="D64" s="294"/>
      <c r="E64" s="21"/>
      <c r="F64" s="18" t="s">
        <v>10</v>
      </c>
      <c r="G64" s="18" t="s">
        <v>58</v>
      </c>
      <c r="H64" s="18" t="s">
        <v>62</v>
      </c>
      <c r="I64" s="18" t="s">
        <v>23</v>
      </c>
      <c r="J64" s="19">
        <f t="shared" ref="J64:L67" si="7">J65</f>
        <v>75000</v>
      </c>
      <c r="K64" s="19">
        <f t="shared" si="7"/>
        <v>75000</v>
      </c>
      <c r="L64" s="19">
        <f t="shared" si="7"/>
        <v>79400</v>
      </c>
    </row>
    <row r="65" spans="1:12" s="1" customFormat="1" ht="15" customHeight="1" x14ac:dyDescent="0.25">
      <c r="A65" s="20"/>
      <c r="B65" s="17" t="s">
        <v>24</v>
      </c>
      <c r="C65" s="289"/>
      <c r="D65" s="289"/>
      <c r="E65" s="17"/>
      <c r="F65" s="18" t="s">
        <v>10</v>
      </c>
      <c r="G65" s="18" t="s">
        <v>58</v>
      </c>
      <c r="H65" s="18" t="s">
        <v>62</v>
      </c>
      <c r="I65" s="18" t="s">
        <v>25</v>
      </c>
      <c r="J65" s="19">
        <v>75000</v>
      </c>
      <c r="K65" s="19">
        <v>75000</v>
      </c>
      <c r="L65" s="19">
        <v>79400</v>
      </c>
    </row>
    <row r="66" spans="1:12" s="1" customFormat="1" ht="30.75" customHeight="1" x14ac:dyDescent="0.25">
      <c r="A66" s="350" t="s">
        <v>301</v>
      </c>
      <c r="B66" s="350"/>
      <c r="C66" s="289"/>
      <c r="D66" s="289"/>
      <c r="E66" s="17"/>
      <c r="F66" s="18" t="s">
        <v>18</v>
      </c>
      <c r="G66" s="18" t="s">
        <v>58</v>
      </c>
      <c r="H66" s="18" t="s">
        <v>63</v>
      </c>
      <c r="I66" s="18"/>
      <c r="J66" s="19">
        <f t="shared" si="7"/>
        <v>250000</v>
      </c>
      <c r="K66" s="19">
        <f t="shared" si="7"/>
        <v>200000</v>
      </c>
      <c r="L66" s="19">
        <f t="shared" si="7"/>
        <v>211600</v>
      </c>
    </row>
    <row r="67" spans="1:12" s="1" customFormat="1" ht="25.5" x14ac:dyDescent="0.25">
      <c r="A67" s="20"/>
      <c r="B67" s="21" t="s">
        <v>22</v>
      </c>
      <c r="C67" s="294"/>
      <c r="D67" s="294"/>
      <c r="E67" s="21"/>
      <c r="F67" s="18" t="s">
        <v>10</v>
      </c>
      <c r="G67" s="18" t="s">
        <v>58</v>
      </c>
      <c r="H67" s="18" t="s">
        <v>63</v>
      </c>
      <c r="I67" s="18" t="s">
        <v>23</v>
      </c>
      <c r="J67" s="19">
        <f t="shared" si="7"/>
        <v>250000</v>
      </c>
      <c r="K67" s="19">
        <f t="shared" si="7"/>
        <v>200000</v>
      </c>
      <c r="L67" s="19">
        <f t="shared" si="7"/>
        <v>211600</v>
      </c>
    </row>
    <row r="68" spans="1:12" s="1" customFormat="1" ht="15" customHeight="1" x14ac:dyDescent="0.25">
      <c r="A68" s="20"/>
      <c r="B68" s="17" t="s">
        <v>24</v>
      </c>
      <c r="C68" s="289"/>
      <c r="D68" s="289"/>
      <c r="E68" s="17"/>
      <c r="F68" s="18" t="s">
        <v>10</v>
      </c>
      <c r="G68" s="18" t="s">
        <v>58</v>
      </c>
      <c r="H68" s="18" t="s">
        <v>63</v>
      </c>
      <c r="I68" s="18" t="s">
        <v>25</v>
      </c>
      <c r="J68" s="19">
        <v>250000</v>
      </c>
      <c r="K68" s="19">
        <v>200000</v>
      </c>
      <c r="L68" s="19">
        <v>211600</v>
      </c>
    </row>
    <row r="69" spans="1:12" s="24" customFormat="1" ht="12.75" x14ac:dyDescent="0.25">
      <c r="A69" s="350" t="s">
        <v>64</v>
      </c>
      <c r="B69" s="350"/>
      <c r="C69" s="289"/>
      <c r="D69" s="289"/>
      <c r="E69" s="17"/>
      <c r="F69" s="18" t="s">
        <v>10</v>
      </c>
      <c r="G69" s="18" t="s">
        <v>58</v>
      </c>
      <c r="H69" s="18" t="s">
        <v>65</v>
      </c>
      <c r="I69" s="6"/>
      <c r="J69" s="19">
        <f>J70</f>
        <v>287400</v>
      </c>
      <c r="K69" s="19">
        <f>K70</f>
        <v>287400</v>
      </c>
      <c r="L69" s="19">
        <f>L70</f>
        <v>287400</v>
      </c>
    </row>
    <row r="70" spans="1:12" s="1" customFormat="1" ht="53.25" customHeight="1" x14ac:dyDescent="0.25">
      <c r="A70" s="350" t="s">
        <v>66</v>
      </c>
      <c r="B70" s="350"/>
      <c r="C70" s="289"/>
      <c r="D70" s="289"/>
      <c r="E70" s="17"/>
      <c r="F70" s="25" t="s">
        <v>10</v>
      </c>
      <c r="G70" s="25" t="s">
        <v>58</v>
      </c>
      <c r="H70" s="25" t="s">
        <v>67</v>
      </c>
      <c r="I70" s="26"/>
      <c r="J70" s="19">
        <f t="shared" ref="J70:L70" si="8">J71+J76</f>
        <v>287400</v>
      </c>
      <c r="K70" s="19">
        <f t="shared" si="8"/>
        <v>287400</v>
      </c>
      <c r="L70" s="19">
        <f t="shared" si="8"/>
        <v>287400</v>
      </c>
    </row>
    <row r="71" spans="1:12" s="1" customFormat="1" ht="40.5" customHeight="1" x14ac:dyDescent="0.25">
      <c r="A71" s="350" t="s">
        <v>294</v>
      </c>
      <c r="B71" s="350"/>
      <c r="C71" s="289"/>
      <c r="D71" s="289"/>
      <c r="E71" s="17"/>
      <c r="F71" s="25" t="s">
        <v>10</v>
      </c>
      <c r="G71" s="25" t="s">
        <v>58</v>
      </c>
      <c r="H71" s="25" t="s">
        <v>68</v>
      </c>
      <c r="I71" s="25"/>
      <c r="J71" s="19">
        <f>J72+J74</f>
        <v>287200</v>
      </c>
      <c r="K71" s="19">
        <f>K72+K74</f>
        <v>287200</v>
      </c>
      <c r="L71" s="19">
        <f>L72+L74</f>
        <v>287200</v>
      </c>
    </row>
    <row r="72" spans="1:12" s="1" customFormat="1" ht="27" customHeight="1" x14ac:dyDescent="0.25">
      <c r="A72" s="17"/>
      <c r="B72" s="17" t="s">
        <v>17</v>
      </c>
      <c r="C72" s="289"/>
      <c r="D72" s="289"/>
      <c r="E72" s="17"/>
      <c r="F72" s="18" t="s">
        <v>18</v>
      </c>
      <c r="G72" s="18" t="s">
        <v>58</v>
      </c>
      <c r="H72" s="25" t="s">
        <v>68</v>
      </c>
      <c r="I72" s="18" t="s">
        <v>19</v>
      </c>
      <c r="J72" s="19">
        <f>J73</f>
        <v>168000</v>
      </c>
      <c r="K72" s="19">
        <f>K73</f>
        <v>168036</v>
      </c>
      <c r="L72" s="19">
        <f>L73</f>
        <v>168036</v>
      </c>
    </row>
    <row r="73" spans="1:12" s="1" customFormat="1" ht="25.5" x14ac:dyDescent="0.25">
      <c r="A73" s="20"/>
      <c r="B73" s="21" t="s">
        <v>20</v>
      </c>
      <c r="C73" s="294"/>
      <c r="D73" s="294"/>
      <c r="E73" s="21"/>
      <c r="F73" s="18" t="s">
        <v>10</v>
      </c>
      <c r="G73" s="18" t="s">
        <v>58</v>
      </c>
      <c r="H73" s="25" t="s">
        <v>68</v>
      </c>
      <c r="I73" s="18" t="s">
        <v>21</v>
      </c>
      <c r="J73" s="19">
        <f>168036-36</f>
        <v>168000</v>
      </c>
      <c r="K73" s="19">
        <v>168036</v>
      </c>
      <c r="L73" s="19">
        <v>168036</v>
      </c>
    </row>
    <row r="74" spans="1:12" s="1" customFormat="1" ht="25.5" x14ac:dyDescent="0.25">
      <c r="A74" s="20"/>
      <c r="B74" s="21" t="s">
        <v>22</v>
      </c>
      <c r="C74" s="294"/>
      <c r="D74" s="294"/>
      <c r="E74" s="21"/>
      <c r="F74" s="18" t="s">
        <v>10</v>
      </c>
      <c r="G74" s="18" t="s">
        <v>58</v>
      </c>
      <c r="H74" s="25" t="s">
        <v>68</v>
      </c>
      <c r="I74" s="18" t="s">
        <v>23</v>
      </c>
      <c r="J74" s="19">
        <f>J75</f>
        <v>119200</v>
      </c>
      <c r="K74" s="19">
        <f>K75</f>
        <v>119164</v>
      </c>
      <c r="L74" s="19">
        <f>L75</f>
        <v>119164</v>
      </c>
    </row>
    <row r="75" spans="1:12" s="1" customFormat="1" ht="15" customHeight="1" x14ac:dyDescent="0.25">
      <c r="A75" s="20"/>
      <c r="B75" s="17" t="s">
        <v>24</v>
      </c>
      <c r="C75" s="289"/>
      <c r="D75" s="289"/>
      <c r="E75" s="17"/>
      <c r="F75" s="18" t="s">
        <v>10</v>
      </c>
      <c r="G75" s="18" t="s">
        <v>58</v>
      </c>
      <c r="H75" s="25" t="s">
        <v>68</v>
      </c>
      <c r="I75" s="18" t="s">
        <v>25</v>
      </c>
      <c r="J75" s="19">
        <f>119164+36</f>
        <v>119200</v>
      </c>
      <c r="K75" s="19">
        <v>119164</v>
      </c>
      <c r="L75" s="19">
        <v>119164</v>
      </c>
    </row>
    <row r="76" spans="1:12" s="2" customFormat="1" ht="67.5" customHeight="1" x14ac:dyDescent="0.25">
      <c r="A76" s="350" t="s">
        <v>69</v>
      </c>
      <c r="B76" s="350"/>
      <c r="C76" s="289"/>
      <c r="D76" s="289"/>
      <c r="E76" s="17"/>
      <c r="F76" s="25" t="s">
        <v>10</v>
      </c>
      <c r="G76" s="25" t="s">
        <v>58</v>
      </c>
      <c r="H76" s="25" t="s">
        <v>70</v>
      </c>
      <c r="I76" s="25"/>
      <c r="J76" s="27">
        <f t="shared" ref="J76:L77" si="9">J77</f>
        <v>200</v>
      </c>
      <c r="K76" s="27">
        <f t="shared" si="9"/>
        <v>200</v>
      </c>
      <c r="L76" s="27">
        <f t="shared" si="9"/>
        <v>200</v>
      </c>
    </row>
    <row r="77" spans="1:12" s="1" customFormat="1" ht="12.75" x14ac:dyDescent="0.25">
      <c r="A77" s="20"/>
      <c r="B77" s="21" t="s">
        <v>64</v>
      </c>
      <c r="C77" s="294"/>
      <c r="D77" s="294"/>
      <c r="E77" s="21"/>
      <c r="F77" s="18" t="s">
        <v>10</v>
      </c>
      <c r="G77" s="25" t="s">
        <v>58</v>
      </c>
      <c r="H77" s="25" t="s">
        <v>70</v>
      </c>
      <c r="I77" s="18" t="s">
        <v>71</v>
      </c>
      <c r="J77" s="19">
        <f t="shared" si="9"/>
        <v>200</v>
      </c>
      <c r="K77" s="19">
        <f t="shared" si="9"/>
        <v>200</v>
      </c>
      <c r="L77" s="19">
        <f t="shared" si="9"/>
        <v>200</v>
      </c>
    </row>
    <row r="78" spans="1:12" s="1" customFormat="1" ht="12.75" x14ac:dyDescent="0.25">
      <c r="A78" s="20"/>
      <c r="B78" s="21" t="s">
        <v>72</v>
      </c>
      <c r="C78" s="294"/>
      <c r="D78" s="294"/>
      <c r="E78" s="21"/>
      <c r="F78" s="18" t="s">
        <v>10</v>
      </c>
      <c r="G78" s="25" t="s">
        <v>58</v>
      </c>
      <c r="H78" s="25" t="s">
        <v>70</v>
      </c>
      <c r="I78" s="18" t="s">
        <v>73</v>
      </c>
      <c r="J78" s="19">
        <v>200</v>
      </c>
      <c r="K78" s="19">
        <v>200</v>
      </c>
      <c r="L78" s="19">
        <v>200</v>
      </c>
    </row>
    <row r="79" spans="1:12" s="1" customFormat="1" ht="24" customHeight="1" x14ac:dyDescent="0.25">
      <c r="A79" s="350" t="s">
        <v>74</v>
      </c>
      <c r="B79" s="350"/>
      <c r="C79" s="289"/>
      <c r="D79" s="289"/>
      <c r="E79" s="17"/>
      <c r="F79" s="18" t="s">
        <v>10</v>
      </c>
      <c r="G79" s="18" t="s">
        <v>58</v>
      </c>
      <c r="H79" s="28" t="s">
        <v>75</v>
      </c>
      <c r="I79" s="18"/>
      <c r="J79" s="19">
        <f t="shared" ref="J79:L80" si="10">J80</f>
        <v>1200000</v>
      </c>
      <c r="K79" s="19">
        <f t="shared" si="10"/>
        <v>500000</v>
      </c>
      <c r="L79" s="19">
        <f t="shared" si="10"/>
        <v>500000</v>
      </c>
    </row>
    <row r="80" spans="1:12" s="1" customFormat="1" ht="25.5" x14ac:dyDescent="0.25">
      <c r="A80" s="20"/>
      <c r="B80" s="21" t="s">
        <v>22</v>
      </c>
      <c r="C80" s="294"/>
      <c r="D80" s="294"/>
      <c r="E80" s="21"/>
      <c r="F80" s="18" t="s">
        <v>10</v>
      </c>
      <c r="G80" s="25" t="s">
        <v>58</v>
      </c>
      <c r="H80" s="28" t="s">
        <v>75</v>
      </c>
      <c r="I80" s="18" t="s">
        <v>23</v>
      </c>
      <c r="J80" s="19">
        <f t="shared" si="10"/>
        <v>1200000</v>
      </c>
      <c r="K80" s="19">
        <f t="shared" si="10"/>
        <v>500000</v>
      </c>
      <c r="L80" s="19">
        <f t="shared" si="10"/>
        <v>500000</v>
      </c>
    </row>
    <row r="81" spans="1:12" s="1" customFormat="1" ht="15" customHeight="1" x14ac:dyDescent="0.25">
      <c r="A81" s="20"/>
      <c r="B81" s="17" t="s">
        <v>24</v>
      </c>
      <c r="C81" s="289"/>
      <c r="D81" s="289"/>
      <c r="E81" s="17"/>
      <c r="F81" s="18" t="s">
        <v>10</v>
      </c>
      <c r="G81" s="25" t="s">
        <v>58</v>
      </c>
      <c r="H81" s="28" t="s">
        <v>75</v>
      </c>
      <c r="I81" s="18" t="s">
        <v>25</v>
      </c>
      <c r="J81" s="19">
        <f>1100000+100000</f>
        <v>1200000</v>
      </c>
      <c r="K81" s="19">
        <v>500000</v>
      </c>
      <c r="L81" s="19">
        <v>500000</v>
      </c>
    </row>
    <row r="82" spans="1:12" s="1" customFormat="1" ht="15" customHeight="1" x14ac:dyDescent="0.25">
      <c r="A82" s="350" t="s">
        <v>76</v>
      </c>
      <c r="B82" s="350"/>
      <c r="C82" s="289"/>
      <c r="D82" s="289"/>
      <c r="E82" s="17"/>
      <c r="F82" s="18" t="s">
        <v>10</v>
      </c>
      <c r="G82" s="25" t="s">
        <v>58</v>
      </c>
      <c r="H82" s="25" t="s">
        <v>77</v>
      </c>
      <c r="I82" s="18"/>
      <c r="J82" s="19">
        <f t="shared" ref="J82:L83" si="11">J83</f>
        <v>534800</v>
      </c>
      <c r="K82" s="19">
        <f t="shared" si="11"/>
        <v>534800</v>
      </c>
      <c r="L82" s="19">
        <f t="shared" si="11"/>
        <v>534800</v>
      </c>
    </row>
    <row r="83" spans="1:12" s="1" customFormat="1" ht="25.5" x14ac:dyDescent="0.25">
      <c r="A83" s="20"/>
      <c r="B83" s="21" t="s">
        <v>22</v>
      </c>
      <c r="C83" s="294"/>
      <c r="D83" s="294"/>
      <c r="E83" s="21"/>
      <c r="F83" s="18" t="s">
        <v>10</v>
      </c>
      <c r="G83" s="25" t="s">
        <v>58</v>
      </c>
      <c r="H83" s="25" t="s">
        <v>77</v>
      </c>
      <c r="I83" s="18" t="s">
        <v>23</v>
      </c>
      <c r="J83" s="19">
        <f t="shared" si="11"/>
        <v>534800</v>
      </c>
      <c r="K83" s="19">
        <f t="shared" si="11"/>
        <v>534800</v>
      </c>
      <c r="L83" s="19">
        <f t="shared" si="11"/>
        <v>534800</v>
      </c>
    </row>
    <row r="84" spans="1:12" s="1" customFormat="1" ht="14.25" customHeight="1" x14ac:dyDescent="0.25">
      <c r="A84" s="20"/>
      <c r="B84" s="17" t="s">
        <v>24</v>
      </c>
      <c r="C84" s="289"/>
      <c r="D84" s="289"/>
      <c r="E84" s="17"/>
      <c r="F84" s="18" t="s">
        <v>10</v>
      </c>
      <c r="G84" s="25" t="s">
        <v>58</v>
      </c>
      <c r="H84" s="25" t="s">
        <v>77</v>
      </c>
      <c r="I84" s="18" t="s">
        <v>25</v>
      </c>
      <c r="J84" s="19">
        <v>534800</v>
      </c>
      <c r="K84" s="19">
        <v>534800</v>
      </c>
      <c r="L84" s="19">
        <v>534800</v>
      </c>
    </row>
    <row r="85" spans="1:12" s="12" customFormat="1" ht="12.75" x14ac:dyDescent="0.25">
      <c r="A85" s="355" t="s">
        <v>78</v>
      </c>
      <c r="B85" s="355"/>
      <c r="C85" s="290"/>
      <c r="D85" s="290"/>
      <c r="E85" s="8"/>
      <c r="F85" s="9" t="s">
        <v>79</v>
      </c>
      <c r="G85" s="9"/>
      <c r="H85" s="9"/>
      <c r="I85" s="9"/>
      <c r="J85" s="10">
        <f t="shared" ref="J85:L90" si="12">J86</f>
        <v>708500</v>
      </c>
      <c r="K85" s="10">
        <f t="shared" si="12"/>
        <v>728300</v>
      </c>
      <c r="L85" s="10">
        <f t="shared" si="12"/>
        <v>729700</v>
      </c>
    </row>
    <row r="86" spans="1:12" s="30" customFormat="1" ht="12.75" x14ac:dyDescent="0.25">
      <c r="A86" s="327" t="s">
        <v>80</v>
      </c>
      <c r="B86" s="327"/>
      <c r="C86" s="286"/>
      <c r="D86" s="286"/>
      <c r="E86" s="29"/>
      <c r="F86" s="14" t="s">
        <v>79</v>
      </c>
      <c r="G86" s="14" t="s">
        <v>12</v>
      </c>
      <c r="H86" s="14"/>
      <c r="I86" s="14"/>
      <c r="J86" s="15">
        <f t="shared" si="12"/>
        <v>708500</v>
      </c>
      <c r="K86" s="15">
        <f t="shared" si="12"/>
        <v>728300</v>
      </c>
      <c r="L86" s="15">
        <f t="shared" si="12"/>
        <v>729700</v>
      </c>
    </row>
    <row r="87" spans="1:12" s="31" customFormat="1" ht="12.75" x14ac:dyDescent="0.25">
      <c r="A87" s="350" t="s">
        <v>81</v>
      </c>
      <c r="B87" s="350"/>
      <c r="C87" s="289"/>
      <c r="D87" s="289"/>
      <c r="E87" s="17"/>
      <c r="F87" s="18" t="s">
        <v>79</v>
      </c>
      <c r="G87" s="18" t="s">
        <v>12</v>
      </c>
      <c r="H87" s="18" t="s">
        <v>82</v>
      </c>
      <c r="I87" s="18"/>
      <c r="J87" s="19">
        <f t="shared" si="12"/>
        <v>708500</v>
      </c>
      <c r="K87" s="19">
        <f t="shared" si="12"/>
        <v>728300</v>
      </c>
      <c r="L87" s="19">
        <f t="shared" si="12"/>
        <v>729700</v>
      </c>
    </row>
    <row r="88" spans="1:12" s="1" customFormat="1" ht="28.5" customHeight="1" x14ac:dyDescent="0.25">
      <c r="A88" s="350" t="s">
        <v>83</v>
      </c>
      <c r="B88" s="350"/>
      <c r="C88" s="289"/>
      <c r="D88" s="289"/>
      <c r="E88" s="17"/>
      <c r="F88" s="18" t="s">
        <v>79</v>
      </c>
      <c r="G88" s="18" t="s">
        <v>12</v>
      </c>
      <c r="H88" s="18" t="s">
        <v>84</v>
      </c>
      <c r="I88" s="18"/>
      <c r="J88" s="32">
        <f t="shared" si="12"/>
        <v>708500</v>
      </c>
      <c r="K88" s="32">
        <f t="shared" si="12"/>
        <v>728300</v>
      </c>
      <c r="L88" s="32">
        <f t="shared" si="12"/>
        <v>729700</v>
      </c>
    </row>
    <row r="89" spans="1:12" s="1" customFormat="1" ht="41.25" customHeight="1" x14ac:dyDescent="0.25">
      <c r="A89" s="356" t="s">
        <v>85</v>
      </c>
      <c r="B89" s="356"/>
      <c r="C89" s="294"/>
      <c r="D89" s="294"/>
      <c r="E89" s="21"/>
      <c r="F89" s="18" t="s">
        <v>79</v>
      </c>
      <c r="G89" s="18" t="s">
        <v>12</v>
      </c>
      <c r="H89" s="18" t="s">
        <v>86</v>
      </c>
      <c r="I89" s="18"/>
      <c r="J89" s="32">
        <f t="shared" si="12"/>
        <v>708500</v>
      </c>
      <c r="K89" s="32">
        <f t="shared" si="12"/>
        <v>728300</v>
      </c>
      <c r="L89" s="32">
        <f t="shared" si="12"/>
        <v>729700</v>
      </c>
    </row>
    <row r="90" spans="1:12" s="1" customFormat="1" ht="12.75" x14ac:dyDescent="0.25">
      <c r="A90" s="21"/>
      <c r="B90" s="17" t="s">
        <v>64</v>
      </c>
      <c r="C90" s="289"/>
      <c r="D90" s="289"/>
      <c r="E90" s="17"/>
      <c r="F90" s="18" t="s">
        <v>79</v>
      </c>
      <c r="G90" s="18" t="s">
        <v>12</v>
      </c>
      <c r="H90" s="18" t="s">
        <v>87</v>
      </c>
      <c r="I90" s="18" t="s">
        <v>71</v>
      </c>
      <c r="J90" s="19">
        <f>J91</f>
        <v>708500</v>
      </c>
      <c r="K90" s="19">
        <f t="shared" si="12"/>
        <v>728300</v>
      </c>
      <c r="L90" s="19">
        <f t="shared" si="12"/>
        <v>729700</v>
      </c>
    </row>
    <row r="91" spans="1:12" s="1" customFormat="1" ht="12.75" x14ac:dyDescent="0.25">
      <c r="A91" s="21"/>
      <c r="B91" s="17" t="s">
        <v>72</v>
      </c>
      <c r="C91" s="289"/>
      <c r="D91" s="289"/>
      <c r="E91" s="17"/>
      <c r="F91" s="18" t="s">
        <v>79</v>
      </c>
      <c r="G91" s="18" t="s">
        <v>12</v>
      </c>
      <c r="H91" s="18" t="s">
        <v>87</v>
      </c>
      <c r="I91" s="18" t="s">
        <v>73</v>
      </c>
      <c r="J91" s="19">
        <v>708500</v>
      </c>
      <c r="K91" s="19">
        <v>728300</v>
      </c>
      <c r="L91" s="19">
        <v>729700</v>
      </c>
    </row>
    <row r="92" spans="1:12" s="12" customFormat="1" ht="17.25" customHeight="1" x14ac:dyDescent="0.25">
      <c r="A92" s="355" t="s">
        <v>88</v>
      </c>
      <c r="B92" s="355"/>
      <c r="C92" s="290"/>
      <c r="D92" s="290"/>
      <c r="E92" s="8"/>
      <c r="F92" s="9" t="s">
        <v>12</v>
      </c>
      <c r="G92" s="9"/>
      <c r="H92" s="9"/>
      <c r="I92" s="9"/>
      <c r="J92" s="10">
        <f>J93</f>
        <v>596900</v>
      </c>
      <c r="K92" s="10">
        <f t="shared" ref="K92:L92" si="13">K93</f>
        <v>600828</v>
      </c>
      <c r="L92" s="10">
        <f t="shared" si="13"/>
        <v>635600</v>
      </c>
    </row>
    <row r="93" spans="1:12" s="16" customFormat="1" ht="26.25" customHeight="1" x14ac:dyDescent="0.25">
      <c r="A93" s="326" t="s">
        <v>89</v>
      </c>
      <c r="B93" s="326"/>
      <c r="C93" s="285"/>
      <c r="D93" s="285"/>
      <c r="E93" s="13"/>
      <c r="F93" s="14" t="s">
        <v>12</v>
      </c>
      <c r="G93" s="14" t="s">
        <v>90</v>
      </c>
      <c r="H93" s="14"/>
      <c r="I93" s="14"/>
      <c r="J93" s="15">
        <f>J94+J100</f>
        <v>596900</v>
      </c>
      <c r="K93" s="15">
        <f>K94+K100</f>
        <v>600828</v>
      </c>
      <c r="L93" s="15">
        <f>L94+L100</f>
        <v>635600</v>
      </c>
    </row>
    <row r="94" spans="1:12" s="1" customFormat="1" ht="12.75" x14ac:dyDescent="0.25">
      <c r="A94" s="350" t="s">
        <v>91</v>
      </c>
      <c r="B94" s="350"/>
      <c r="C94" s="289"/>
      <c r="D94" s="289"/>
      <c r="E94" s="17"/>
      <c r="F94" s="18" t="s">
        <v>12</v>
      </c>
      <c r="G94" s="18" t="s">
        <v>90</v>
      </c>
      <c r="H94" s="18" t="s">
        <v>92</v>
      </c>
      <c r="I94" s="18"/>
      <c r="J94" s="19">
        <f>J95</f>
        <v>593400</v>
      </c>
      <c r="K94" s="19">
        <f>K95</f>
        <v>600828</v>
      </c>
      <c r="L94" s="19">
        <f>L95</f>
        <v>635600</v>
      </c>
    </row>
    <row r="95" spans="1:12" s="1" customFormat="1" ht="27.75" customHeight="1" x14ac:dyDescent="0.25">
      <c r="A95" s="350" t="s">
        <v>93</v>
      </c>
      <c r="B95" s="350"/>
      <c r="C95" s="289"/>
      <c r="D95" s="289"/>
      <c r="E95" s="17"/>
      <c r="F95" s="18" t="s">
        <v>12</v>
      </c>
      <c r="G95" s="18" t="s">
        <v>90</v>
      </c>
      <c r="H95" s="18" t="s">
        <v>94</v>
      </c>
      <c r="I95" s="18"/>
      <c r="J95" s="19">
        <f>J96+J98</f>
        <v>593400</v>
      </c>
      <c r="K95" s="19">
        <f t="shared" ref="K95:L95" si="14">K96+K98</f>
        <v>600828</v>
      </c>
      <c r="L95" s="19">
        <f t="shared" si="14"/>
        <v>635600</v>
      </c>
    </row>
    <row r="96" spans="1:12" s="1" customFormat="1" ht="27.75" customHeight="1" x14ac:dyDescent="0.25">
      <c r="A96" s="33"/>
      <c r="B96" s="17" t="s">
        <v>17</v>
      </c>
      <c r="C96" s="289"/>
      <c r="D96" s="289"/>
      <c r="E96" s="17"/>
      <c r="F96" s="18" t="s">
        <v>12</v>
      </c>
      <c r="G96" s="25" t="s">
        <v>90</v>
      </c>
      <c r="H96" s="18" t="s">
        <v>94</v>
      </c>
      <c r="I96" s="18" t="s">
        <v>19</v>
      </c>
      <c r="J96" s="19">
        <f>J97</f>
        <v>537700</v>
      </c>
      <c r="K96" s="19">
        <f>K97</f>
        <v>545128</v>
      </c>
      <c r="L96" s="19">
        <f>L97</f>
        <v>576700</v>
      </c>
    </row>
    <row r="97" spans="1:15" s="1" customFormat="1" ht="38.25" x14ac:dyDescent="0.25">
      <c r="A97" s="34"/>
      <c r="B97" s="21" t="s">
        <v>95</v>
      </c>
      <c r="C97" s="294"/>
      <c r="D97" s="294"/>
      <c r="E97" s="21"/>
      <c r="F97" s="18" t="s">
        <v>12</v>
      </c>
      <c r="G97" s="25" t="s">
        <v>90</v>
      </c>
      <c r="H97" s="18" t="s">
        <v>94</v>
      </c>
      <c r="I97" s="18" t="s">
        <v>96</v>
      </c>
      <c r="J97" s="19">
        <f>537694+6</f>
        <v>537700</v>
      </c>
      <c r="K97" s="19">
        <v>545128</v>
      </c>
      <c r="L97" s="19">
        <v>576700</v>
      </c>
    </row>
    <row r="98" spans="1:15" s="1" customFormat="1" ht="25.5" x14ac:dyDescent="0.25">
      <c r="A98" s="34"/>
      <c r="B98" s="21" t="s">
        <v>22</v>
      </c>
      <c r="C98" s="294"/>
      <c r="D98" s="294"/>
      <c r="E98" s="21"/>
      <c r="F98" s="18" t="s">
        <v>12</v>
      </c>
      <c r="G98" s="25" t="s">
        <v>90</v>
      </c>
      <c r="H98" s="18" t="s">
        <v>94</v>
      </c>
      <c r="I98" s="18" t="s">
        <v>23</v>
      </c>
      <c r="J98" s="19">
        <f>J99</f>
        <v>55700</v>
      </c>
      <c r="K98" s="19">
        <f>K99</f>
        <v>55700</v>
      </c>
      <c r="L98" s="19">
        <f>L99</f>
        <v>58900</v>
      </c>
    </row>
    <row r="99" spans="1:15" s="1" customFormat="1" ht="13.5" customHeight="1" x14ac:dyDescent="0.25">
      <c r="A99" s="34"/>
      <c r="B99" s="17" t="s">
        <v>24</v>
      </c>
      <c r="C99" s="289"/>
      <c r="D99" s="289"/>
      <c r="E99" s="17"/>
      <c r="F99" s="18" t="s">
        <v>12</v>
      </c>
      <c r="G99" s="25" t="s">
        <v>90</v>
      </c>
      <c r="H99" s="18" t="s">
        <v>94</v>
      </c>
      <c r="I99" s="18" t="s">
        <v>25</v>
      </c>
      <c r="J99" s="19">
        <f>55735-35</f>
        <v>55700</v>
      </c>
      <c r="K99" s="19">
        <v>55700</v>
      </c>
      <c r="L99" s="19">
        <v>58900</v>
      </c>
    </row>
    <row r="100" spans="1:15" s="1" customFormat="1" ht="28.5" customHeight="1" x14ac:dyDescent="0.25">
      <c r="A100" s="350" t="s">
        <v>32</v>
      </c>
      <c r="B100" s="350"/>
      <c r="C100" s="289"/>
      <c r="D100" s="289"/>
      <c r="E100" s="17"/>
      <c r="F100" s="18" t="s">
        <v>12</v>
      </c>
      <c r="G100" s="25" t="s">
        <v>90</v>
      </c>
      <c r="H100" s="18" t="s">
        <v>33</v>
      </c>
      <c r="I100" s="18"/>
      <c r="J100" s="19">
        <f>J101</f>
        <v>3500</v>
      </c>
      <c r="K100" s="19">
        <f t="shared" ref="K100:L102" si="15">K101</f>
        <v>0</v>
      </c>
      <c r="L100" s="19">
        <f t="shared" si="15"/>
        <v>0</v>
      </c>
    </row>
    <row r="101" spans="1:15" s="1" customFormat="1" ht="39" customHeight="1" x14ac:dyDescent="0.25">
      <c r="A101" s="353" t="s">
        <v>34</v>
      </c>
      <c r="B101" s="354"/>
      <c r="C101" s="292"/>
      <c r="D101" s="292"/>
      <c r="E101" s="17"/>
      <c r="F101" s="18" t="s">
        <v>12</v>
      </c>
      <c r="G101" s="25" t="s">
        <v>90</v>
      </c>
      <c r="H101" s="18" t="s">
        <v>35</v>
      </c>
      <c r="I101" s="18"/>
      <c r="J101" s="19">
        <f>J102</f>
        <v>3500</v>
      </c>
      <c r="K101" s="19">
        <f t="shared" si="15"/>
        <v>0</v>
      </c>
      <c r="L101" s="19">
        <f t="shared" si="15"/>
        <v>0</v>
      </c>
    </row>
    <row r="102" spans="1:15" s="1" customFormat="1" ht="40.5" customHeight="1" x14ac:dyDescent="0.25">
      <c r="A102" s="350" t="s">
        <v>97</v>
      </c>
      <c r="B102" s="350"/>
      <c r="C102" s="289"/>
      <c r="D102" s="289"/>
      <c r="E102" s="17"/>
      <c r="F102" s="18" t="s">
        <v>12</v>
      </c>
      <c r="G102" s="25" t="s">
        <v>90</v>
      </c>
      <c r="H102" s="18" t="s">
        <v>679</v>
      </c>
      <c r="I102" s="18"/>
      <c r="J102" s="19">
        <f>J103</f>
        <v>3500</v>
      </c>
      <c r="K102" s="19">
        <f t="shared" si="15"/>
        <v>0</v>
      </c>
      <c r="L102" s="19">
        <f t="shared" si="15"/>
        <v>0</v>
      </c>
    </row>
    <row r="103" spans="1:15" s="1" customFormat="1" ht="25.5" x14ac:dyDescent="0.25">
      <c r="A103" s="20"/>
      <c r="B103" s="21" t="s">
        <v>22</v>
      </c>
      <c r="C103" s="294"/>
      <c r="D103" s="294"/>
      <c r="E103" s="21"/>
      <c r="F103" s="18" t="s">
        <v>12</v>
      </c>
      <c r="G103" s="25" t="s">
        <v>90</v>
      </c>
      <c r="H103" s="18" t="s">
        <v>679</v>
      </c>
      <c r="I103" s="18" t="s">
        <v>23</v>
      </c>
      <c r="J103" s="19">
        <f>J104</f>
        <v>3500</v>
      </c>
      <c r="K103" s="19">
        <f>K104</f>
        <v>0</v>
      </c>
      <c r="L103" s="19">
        <f>L104</f>
        <v>0</v>
      </c>
    </row>
    <row r="104" spans="1:15" s="1" customFormat="1" ht="15" customHeight="1" x14ac:dyDescent="0.25">
      <c r="A104" s="20"/>
      <c r="B104" s="17" t="s">
        <v>24</v>
      </c>
      <c r="C104" s="289"/>
      <c r="D104" s="289"/>
      <c r="E104" s="17"/>
      <c r="F104" s="18" t="s">
        <v>12</v>
      </c>
      <c r="G104" s="25" t="s">
        <v>90</v>
      </c>
      <c r="H104" s="18" t="s">
        <v>679</v>
      </c>
      <c r="I104" s="18" t="s">
        <v>25</v>
      </c>
      <c r="J104" s="19">
        <v>3500</v>
      </c>
      <c r="K104" s="19"/>
      <c r="L104" s="19"/>
    </row>
    <row r="105" spans="1:15" s="12" customFormat="1" ht="12.75" x14ac:dyDescent="0.25">
      <c r="A105" s="355" t="s">
        <v>98</v>
      </c>
      <c r="B105" s="355"/>
      <c r="C105" s="290"/>
      <c r="D105" s="290"/>
      <c r="E105" s="8"/>
      <c r="F105" s="9" t="s">
        <v>39</v>
      </c>
      <c r="G105" s="9"/>
      <c r="H105" s="9"/>
      <c r="I105" s="9"/>
      <c r="J105" s="10">
        <f>J106+J113+J119</f>
        <v>5282300</v>
      </c>
      <c r="K105" s="10">
        <f>K106+K113+K119</f>
        <v>5696400</v>
      </c>
      <c r="L105" s="10">
        <f>L106+L113+L119</f>
        <v>7015900</v>
      </c>
    </row>
    <row r="106" spans="1:15" s="16" customFormat="1" ht="12.75" x14ac:dyDescent="0.25">
      <c r="A106" s="326" t="s">
        <v>99</v>
      </c>
      <c r="B106" s="326"/>
      <c r="C106" s="285"/>
      <c r="D106" s="285"/>
      <c r="E106" s="13"/>
      <c r="F106" s="14" t="s">
        <v>39</v>
      </c>
      <c r="G106" s="14" t="s">
        <v>100</v>
      </c>
      <c r="H106" s="14"/>
      <c r="I106" s="14"/>
      <c r="J106" s="15">
        <f>J107+J110</f>
        <v>705000</v>
      </c>
      <c r="K106" s="15">
        <f t="shared" ref="K106:L106" si="16">K107+K110</f>
        <v>55000</v>
      </c>
      <c r="L106" s="15">
        <f t="shared" si="16"/>
        <v>55000</v>
      </c>
    </row>
    <row r="107" spans="1:15" s="1" customFormat="1" ht="24.75" customHeight="1" x14ac:dyDescent="0.25">
      <c r="A107" s="350" t="s">
        <v>101</v>
      </c>
      <c r="B107" s="350"/>
      <c r="C107" s="289"/>
      <c r="D107" s="289"/>
      <c r="E107" s="17"/>
      <c r="F107" s="18" t="s">
        <v>39</v>
      </c>
      <c r="G107" s="18" t="s">
        <v>100</v>
      </c>
      <c r="H107" s="18" t="s">
        <v>102</v>
      </c>
      <c r="I107" s="18"/>
      <c r="J107" s="19">
        <f t="shared" ref="J107:L108" si="17">J108</f>
        <v>55000</v>
      </c>
      <c r="K107" s="19">
        <f t="shared" si="17"/>
        <v>55000</v>
      </c>
      <c r="L107" s="19">
        <f t="shared" si="17"/>
        <v>55000</v>
      </c>
    </row>
    <row r="108" spans="1:15" s="1" customFormat="1" ht="25.5" x14ac:dyDescent="0.25">
      <c r="A108" s="34"/>
      <c r="B108" s="21" t="s">
        <v>22</v>
      </c>
      <c r="C108" s="294"/>
      <c r="D108" s="294"/>
      <c r="E108" s="21"/>
      <c r="F108" s="18" t="s">
        <v>39</v>
      </c>
      <c r="G108" s="18" t="s">
        <v>100</v>
      </c>
      <c r="H108" s="18" t="s">
        <v>102</v>
      </c>
      <c r="I108" s="18" t="s">
        <v>23</v>
      </c>
      <c r="J108" s="19">
        <f t="shared" si="17"/>
        <v>55000</v>
      </c>
      <c r="K108" s="19">
        <f t="shared" si="17"/>
        <v>55000</v>
      </c>
      <c r="L108" s="19">
        <f t="shared" si="17"/>
        <v>55000</v>
      </c>
    </row>
    <row r="109" spans="1:15" s="1" customFormat="1" ht="15.75" customHeight="1" x14ac:dyDescent="0.25">
      <c r="A109" s="34"/>
      <c r="B109" s="17" t="s">
        <v>24</v>
      </c>
      <c r="C109" s="289"/>
      <c r="D109" s="289"/>
      <c r="E109" s="17"/>
      <c r="F109" s="18" t="s">
        <v>39</v>
      </c>
      <c r="G109" s="18" t="s">
        <v>100</v>
      </c>
      <c r="H109" s="18" t="s">
        <v>102</v>
      </c>
      <c r="I109" s="18" t="s">
        <v>25</v>
      </c>
      <c r="J109" s="19">
        <v>55000</v>
      </c>
      <c r="K109" s="19">
        <v>55000</v>
      </c>
      <c r="L109" s="19">
        <v>55000</v>
      </c>
    </row>
    <row r="110" spans="1:15" s="167" customFormat="1" ht="13.5" customHeight="1" x14ac:dyDescent="0.25">
      <c r="A110" s="359" t="s">
        <v>628</v>
      </c>
      <c r="B110" s="360"/>
      <c r="C110" s="305"/>
      <c r="D110" s="305"/>
      <c r="E110" s="146">
        <v>851</v>
      </c>
      <c r="F110" s="18" t="s">
        <v>39</v>
      </c>
      <c r="G110" s="18" t="s">
        <v>100</v>
      </c>
      <c r="H110" s="147" t="s">
        <v>600</v>
      </c>
      <c r="I110" s="170"/>
      <c r="J110" s="171">
        <f>J111</f>
        <v>650000</v>
      </c>
      <c r="K110" s="170"/>
      <c r="L110" s="170"/>
    </row>
    <row r="111" spans="1:15" s="1" customFormat="1" ht="12.75" x14ac:dyDescent="0.25">
      <c r="A111" s="148"/>
      <c r="B111" s="148" t="s">
        <v>26</v>
      </c>
      <c r="C111" s="289"/>
      <c r="D111" s="289"/>
      <c r="E111" s="146">
        <v>851</v>
      </c>
      <c r="F111" s="18" t="s">
        <v>39</v>
      </c>
      <c r="G111" s="18" t="s">
        <v>100</v>
      </c>
      <c r="H111" s="147" t="s">
        <v>600</v>
      </c>
      <c r="I111" s="18" t="s">
        <v>27</v>
      </c>
      <c r="J111" s="168">
        <f>J112</f>
        <v>650000</v>
      </c>
      <c r="K111" s="168">
        <f>K112</f>
        <v>0</v>
      </c>
      <c r="L111" s="168">
        <f t="shared" ref="L111" si="18">J111+K111</f>
        <v>650000</v>
      </c>
      <c r="N111" s="169"/>
      <c r="O111" s="88"/>
    </row>
    <row r="112" spans="1:15" s="1" customFormat="1" ht="27.75" customHeight="1" x14ac:dyDescent="0.25">
      <c r="A112" s="148"/>
      <c r="B112" s="148" t="s">
        <v>626</v>
      </c>
      <c r="C112" s="289"/>
      <c r="D112" s="289"/>
      <c r="E112" s="146">
        <v>851</v>
      </c>
      <c r="F112" s="18" t="s">
        <v>39</v>
      </c>
      <c r="G112" s="18" t="s">
        <v>100</v>
      </c>
      <c r="H112" s="147" t="s">
        <v>600</v>
      </c>
      <c r="I112" s="18" t="s">
        <v>627</v>
      </c>
      <c r="J112" s="168">
        <v>650000</v>
      </c>
      <c r="K112" s="168">
        <v>0</v>
      </c>
      <c r="L112" s="168"/>
      <c r="N112" s="169"/>
      <c r="O112" s="88"/>
    </row>
    <row r="113" spans="1:12" s="16" customFormat="1" ht="12.75" x14ac:dyDescent="0.25">
      <c r="A113" s="357" t="s">
        <v>103</v>
      </c>
      <c r="B113" s="358"/>
      <c r="C113" s="298"/>
      <c r="D113" s="298"/>
      <c r="E113" s="35"/>
      <c r="F113" s="14" t="s">
        <v>39</v>
      </c>
      <c r="G113" s="14" t="s">
        <v>90</v>
      </c>
      <c r="H113" s="14"/>
      <c r="I113" s="14"/>
      <c r="J113" s="15">
        <f t="shared" ref="J113:L115" si="19">J114</f>
        <v>4433800</v>
      </c>
      <c r="K113" s="15">
        <f t="shared" si="19"/>
        <v>5497900</v>
      </c>
      <c r="L113" s="15">
        <f t="shared" si="19"/>
        <v>6817400</v>
      </c>
    </row>
    <row r="114" spans="1:12" s="1" customFormat="1" ht="12.75" x14ac:dyDescent="0.25">
      <c r="A114" s="350" t="s">
        <v>64</v>
      </c>
      <c r="B114" s="350"/>
      <c r="C114" s="289"/>
      <c r="D114" s="289"/>
      <c r="E114" s="17"/>
      <c r="F114" s="18" t="s">
        <v>39</v>
      </c>
      <c r="G114" s="18" t="s">
        <v>90</v>
      </c>
      <c r="H114" s="18" t="s">
        <v>65</v>
      </c>
      <c r="I114" s="18"/>
      <c r="J114" s="19">
        <f t="shared" si="19"/>
        <v>4433800</v>
      </c>
      <c r="K114" s="19">
        <f t="shared" si="19"/>
        <v>5497900</v>
      </c>
      <c r="L114" s="19">
        <f t="shared" si="19"/>
        <v>6817400</v>
      </c>
    </row>
    <row r="115" spans="1:12" s="1" customFormat="1" ht="51.75" customHeight="1" x14ac:dyDescent="0.25">
      <c r="A115" s="350" t="s">
        <v>66</v>
      </c>
      <c r="B115" s="350"/>
      <c r="C115" s="289"/>
      <c r="D115" s="289"/>
      <c r="E115" s="17"/>
      <c r="F115" s="18" t="s">
        <v>39</v>
      </c>
      <c r="G115" s="18" t="s">
        <v>90</v>
      </c>
      <c r="H115" s="18" t="s">
        <v>67</v>
      </c>
      <c r="I115" s="18"/>
      <c r="J115" s="19">
        <f>J116</f>
        <v>4433800</v>
      </c>
      <c r="K115" s="19">
        <f t="shared" si="19"/>
        <v>5497900</v>
      </c>
      <c r="L115" s="19">
        <f t="shared" si="19"/>
        <v>6817400</v>
      </c>
    </row>
    <row r="116" spans="1:12" s="1" customFormat="1" ht="13.5" customHeight="1" x14ac:dyDescent="0.25">
      <c r="A116" s="353" t="s">
        <v>104</v>
      </c>
      <c r="B116" s="354"/>
      <c r="C116" s="292"/>
      <c r="D116" s="292"/>
      <c r="E116" s="23"/>
      <c r="F116" s="18" t="s">
        <v>39</v>
      </c>
      <c r="G116" s="18" t="s">
        <v>90</v>
      </c>
      <c r="H116" s="18" t="s">
        <v>105</v>
      </c>
      <c r="I116" s="18"/>
      <c r="J116" s="19">
        <f>J117</f>
        <v>4433800</v>
      </c>
      <c r="K116" s="19">
        <f>K117</f>
        <v>5497900</v>
      </c>
      <c r="L116" s="19">
        <f>L117</f>
        <v>6817400</v>
      </c>
    </row>
    <row r="117" spans="1:12" s="1" customFormat="1" ht="12.75" x14ac:dyDescent="0.25">
      <c r="A117" s="17"/>
      <c r="B117" s="17" t="s">
        <v>64</v>
      </c>
      <c r="C117" s="289"/>
      <c r="D117" s="289"/>
      <c r="E117" s="17"/>
      <c r="F117" s="18" t="s">
        <v>39</v>
      </c>
      <c r="G117" s="18" t="s">
        <v>90</v>
      </c>
      <c r="H117" s="18" t="s">
        <v>105</v>
      </c>
      <c r="I117" s="18" t="s">
        <v>71</v>
      </c>
      <c r="J117" s="19">
        <f>J118</f>
        <v>4433800</v>
      </c>
      <c r="K117" s="19">
        <f>K118</f>
        <v>5497900</v>
      </c>
      <c r="L117" s="19">
        <f>L118</f>
        <v>6817400</v>
      </c>
    </row>
    <row r="118" spans="1:12" s="1" customFormat="1" ht="12.75" x14ac:dyDescent="0.25">
      <c r="A118" s="36"/>
      <c r="B118" s="23" t="s">
        <v>72</v>
      </c>
      <c r="C118" s="292"/>
      <c r="D118" s="292"/>
      <c r="E118" s="23"/>
      <c r="F118" s="18" t="s">
        <v>39</v>
      </c>
      <c r="G118" s="18" t="s">
        <v>90</v>
      </c>
      <c r="H118" s="18" t="s">
        <v>105</v>
      </c>
      <c r="I118" s="18" t="s">
        <v>73</v>
      </c>
      <c r="J118" s="19">
        <v>4433800</v>
      </c>
      <c r="K118" s="19">
        <v>5497900</v>
      </c>
      <c r="L118" s="19">
        <v>6817400</v>
      </c>
    </row>
    <row r="119" spans="1:12" s="16" customFormat="1" ht="12.75" x14ac:dyDescent="0.25">
      <c r="A119" s="326" t="s">
        <v>106</v>
      </c>
      <c r="B119" s="326"/>
      <c r="C119" s="285"/>
      <c r="D119" s="285"/>
      <c r="E119" s="13"/>
      <c r="F119" s="14" t="s">
        <v>39</v>
      </c>
      <c r="G119" s="14" t="s">
        <v>107</v>
      </c>
      <c r="H119" s="14"/>
      <c r="I119" s="14"/>
      <c r="J119" s="15">
        <f t="shared" ref="J119:L121" si="20">J120</f>
        <v>143500</v>
      </c>
      <c r="K119" s="15">
        <f t="shared" si="20"/>
        <v>143500</v>
      </c>
      <c r="L119" s="15">
        <f t="shared" si="20"/>
        <v>143500</v>
      </c>
    </row>
    <row r="120" spans="1:12" s="24" customFormat="1" ht="12.75" x14ac:dyDescent="0.25">
      <c r="A120" s="350" t="s">
        <v>64</v>
      </c>
      <c r="B120" s="350"/>
      <c r="C120" s="289"/>
      <c r="D120" s="289"/>
      <c r="E120" s="17"/>
      <c r="F120" s="18" t="s">
        <v>39</v>
      </c>
      <c r="G120" s="18" t="s">
        <v>107</v>
      </c>
      <c r="H120" s="18" t="s">
        <v>65</v>
      </c>
      <c r="I120" s="6"/>
      <c r="J120" s="19">
        <f t="shared" si="20"/>
        <v>143500</v>
      </c>
      <c r="K120" s="19">
        <f t="shared" si="20"/>
        <v>143500</v>
      </c>
      <c r="L120" s="19">
        <f t="shared" si="20"/>
        <v>143500</v>
      </c>
    </row>
    <row r="121" spans="1:12" s="1" customFormat="1" ht="12.75" x14ac:dyDescent="0.25">
      <c r="A121" s="350" t="s">
        <v>66</v>
      </c>
      <c r="B121" s="350"/>
      <c r="C121" s="289"/>
      <c r="D121" s="289"/>
      <c r="E121" s="17"/>
      <c r="F121" s="25" t="s">
        <v>39</v>
      </c>
      <c r="G121" s="25" t="s">
        <v>107</v>
      </c>
      <c r="H121" s="25" t="s">
        <v>67</v>
      </c>
      <c r="I121" s="26"/>
      <c r="J121" s="19">
        <f t="shared" si="20"/>
        <v>143500</v>
      </c>
      <c r="K121" s="19">
        <f t="shared" si="20"/>
        <v>143500</v>
      </c>
      <c r="L121" s="19">
        <f t="shared" si="20"/>
        <v>143500</v>
      </c>
    </row>
    <row r="122" spans="1:12" s="1" customFormat="1" ht="26.25" customHeight="1" x14ac:dyDescent="0.25">
      <c r="A122" s="350" t="s">
        <v>108</v>
      </c>
      <c r="B122" s="350"/>
      <c r="C122" s="289"/>
      <c r="D122" s="289"/>
      <c r="E122" s="17"/>
      <c r="F122" s="25" t="s">
        <v>39</v>
      </c>
      <c r="G122" s="25" t="s">
        <v>107</v>
      </c>
      <c r="H122" s="25" t="s">
        <v>109</v>
      </c>
      <c r="I122" s="25"/>
      <c r="J122" s="19">
        <f>J123+J125</f>
        <v>143500</v>
      </c>
      <c r="K122" s="19">
        <f>K123+K125</f>
        <v>143500</v>
      </c>
      <c r="L122" s="19">
        <f>L123+L125</f>
        <v>143500</v>
      </c>
    </row>
    <row r="123" spans="1:12" s="1" customFormat="1" ht="27" customHeight="1" x14ac:dyDescent="0.25">
      <c r="A123" s="17"/>
      <c r="B123" s="17" t="s">
        <v>17</v>
      </c>
      <c r="C123" s="289"/>
      <c r="D123" s="289"/>
      <c r="E123" s="17"/>
      <c r="F123" s="25" t="s">
        <v>39</v>
      </c>
      <c r="G123" s="25" t="s">
        <v>107</v>
      </c>
      <c r="H123" s="25" t="s">
        <v>109</v>
      </c>
      <c r="I123" s="18" t="s">
        <v>19</v>
      </c>
      <c r="J123" s="19">
        <f>J124</f>
        <v>73900</v>
      </c>
      <c r="K123" s="19">
        <f>K124</f>
        <v>73883</v>
      </c>
      <c r="L123" s="19">
        <f>L124</f>
        <v>73883</v>
      </c>
    </row>
    <row r="124" spans="1:12" s="1" customFormat="1" ht="25.5" x14ac:dyDescent="0.25">
      <c r="A124" s="20"/>
      <c r="B124" s="21" t="s">
        <v>20</v>
      </c>
      <c r="C124" s="294"/>
      <c r="D124" s="294"/>
      <c r="E124" s="21"/>
      <c r="F124" s="25" t="s">
        <v>39</v>
      </c>
      <c r="G124" s="25" t="s">
        <v>107</v>
      </c>
      <c r="H124" s="25" t="s">
        <v>109</v>
      </c>
      <c r="I124" s="18" t="s">
        <v>21</v>
      </c>
      <c r="J124" s="19">
        <f>73883+17</f>
        <v>73900</v>
      </c>
      <c r="K124" s="19">
        <v>73883</v>
      </c>
      <c r="L124" s="19">
        <v>73883</v>
      </c>
    </row>
    <row r="125" spans="1:12" s="1" customFormat="1" ht="25.5" x14ac:dyDescent="0.25">
      <c r="A125" s="20"/>
      <c r="B125" s="21" t="s">
        <v>22</v>
      </c>
      <c r="C125" s="294"/>
      <c r="D125" s="294"/>
      <c r="E125" s="21"/>
      <c r="F125" s="25" t="s">
        <v>39</v>
      </c>
      <c r="G125" s="25" t="s">
        <v>107</v>
      </c>
      <c r="H125" s="25" t="s">
        <v>109</v>
      </c>
      <c r="I125" s="18" t="s">
        <v>23</v>
      </c>
      <c r="J125" s="19">
        <f>J126</f>
        <v>69600</v>
      </c>
      <c r="K125" s="19">
        <f>K126</f>
        <v>69617</v>
      </c>
      <c r="L125" s="19">
        <f>L126</f>
        <v>69617</v>
      </c>
    </row>
    <row r="126" spans="1:12" s="1" customFormat="1" ht="15" customHeight="1" x14ac:dyDescent="0.25">
      <c r="A126" s="20"/>
      <c r="B126" s="17" t="s">
        <v>24</v>
      </c>
      <c r="C126" s="289"/>
      <c r="D126" s="289"/>
      <c r="E126" s="17"/>
      <c r="F126" s="25" t="s">
        <v>39</v>
      </c>
      <c r="G126" s="25" t="s">
        <v>107</v>
      </c>
      <c r="H126" s="25" t="s">
        <v>109</v>
      </c>
      <c r="I126" s="18" t="s">
        <v>25</v>
      </c>
      <c r="J126" s="19">
        <f>69617-17</f>
        <v>69600</v>
      </c>
      <c r="K126" s="19">
        <v>69617</v>
      </c>
      <c r="L126" s="19">
        <v>69617</v>
      </c>
    </row>
    <row r="127" spans="1:12" s="12" customFormat="1" ht="12.75" x14ac:dyDescent="0.25">
      <c r="A127" s="355" t="s">
        <v>110</v>
      </c>
      <c r="B127" s="355"/>
      <c r="C127" s="290"/>
      <c r="D127" s="290"/>
      <c r="E127" s="8"/>
      <c r="F127" s="9" t="s">
        <v>111</v>
      </c>
      <c r="G127" s="9"/>
      <c r="H127" s="9"/>
      <c r="I127" s="9"/>
      <c r="J127" s="10">
        <f>J128+J148+J204+J208</f>
        <v>121161349.22999999</v>
      </c>
      <c r="K127" s="10">
        <f>K128+K148+K204+K208</f>
        <v>121627166.09999999</v>
      </c>
      <c r="L127" s="10">
        <f>L128+L148+L204+L208</f>
        <v>128193987.72999999</v>
      </c>
    </row>
    <row r="128" spans="1:12" s="16" customFormat="1" ht="12.75" x14ac:dyDescent="0.25">
      <c r="A128" s="326" t="s">
        <v>112</v>
      </c>
      <c r="B128" s="326"/>
      <c r="C128" s="285"/>
      <c r="D128" s="285"/>
      <c r="E128" s="13"/>
      <c r="F128" s="14" t="s">
        <v>111</v>
      </c>
      <c r="G128" s="14" t="s">
        <v>10</v>
      </c>
      <c r="H128" s="14"/>
      <c r="I128" s="14"/>
      <c r="J128" s="15">
        <f>J129+J137+J145</f>
        <v>20048220</v>
      </c>
      <c r="K128" s="15">
        <f>K129+K137+K145</f>
        <v>20481720</v>
      </c>
      <c r="L128" s="15">
        <f>L129+L137+L145</f>
        <v>21618820</v>
      </c>
    </row>
    <row r="129" spans="1:12" s="1" customFormat="1" ht="12.75" x14ac:dyDescent="0.25">
      <c r="A129" s="350" t="s">
        <v>113</v>
      </c>
      <c r="B129" s="350"/>
      <c r="C129" s="289"/>
      <c r="D129" s="289"/>
      <c r="E129" s="17"/>
      <c r="F129" s="18" t="s">
        <v>111</v>
      </c>
      <c r="G129" s="18" t="s">
        <v>10</v>
      </c>
      <c r="H129" s="18" t="s">
        <v>114</v>
      </c>
      <c r="I129" s="18"/>
      <c r="J129" s="19">
        <f>J130</f>
        <v>18669300</v>
      </c>
      <c r="K129" s="19">
        <f>K130</f>
        <v>19602800</v>
      </c>
      <c r="L129" s="19">
        <f>L130</f>
        <v>20739900</v>
      </c>
    </row>
    <row r="130" spans="1:12" s="1" customFormat="1" ht="12.75" x14ac:dyDescent="0.25">
      <c r="A130" s="350" t="s">
        <v>115</v>
      </c>
      <c r="B130" s="350"/>
      <c r="C130" s="289"/>
      <c r="D130" s="289"/>
      <c r="E130" s="17"/>
      <c r="F130" s="18" t="s">
        <v>111</v>
      </c>
      <c r="G130" s="18" t="s">
        <v>10</v>
      </c>
      <c r="H130" s="18" t="s">
        <v>116</v>
      </c>
      <c r="I130" s="18"/>
      <c r="J130" s="19">
        <f>J131+J134</f>
        <v>18669300</v>
      </c>
      <c r="K130" s="19">
        <f>K131+K134</f>
        <v>19602800</v>
      </c>
      <c r="L130" s="19">
        <f>L131+L134</f>
        <v>20739900</v>
      </c>
    </row>
    <row r="131" spans="1:12" s="1" customFormat="1" ht="12.75" x14ac:dyDescent="0.25">
      <c r="A131" s="350" t="s">
        <v>117</v>
      </c>
      <c r="B131" s="350"/>
      <c r="C131" s="289"/>
      <c r="D131" s="289"/>
      <c r="E131" s="17"/>
      <c r="F131" s="18" t="s">
        <v>111</v>
      </c>
      <c r="G131" s="18" t="s">
        <v>10</v>
      </c>
      <c r="H131" s="18" t="s">
        <v>118</v>
      </c>
      <c r="I131" s="18"/>
      <c r="J131" s="19">
        <f t="shared" ref="J131:L132" si="21">J132</f>
        <v>6225700</v>
      </c>
      <c r="K131" s="19">
        <f t="shared" si="21"/>
        <v>6537000</v>
      </c>
      <c r="L131" s="19">
        <f t="shared" si="21"/>
        <v>6916200</v>
      </c>
    </row>
    <row r="132" spans="1:12" s="1" customFormat="1" ht="27.75" customHeight="1" x14ac:dyDescent="0.25">
      <c r="A132" s="17"/>
      <c r="B132" s="17" t="s">
        <v>119</v>
      </c>
      <c r="C132" s="289"/>
      <c r="D132" s="289"/>
      <c r="E132" s="17"/>
      <c r="F132" s="18" t="s">
        <v>111</v>
      </c>
      <c r="G132" s="18" t="s">
        <v>10</v>
      </c>
      <c r="H132" s="18" t="s">
        <v>118</v>
      </c>
      <c r="I132" s="18" t="s">
        <v>120</v>
      </c>
      <c r="J132" s="19">
        <f t="shared" si="21"/>
        <v>6225700</v>
      </c>
      <c r="K132" s="19">
        <f t="shared" si="21"/>
        <v>6537000</v>
      </c>
      <c r="L132" s="19">
        <f t="shared" si="21"/>
        <v>6916200</v>
      </c>
    </row>
    <row r="133" spans="1:12" s="1" customFormat="1" ht="28.5" customHeight="1" x14ac:dyDescent="0.25">
      <c r="A133" s="17"/>
      <c r="B133" s="17" t="s">
        <v>121</v>
      </c>
      <c r="C133" s="289"/>
      <c r="D133" s="289"/>
      <c r="E133" s="17"/>
      <c r="F133" s="18" t="s">
        <v>111</v>
      </c>
      <c r="G133" s="18" t="s">
        <v>10</v>
      </c>
      <c r="H133" s="18" t="s">
        <v>118</v>
      </c>
      <c r="I133" s="18" t="s">
        <v>122</v>
      </c>
      <c r="J133" s="19">
        <f>6225757-57</f>
        <v>6225700</v>
      </c>
      <c r="K133" s="19">
        <v>6537000</v>
      </c>
      <c r="L133" s="19">
        <v>6916200</v>
      </c>
    </row>
    <row r="134" spans="1:12" s="1" customFormat="1" ht="12.75" x14ac:dyDescent="0.25">
      <c r="A134" s="350" t="s">
        <v>123</v>
      </c>
      <c r="B134" s="350"/>
      <c r="C134" s="289"/>
      <c r="D134" s="289"/>
      <c r="E134" s="17"/>
      <c r="F134" s="18" t="s">
        <v>111</v>
      </c>
      <c r="G134" s="18" t="s">
        <v>10</v>
      </c>
      <c r="H134" s="18" t="s">
        <v>124</v>
      </c>
      <c r="I134" s="18"/>
      <c r="J134" s="19">
        <f>J136</f>
        <v>12443600</v>
      </c>
      <c r="K134" s="19">
        <f>K136</f>
        <v>13065800</v>
      </c>
      <c r="L134" s="19">
        <f>L136</f>
        <v>13823700</v>
      </c>
    </row>
    <row r="135" spans="1:12" s="1" customFormat="1" ht="27" customHeight="1" x14ac:dyDescent="0.25">
      <c r="A135" s="17"/>
      <c r="B135" s="17" t="s">
        <v>119</v>
      </c>
      <c r="C135" s="289"/>
      <c r="D135" s="289"/>
      <c r="E135" s="17"/>
      <c r="F135" s="18" t="s">
        <v>111</v>
      </c>
      <c r="G135" s="18" t="s">
        <v>10</v>
      </c>
      <c r="H135" s="18" t="s">
        <v>124</v>
      </c>
      <c r="I135" s="18" t="s">
        <v>120</v>
      </c>
      <c r="J135" s="19">
        <f>J136</f>
        <v>12443600</v>
      </c>
      <c r="K135" s="19">
        <f>K136</f>
        <v>13065800</v>
      </c>
      <c r="L135" s="19">
        <f>L136</f>
        <v>13823700</v>
      </c>
    </row>
    <row r="136" spans="1:12" s="1" customFormat="1" ht="29.25" customHeight="1" x14ac:dyDescent="0.25">
      <c r="A136" s="17"/>
      <c r="B136" s="17" t="s">
        <v>121</v>
      </c>
      <c r="C136" s="289"/>
      <c r="D136" s="289"/>
      <c r="E136" s="17"/>
      <c r="F136" s="18" t="s">
        <v>111</v>
      </c>
      <c r="G136" s="18" t="s">
        <v>10</v>
      </c>
      <c r="H136" s="18" t="s">
        <v>124</v>
      </c>
      <c r="I136" s="18" t="s">
        <v>122</v>
      </c>
      <c r="J136" s="19">
        <f>12443632-32</f>
        <v>12443600</v>
      </c>
      <c r="K136" s="19">
        <v>13065800</v>
      </c>
      <c r="L136" s="19">
        <v>13823700</v>
      </c>
    </row>
    <row r="137" spans="1:12" s="2" customFormat="1" ht="12.75" x14ac:dyDescent="0.25">
      <c r="A137" s="350" t="s">
        <v>64</v>
      </c>
      <c r="B137" s="350"/>
      <c r="C137" s="289"/>
      <c r="D137" s="289"/>
      <c r="E137" s="17"/>
      <c r="F137" s="25" t="s">
        <v>111</v>
      </c>
      <c r="G137" s="25" t="s">
        <v>10</v>
      </c>
      <c r="H137" s="25" t="s">
        <v>125</v>
      </c>
      <c r="I137" s="25"/>
      <c r="J137" s="27">
        <f>J138</f>
        <v>878920</v>
      </c>
      <c r="K137" s="27">
        <f>K138</f>
        <v>878920</v>
      </c>
      <c r="L137" s="27">
        <f>L138</f>
        <v>878920</v>
      </c>
    </row>
    <row r="138" spans="1:12" s="1" customFormat="1" ht="12.75" x14ac:dyDescent="0.25">
      <c r="A138" s="350" t="s">
        <v>66</v>
      </c>
      <c r="B138" s="350"/>
      <c r="C138" s="289"/>
      <c r="D138" s="289"/>
      <c r="E138" s="17"/>
      <c r="F138" s="18" t="s">
        <v>111</v>
      </c>
      <c r="G138" s="18" t="s">
        <v>10</v>
      </c>
      <c r="H138" s="18" t="s">
        <v>67</v>
      </c>
      <c r="I138" s="18"/>
      <c r="J138" s="19">
        <f>J142+J139</f>
        <v>878920</v>
      </c>
      <c r="K138" s="19">
        <f>K142+K139</f>
        <v>878920</v>
      </c>
      <c r="L138" s="19">
        <f>L142+L139</f>
        <v>878920</v>
      </c>
    </row>
    <row r="139" spans="1:12" s="1" customFormat="1" ht="63" customHeight="1" x14ac:dyDescent="0.25">
      <c r="A139" s="350" t="s">
        <v>295</v>
      </c>
      <c r="B139" s="350"/>
      <c r="C139" s="289"/>
      <c r="D139" s="289"/>
      <c r="E139" s="17"/>
      <c r="F139" s="18" t="s">
        <v>111</v>
      </c>
      <c r="G139" s="18" t="s">
        <v>10</v>
      </c>
      <c r="H139" s="18" t="s">
        <v>131</v>
      </c>
      <c r="I139" s="18"/>
      <c r="J139" s="19">
        <f t="shared" ref="J139:L140" si="22">J140</f>
        <v>863000</v>
      </c>
      <c r="K139" s="19">
        <f t="shared" si="22"/>
        <v>863000</v>
      </c>
      <c r="L139" s="19">
        <f t="shared" si="22"/>
        <v>863000</v>
      </c>
    </row>
    <row r="140" spans="1:12" s="1" customFormat="1" ht="25.5" x14ac:dyDescent="0.25">
      <c r="A140" s="17"/>
      <c r="B140" s="17" t="s">
        <v>127</v>
      </c>
      <c r="C140" s="289"/>
      <c r="D140" s="289"/>
      <c r="E140" s="17"/>
      <c r="F140" s="18" t="s">
        <v>111</v>
      </c>
      <c r="G140" s="18" t="s">
        <v>10</v>
      </c>
      <c r="H140" s="18" t="s">
        <v>131</v>
      </c>
      <c r="I140" s="18" t="s">
        <v>128</v>
      </c>
      <c r="J140" s="19">
        <f t="shared" si="22"/>
        <v>863000</v>
      </c>
      <c r="K140" s="19">
        <f t="shared" si="22"/>
        <v>863000</v>
      </c>
      <c r="L140" s="19">
        <f t="shared" si="22"/>
        <v>863000</v>
      </c>
    </row>
    <row r="141" spans="1:12" s="1" customFormat="1" ht="38.25" x14ac:dyDescent="0.25">
      <c r="A141" s="20"/>
      <c r="B141" s="17" t="s">
        <v>659</v>
      </c>
      <c r="C141" s="289"/>
      <c r="D141" s="289"/>
      <c r="E141" s="17"/>
      <c r="F141" s="18" t="s">
        <v>111</v>
      </c>
      <c r="G141" s="18" t="s">
        <v>10</v>
      </c>
      <c r="H141" s="18" t="s">
        <v>131</v>
      </c>
      <c r="I141" s="18" t="s">
        <v>245</v>
      </c>
      <c r="J141" s="19">
        <v>863000</v>
      </c>
      <c r="K141" s="19">
        <v>863000</v>
      </c>
      <c r="L141" s="19">
        <v>863000</v>
      </c>
    </row>
    <row r="142" spans="1:12" s="1" customFormat="1" ht="51.75" customHeight="1" x14ac:dyDescent="0.25">
      <c r="A142" s="350" t="s">
        <v>297</v>
      </c>
      <c r="B142" s="350"/>
      <c r="C142" s="289"/>
      <c r="D142" s="289"/>
      <c r="E142" s="17"/>
      <c r="F142" s="18" t="s">
        <v>111</v>
      </c>
      <c r="G142" s="18" t="s">
        <v>10</v>
      </c>
      <c r="H142" s="18" t="s">
        <v>298</v>
      </c>
      <c r="I142" s="18"/>
      <c r="J142" s="19">
        <f t="shared" ref="J142:L143" si="23">J143</f>
        <v>15920</v>
      </c>
      <c r="K142" s="19">
        <f t="shared" si="23"/>
        <v>15920</v>
      </c>
      <c r="L142" s="19">
        <f t="shared" si="23"/>
        <v>15920</v>
      </c>
    </row>
    <row r="143" spans="1:12" s="1" customFormat="1" ht="25.5" x14ac:dyDescent="0.25">
      <c r="A143" s="20"/>
      <c r="B143" s="17" t="s">
        <v>127</v>
      </c>
      <c r="C143" s="289"/>
      <c r="D143" s="289"/>
      <c r="E143" s="17"/>
      <c r="F143" s="18" t="s">
        <v>111</v>
      </c>
      <c r="G143" s="18" t="s">
        <v>10</v>
      </c>
      <c r="H143" s="18" t="s">
        <v>298</v>
      </c>
      <c r="I143" s="18" t="s">
        <v>128</v>
      </c>
      <c r="J143" s="19">
        <f t="shared" si="23"/>
        <v>15920</v>
      </c>
      <c r="K143" s="19">
        <f t="shared" si="23"/>
        <v>15920</v>
      </c>
      <c r="L143" s="19">
        <f t="shared" si="23"/>
        <v>15920</v>
      </c>
    </row>
    <row r="144" spans="1:12" s="1" customFormat="1" ht="18" customHeight="1" x14ac:dyDescent="0.25">
      <c r="A144" s="20"/>
      <c r="B144" s="17" t="s">
        <v>129</v>
      </c>
      <c r="C144" s="289"/>
      <c r="D144" s="289"/>
      <c r="E144" s="17"/>
      <c r="F144" s="18" t="s">
        <v>111</v>
      </c>
      <c r="G144" s="18" t="s">
        <v>10</v>
      </c>
      <c r="H144" s="18" t="s">
        <v>298</v>
      </c>
      <c r="I144" s="18" t="s">
        <v>130</v>
      </c>
      <c r="J144" s="19">
        <v>15920</v>
      </c>
      <c r="K144" s="19">
        <v>15920</v>
      </c>
      <c r="L144" s="19">
        <v>15920</v>
      </c>
    </row>
    <row r="145" spans="1:12" s="16" customFormat="1" ht="12.75" x14ac:dyDescent="0.25">
      <c r="A145" s="350" t="s">
        <v>132</v>
      </c>
      <c r="B145" s="350"/>
      <c r="C145" s="289"/>
      <c r="D145" s="289"/>
      <c r="E145" s="17"/>
      <c r="F145" s="18" t="s">
        <v>111</v>
      </c>
      <c r="G145" s="18" t="s">
        <v>10</v>
      </c>
      <c r="H145" s="18" t="s">
        <v>133</v>
      </c>
      <c r="I145" s="18"/>
      <c r="J145" s="19">
        <f t="shared" ref="J145:L146" si="24">J146</f>
        <v>500000</v>
      </c>
      <c r="K145" s="19">
        <f t="shared" si="24"/>
        <v>0</v>
      </c>
      <c r="L145" s="19">
        <f t="shared" si="24"/>
        <v>0</v>
      </c>
    </row>
    <row r="146" spans="1:12" s="1" customFormat="1" ht="14.25" customHeight="1" x14ac:dyDescent="0.25">
      <c r="A146" s="17"/>
      <c r="B146" s="17" t="s">
        <v>134</v>
      </c>
      <c r="C146" s="289"/>
      <c r="D146" s="289"/>
      <c r="E146" s="17"/>
      <c r="F146" s="25" t="s">
        <v>111</v>
      </c>
      <c r="G146" s="18" t="s">
        <v>10</v>
      </c>
      <c r="H146" s="25" t="s">
        <v>133</v>
      </c>
      <c r="I146" s="25" t="s">
        <v>135</v>
      </c>
      <c r="J146" s="19">
        <f t="shared" si="24"/>
        <v>500000</v>
      </c>
      <c r="K146" s="19">
        <f t="shared" si="24"/>
        <v>0</v>
      </c>
      <c r="L146" s="19">
        <f t="shared" si="24"/>
        <v>0</v>
      </c>
    </row>
    <row r="147" spans="1:12" s="1" customFormat="1" ht="14.25" customHeight="1" x14ac:dyDescent="0.25">
      <c r="A147" s="17"/>
      <c r="B147" s="17" t="s">
        <v>136</v>
      </c>
      <c r="C147" s="289"/>
      <c r="D147" s="289"/>
      <c r="E147" s="17"/>
      <c r="F147" s="25" t="s">
        <v>111</v>
      </c>
      <c r="G147" s="18" t="s">
        <v>10</v>
      </c>
      <c r="H147" s="25" t="s">
        <v>133</v>
      </c>
      <c r="I147" s="25" t="s">
        <v>137</v>
      </c>
      <c r="J147" s="19">
        <v>500000</v>
      </c>
      <c r="K147" s="19">
        <v>0</v>
      </c>
      <c r="L147" s="19">
        <v>0</v>
      </c>
    </row>
    <row r="148" spans="1:12" s="16" customFormat="1" ht="12.75" x14ac:dyDescent="0.25">
      <c r="A148" s="326" t="s">
        <v>138</v>
      </c>
      <c r="B148" s="326"/>
      <c r="C148" s="285"/>
      <c r="D148" s="285"/>
      <c r="E148" s="13"/>
      <c r="F148" s="14" t="s">
        <v>111</v>
      </c>
      <c r="G148" s="14" t="s">
        <v>79</v>
      </c>
      <c r="H148" s="14"/>
      <c r="I148" s="14"/>
      <c r="J148" s="15">
        <f>J149+J175+J186+J190+J201</f>
        <v>87682929.229999989</v>
      </c>
      <c r="K148" s="15">
        <f>K149+K175+K186+K190+K201</f>
        <v>87446802.099999994</v>
      </c>
      <c r="L148" s="15">
        <f>L149+L175+L186+L190+L201</f>
        <v>92293820.729999989</v>
      </c>
    </row>
    <row r="149" spans="1:12" s="1" customFormat="1" ht="12.75" x14ac:dyDescent="0.25">
      <c r="A149" s="350" t="s">
        <v>139</v>
      </c>
      <c r="B149" s="350"/>
      <c r="C149" s="289"/>
      <c r="D149" s="289"/>
      <c r="E149" s="17"/>
      <c r="F149" s="18" t="s">
        <v>111</v>
      </c>
      <c r="G149" s="18" t="s">
        <v>79</v>
      </c>
      <c r="H149" s="18" t="s">
        <v>140</v>
      </c>
      <c r="I149" s="18"/>
      <c r="J149" s="19">
        <f>J150</f>
        <v>14409500</v>
      </c>
      <c r="K149" s="19">
        <f>K150</f>
        <v>15130000</v>
      </c>
      <c r="L149" s="19">
        <f>L150</f>
        <v>16007500</v>
      </c>
    </row>
    <row r="150" spans="1:12" s="1" customFormat="1" ht="12.75" x14ac:dyDescent="0.25">
      <c r="A150" s="350" t="s">
        <v>115</v>
      </c>
      <c r="B150" s="350"/>
      <c r="C150" s="289"/>
      <c r="D150" s="289"/>
      <c r="E150" s="17"/>
      <c r="F150" s="25" t="s">
        <v>111</v>
      </c>
      <c r="G150" s="25" t="s">
        <v>79</v>
      </c>
      <c r="H150" s="25" t="s">
        <v>141</v>
      </c>
      <c r="I150" s="18"/>
      <c r="J150" s="19">
        <f>J151+J154+J157+J160+J163+J166+J169+J172</f>
        <v>14409500</v>
      </c>
      <c r="K150" s="19">
        <f>K151+K154+K157+K160+K163+K166+K169+K172</f>
        <v>15130000</v>
      </c>
      <c r="L150" s="19">
        <f>L151+L154+L157+L160+L163+L166+L169+L172</f>
        <v>16007500</v>
      </c>
    </row>
    <row r="151" spans="1:12" s="1" customFormat="1" ht="12.75" x14ac:dyDescent="0.25">
      <c r="A151" s="350" t="s">
        <v>142</v>
      </c>
      <c r="B151" s="350"/>
      <c r="C151" s="289"/>
      <c r="D151" s="289"/>
      <c r="E151" s="17"/>
      <c r="F151" s="25" t="s">
        <v>111</v>
      </c>
      <c r="G151" s="25" t="s">
        <v>79</v>
      </c>
      <c r="H151" s="25" t="s">
        <v>143</v>
      </c>
      <c r="I151" s="18"/>
      <c r="J151" s="19">
        <f t="shared" ref="J151:L152" si="25">J152</f>
        <v>2159400</v>
      </c>
      <c r="K151" s="19">
        <f t="shared" si="25"/>
        <v>2267400</v>
      </c>
      <c r="L151" s="19">
        <f t="shared" si="25"/>
        <v>2398900</v>
      </c>
    </row>
    <row r="152" spans="1:12" s="1" customFormat="1" ht="28.5" customHeight="1" x14ac:dyDescent="0.25">
      <c r="A152" s="17"/>
      <c r="B152" s="17" t="s">
        <v>119</v>
      </c>
      <c r="C152" s="289"/>
      <c r="D152" s="289"/>
      <c r="E152" s="17"/>
      <c r="F152" s="18" t="s">
        <v>111</v>
      </c>
      <c r="G152" s="25" t="s">
        <v>79</v>
      </c>
      <c r="H152" s="25" t="s">
        <v>143</v>
      </c>
      <c r="I152" s="18" t="s">
        <v>120</v>
      </c>
      <c r="J152" s="19">
        <f t="shared" si="25"/>
        <v>2159400</v>
      </c>
      <c r="K152" s="19">
        <f t="shared" si="25"/>
        <v>2267400</v>
      </c>
      <c r="L152" s="19">
        <f t="shared" si="25"/>
        <v>2398900</v>
      </c>
    </row>
    <row r="153" spans="1:12" s="1" customFormat="1" ht="28.5" customHeight="1" x14ac:dyDescent="0.25">
      <c r="A153" s="17"/>
      <c r="B153" s="17" t="s">
        <v>121</v>
      </c>
      <c r="C153" s="289"/>
      <c r="D153" s="289"/>
      <c r="E153" s="17"/>
      <c r="F153" s="18" t="s">
        <v>111</v>
      </c>
      <c r="G153" s="25" t="s">
        <v>79</v>
      </c>
      <c r="H153" s="25" t="s">
        <v>143</v>
      </c>
      <c r="I153" s="18" t="s">
        <v>122</v>
      </c>
      <c r="J153" s="19">
        <f>2159402-2</f>
        <v>2159400</v>
      </c>
      <c r="K153" s="19">
        <v>2267400</v>
      </c>
      <c r="L153" s="19">
        <v>2398900</v>
      </c>
    </row>
    <row r="154" spans="1:12" s="1" customFormat="1" ht="12.75" x14ac:dyDescent="0.25">
      <c r="A154" s="350" t="s">
        <v>144</v>
      </c>
      <c r="B154" s="350"/>
      <c r="C154" s="289"/>
      <c r="D154" s="289"/>
      <c r="E154" s="17"/>
      <c r="F154" s="25" t="s">
        <v>111</v>
      </c>
      <c r="G154" s="25" t="s">
        <v>79</v>
      </c>
      <c r="H154" s="25" t="s">
        <v>145</v>
      </c>
      <c r="I154" s="18"/>
      <c r="J154" s="19">
        <f t="shared" ref="J154:L155" si="26">J155</f>
        <v>2515700</v>
      </c>
      <c r="K154" s="19">
        <f t="shared" si="26"/>
        <v>2641100</v>
      </c>
      <c r="L154" s="19">
        <f t="shared" si="26"/>
        <v>2733900</v>
      </c>
    </row>
    <row r="155" spans="1:12" s="1" customFormat="1" ht="28.5" customHeight="1" x14ac:dyDescent="0.25">
      <c r="A155" s="17"/>
      <c r="B155" s="17" t="s">
        <v>119</v>
      </c>
      <c r="C155" s="289"/>
      <c r="D155" s="289"/>
      <c r="E155" s="17"/>
      <c r="F155" s="18" t="s">
        <v>111</v>
      </c>
      <c r="G155" s="25" t="s">
        <v>79</v>
      </c>
      <c r="H155" s="25" t="s">
        <v>145</v>
      </c>
      <c r="I155" s="18" t="s">
        <v>120</v>
      </c>
      <c r="J155" s="19">
        <f t="shared" si="26"/>
        <v>2515700</v>
      </c>
      <c r="K155" s="19">
        <f t="shared" si="26"/>
        <v>2641100</v>
      </c>
      <c r="L155" s="19">
        <f t="shared" si="26"/>
        <v>2733900</v>
      </c>
    </row>
    <row r="156" spans="1:12" s="1" customFormat="1" ht="28.5" customHeight="1" x14ac:dyDescent="0.25">
      <c r="A156" s="17"/>
      <c r="B156" s="17" t="s">
        <v>121</v>
      </c>
      <c r="C156" s="289"/>
      <c r="D156" s="289"/>
      <c r="E156" s="17"/>
      <c r="F156" s="18" t="s">
        <v>111</v>
      </c>
      <c r="G156" s="25" t="s">
        <v>79</v>
      </c>
      <c r="H156" s="25" t="s">
        <v>145</v>
      </c>
      <c r="I156" s="18" t="s">
        <v>122</v>
      </c>
      <c r="J156" s="19">
        <f>2461078+54622</f>
        <v>2515700</v>
      </c>
      <c r="K156" s="19">
        <f>2584100+57000</f>
        <v>2641100</v>
      </c>
      <c r="L156" s="19">
        <v>2733900</v>
      </c>
    </row>
    <row r="157" spans="1:12" s="1" customFormat="1" ht="12.75" x14ac:dyDescent="0.25">
      <c r="A157" s="350" t="s">
        <v>305</v>
      </c>
      <c r="B157" s="350"/>
      <c r="C157" s="289"/>
      <c r="D157" s="289"/>
      <c r="E157" s="17"/>
      <c r="F157" s="25" t="s">
        <v>111</v>
      </c>
      <c r="G157" s="25" t="s">
        <v>79</v>
      </c>
      <c r="H157" s="25" t="s">
        <v>146</v>
      </c>
      <c r="I157" s="18"/>
      <c r="J157" s="19">
        <f t="shared" ref="J157:L158" si="27">J158</f>
        <v>1509100</v>
      </c>
      <c r="K157" s="19">
        <f t="shared" si="27"/>
        <v>1584800</v>
      </c>
      <c r="L157" s="19">
        <f t="shared" si="27"/>
        <v>1615400</v>
      </c>
    </row>
    <row r="158" spans="1:12" s="1" customFormat="1" ht="30" customHeight="1" x14ac:dyDescent="0.25">
      <c r="A158" s="17"/>
      <c r="B158" s="17" t="s">
        <v>119</v>
      </c>
      <c r="C158" s="289"/>
      <c r="D158" s="289"/>
      <c r="E158" s="17"/>
      <c r="F158" s="18" t="s">
        <v>111</v>
      </c>
      <c r="G158" s="25" t="s">
        <v>79</v>
      </c>
      <c r="H158" s="25" t="s">
        <v>146</v>
      </c>
      <c r="I158" s="18" t="s">
        <v>120</v>
      </c>
      <c r="J158" s="19">
        <f t="shared" si="27"/>
        <v>1509100</v>
      </c>
      <c r="K158" s="19">
        <f t="shared" si="27"/>
        <v>1584800</v>
      </c>
      <c r="L158" s="19">
        <f t="shared" si="27"/>
        <v>1615400</v>
      </c>
    </row>
    <row r="159" spans="1:12" s="1" customFormat="1" ht="30" customHeight="1" x14ac:dyDescent="0.25">
      <c r="A159" s="17"/>
      <c r="B159" s="17" t="s">
        <v>121</v>
      </c>
      <c r="C159" s="289"/>
      <c r="D159" s="289"/>
      <c r="E159" s="17"/>
      <c r="F159" s="18" t="s">
        <v>111</v>
      </c>
      <c r="G159" s="25" t="s">
        <v>79</v>
      </c>
      <c r="H159" s="25" t="s">
        <v>146</v>
      </c>
      <c r="I159" s="18" t="s">
        <v>122</v>
      </c>
      <c r="J159" s="19">
        <f>1454139+54961</f>
        <v>1509100</v>
      </c>
      <c r="K159" s="19">
        <f>1526800+58000</f>
        <v>1584800</v>
      </c>
      <c r="L159" s="19">
        <v>1615400</v>
      </c>
    </row>
    <row r="160" spans="1:12" s="1" customFormat="1" ht="12.75" x14ac:dyDescent="0.25">
      <c r="A160" s="350" t="s">
        <v>147</v>
      </c>
      <c r="B160" s="350"/>
      <c r="C160" s="289"/>
      <c r="D160" s="289"/>
      <c r="E160" s="17"/>
      <c r="F160" s="25" t="s">
        <v>111</v>
      </c>
      <c r="G160" s="25" t="s">
        <v>79</v>
      </c>
      <c r="H160" s="25" t="s">
        <v>148</v>
      </c>
      <c r="I160" s="18"/>
      <c r="J160" s="19">
        <f t="shared" ref="J160:L161" si="28">J161</f>
        <v>3143300</v>
      </c>
      <c r="K160" s="19">
        <f t="shared" si="28"/>
        <v>3300500</v>
      </c>
      <c r="L160" s="19">
        <f t="shared" si="28"/>
        <v>3635800</v>
      </c>
    </row>
    <row r="161" spans="1:14" s="1" customFormat="1" ht="28.5" customHeight="1" x14ac:dyDescent="0.25">
      <c r="A161" s="17"/>
      <c r="B161" s="17" t="s">
        <v>119</v>
      </c>
      <c r="C161" s="289"/>
      <c r="D161" s="289"/>
      <c r="E161" s="17"/>
      <c r="F161" s="18" t="s">
        <v>111</v>
      </c>
      <c r="G161" s="25" t="s">
        <v>79</v>
      </c>
      <c r="H161" s="25" t="s">
        <v>148</v>
      </c>
      <c r="I161" s="18" t="s">
        <v>120</v>
      </c>
      <c r="J161" s="19">
        <f t="shared" si="28"/>
        <v>3143300</v>
      </c>
      <c r="K161" s="19">
        <f t="shared" si="28"/>
        <v>3300500</v>
      </c>
      <c r="L161" s="19">
        <f t="shared" si="28"/>
        <v>3635800</v>
      </c>
    </row>
    <row r="162" spans="1:14" s="1" customFormat="1" ht="28.5" customHeight="1" x14ac:dyDescent="0.25">
      <c r="A162" s="17"/>
      <c r="B162" s="17" t="s">
        <v>121</v>
      </c>
      <c r="C162" s="289"/>
      <c r="D162" s="289"/>
      <c r="E162" s="17"/>
      <c r="F162" s="18" t="s">
        <v>111</v>
      </c>
      <c r="G162" s="25" t="s">
        <v>79</v>
      </c>
      <c r="H162" s="25" t="s">
        <v>148</v>
      </c>
      <c r="I162" s="18" t="s">
        <v>122</v>
      </c>
      <c r="J162" s="19">
        <f>3272821-129521</f>
        <v>3143300</v>
      </c>
      <c r="K162" s="19">
        <f>3436500-136000</f>
        <v>3300500</v>
      </c>
      <c r="L162" s="19">
        <v>3635800</v>
      </c>
    </row>
    <row r="163" spans="1:14" s="1" customFormat="1" ht="12.75" x14ac:dyDescent="0.25">
      <c r="A163" s="350" t="s">
        <v>149</v>
      </c>
      <c r="B163" s="350"/>
      <c r="C163" s="289"/>
      <c r="D163" s="289"/>
      <c r="E163" s="17"/>
      <c r="F163" s="25" t="s">
        <v>111</v>
      </c>
      <c r="G163" s="25" t="s">
        <v>79</v>
      </c>
      <c r="H163" s="25" t="s">
        <v>150</v>
      </c>
      <c r="I163" s="18"/>
      <c r="J163" s="19">
        <f t="shared" ref="J163:L164" si="29">J164</f>
        <v>1445900</v>
      </c>
      <c r="K163" s="19">
        <f t="shared" si="29"/>
        <v>1518200</v>
      </c>
      <c r="L163" s="19">
        <f t="shared" si="29"/>
        <v>1606300</v>
      </c>
    </row>
    <row r="164" spans="1:14" s="1" customFormat="1" ht="28.5" customHeight="1" x14ac:dyDescent="0.25">
      <c r="A164" s="17"/>
      <c r="B164" s="17" t="s">
        <v>119</v>
      </c>
      <c r="C164" s="289"/>
      <c r="D164" s="289"/>
      <c r="E164" s="17"/>
      <c r="F164" s="18" t="s">
        <v>111</v>
      </c>
      <c r="G164" s="25" t="s">
        <v>79</v>
      </c>
      <c r="H164" s="25" t="s">
        <v>150</v>
      </c>
      <c r="I164" s="18" t="s">
        <v>120</v>
      </c>
      <c r="J164" s="19">
        <f t="shared" si="29"/>
        <v>1445900</v>
      </c>
      <c r="K164" s="19">
        <f t="shared" si="29"/>
        <v>1518200</v>
      </c>
      <c r="L164" s="19">
        <f t="shared" si="29"/>
        <v>1606300</v>
      </c>
    </row>
    <row r="165" spans="1:14" s="1" customFormat="1" ht="28.5" customHeight="1" x14ac:dyDescent="0.25">
      <c r="A165" s="17"/>
      <c r="B165" s="17" t="s">
        <v>121</v>
      </c>
      <c r="C165" s="289"/>
      <c r="D165" s="289"/>
      <c r="E165" s="17"/>
      <c r="F165" s="18" t="s">
        <v>111</v>
      </c>
      <c r="G165" s="25" t="s">
        <v>79</v>
      </c>
      <c r="H165" s="25" t="s">
        <v>150</v>
      </c>
      <c r="I165" s="18" t="s">
        <v>122</v>
      </c>
      <c r="J165" s="19">
        <f>1445866+34</f>
        <v>1445900</v>
      </c>
      <c r="K165" s="19">
        <v>1518200</v>
      </c>
      <c r="L165" s="19">
        <v>1606300</v>
      </c>
    </row>
    <row r="166" spans="1:14" s="1" customFormat="1" ht="12.75" x14ac:dyDescent="0.25">
      <c r="A166" s="350" t="s">
        <v>151</v>
      </c>
      <c r="B166" s="350"/>
      <c r="C166" s="289"/>
      <c r="D166" s="289"/>
      <c r="E166" s="17"/>
      <c r="F166" s="25" t="s">
        <v>111</v>
      </c>
      <c r="G166" s="25" t="s">
        <v>79</v>
      </c>
      <c r="H166" s="25" t="s">
        <v>152</v>
      </c>
      <c r="I166" s="18"/>
      <c r="J166" s="19">
        <f t="shared" ref="J166:L167" si="30">J167</f>
        <v>1604400</v>
      </c>
      <c r="K166" s="19">
        <f t="shared" si="30"/>
        <v>1684600</v>
      </c>
      <c r="L166" s="19">
        <f t="shared" si="30"/>
        <v>1782300</v>
      </c>
    </row>
    <row r="167" spans="1:14" s="1" customFormat="1" ht="29.25" customHeight="1" x14ac:dyDescent="0.25">
      <c r="A167" s="17"/>
      <c r="B167" s="17" t="s">
        <v>119</v>
      </c>
      <c r="C167" s="289"/>
      <c r="D167" s="289"/>
      <c r="E167" s="17"/>
      <c r="F167" s="18" t="s">
        <v>111</v>
      </c>
      <c r="G167" s="25" t="s">
        <v>79</v>
      </c>
      <c r="H167" s="25" t="s">
        <v>152</v>
      </c>
      <c r="I167" s="18" t="s">
        <v>120</v>
      </c>
      <c r="J167" s="19">
        <f t="shared" si="30"/>
        <v>1604400</v>
      </c>
      <c r="K167" s="19">
        <f t="shared" si="30"/>
        <v>1684600</v>
      </c>
      <c r="L167" s="19">
        <f t="shared" si="30"/>
        <v>1782300</v>
      </c>
    </row>
    <row r="168" spans="1:14" s="1" customFormat="1" ht="29.25" customHeight="1" x14ac:dyDescent="0.25">
      <c r="A168" s="17"/>
      <c r="B168" s="17" t="s">
        <v>121</v>
      </c>
      <c r="C168" s="289"/>
      <c r="D168" s="289"/>
      <c r="E168" s="17"/>
      <c r="F168" s="18" t="s">
        <v>111</v>
      </c>
      <c r="G168" s="25" t="s">
        <v>79</v>
      </c>
      <c r="H168" s="25" t="s">
        <v>152</v>
      </c>
      <c r="I168" s="18" t="s">
        <v>122</v>
      </c>
      <c r="J168" s="19">
        <f>1604423-23</f>
        <v>1604400</v>
      </c>
      <c r="K168" s="19">
        <v>1684600</v>
      </c>
      <c r="L168" s="19">
        <v>1782300</v>
      </c>
    </row>
    <row r="169" spans="1:14" s="1" customFormat="1" ht="12.75" x14ac:dyDescent="0.25">
      <c r="A169" s="350" t="s">
        <v>153</v>
      </c>
      <c r="B169" s="350"/>
      <c r="C169" s="289"/>
      <c r="D169" s="289"/>
      <c r="E169" s="17"/>
      <c r="F169" s="25" t="s">
        <v>111</v>
      </c>
      <c r="G169" s="25" t="s">
        <v>79</v>
      </c>
      <c r="H169" s="25" t="s">
        <v>154</v>
      </c>
      <c r="I169" s="18"/>
      <c r="J169" s="19">
        <f t="shared" ref="J169:L170" si="31">J170</f>
        <v>1466000</v>
      </c>
      <c r="K169" s="19">
        <f t="shared" si="31"/>
        <v>1539400</v>
      </c>
      <c r="L169" s="19">
        <f t="shared" si="31"/>
        <v>1628700</v>
      </c>
    </row>
    <row r="170" spans="1:14" s="1" customFormat="1" ht="28.5" customHeight="1" x14ac:dyDescent="0.25">
      <c r="A170" s="17"/>
      <c r="B170" s="17" t="s">
        <v>119</v>
      </c>
      <c r="C170" s="289"/>
      <c r="D170" s="289"/>
      <c r="E170" s="17"/>
      <c r="F170" s="18" t="s">
        <v>111</v>
      </c>
      <c r="G170" s="25" t="s">
        <v>79</v>
      </c>
      <c r="H170" s="25" t="s">
        <v>154</v>
      </c>
      <c r="I170" s="18" t="s">
        <v>120</v>
      </c>
      <c r="J170" s="19">
        <f t="shared" si="31"/>
        <v>1466000</v>
      </c>
      <c r="K170" s="19">
        <f t="shared" si="31"/>
        <v>1539400</v>
      </c>
      <c r="L170" s="19">
        <f t="shared" si="31"/>
        <v>1628700</v>
      </c>
    </row>
    <row r="171" spans="1:14" s="1" customFormat="1" ht="28.5" customHeight="1" x14ac:dyDescent="0.25">
      <c r="A171" s="17"/>
      <c r="B171" s="17" t="s">
        <v>121</v>
      </c>
      <c r="C171" s="289"/>
      <c r="D171" s="289"/>
      <c r="E171" s="17"/>
      <c r="F171" s="18" t="s">
        <v>111</v>
      </c>
      <c r="G171" s="25" t="s">
        <v>79</v>
      </c>
      <c r="H171" s="25" t="s">
        <v>154</v>
      </c>
      <c r="I171" s="18" t="s">
        <v>122</v>
      </c>
      <c r="J171" s="19">
        <f>1466064-64</f>
        <v>1466000</v>
      </c>
      <c r="K171" s="19">
        <v>1539400</v>
      </c>
      <c r="L171" s="19">
        <v>1628700</v>
      </c>
    </row>
    <row r="172" spans="1:14" s="1" customFormat="1" ht="12.75" x14ac:dyDescent="0.25">
      <c r="A172" s="350" t="s">
        <v>155</v>
      </c>
      <c r="B172" s="350"/>
      <c r="C172" s="289"/>
      <c r="D172" s="289"/>
      <c r="E172" s="17"/>
      <c r="F172" s="25" t="s">
        <v>111</v>
      </c>
      <c r="G172" s="25" t="s">
        <v>79</v>
      </c>
      <c r="H172" s="25" t="s">
        <v>156</v>
      </c>
      <c r="I172" s="18"/>
      <c r="J172" s="19">
        <f t="shared" ref="J172:L173" si="32">J173</f>
        <v>565700</v>
      </c>
      <c r="K172" s="19">
        <f t="shared" si="32"/>
        <v>594000</v>
      </c>
      <c r="L172" s="19">
        <f t="shared" si="32"/>
        <v>606200</v>
      </c>
    </row>
    <row r="173" spans="1:14" s="1" customFormat="1" ht="28.5" customHeight="1" x14ac:dyDescent="0.25">
      <c r="A173" s="17"/>
      <c r="B173" s="17" t="s">
        <v>119</v>
      </c>
      <c r="C173" s="289"/>
      <c r="D173" s="289"/>
      <c r="E173" s="17"/>
      <c r="F173" s="18" t="s">
        <v>111</v>
      </c>
      <c r="G173" s="25" t="s">
        <v>79</v>
      </c>
      <c r="H173" s="25" t="s">
        <v>156</v>
      </c>
      <c r="I173" s="18" t="s">
        <v>120</v>
      </c>
      <c r="J173" s="19">
        <f t="shared" si="32"/>
        <v>565700</v>
      </c>
      <c r="K173" s="19">
        <f t="shared" si="32"/>
        <v>594000</v>
      </c>
      <c r="L173" s="19">
        <f t="shared" si="32"/>
        <v>606200</v>
      </c>
    </row>
    <row r="174" spans="1:14" s="1" customFormat="1" ht="28.5" customHeight="1" x14ac:dyDescent="0.25">
      <c r="A174" s="17"/>
      <c r="B174" s="17" t="s">
        <v>121</v>
      </c>
      <c r="C174" s="289"/>
      <c r="D174" s="289"/>
      <c r="E174" s="17"/>
      <c r="F174" s="18" t="s">
        <v>111</v>
      </c>
      <c r="G174" s="25" t="s">
        <v>79</v>
      </c>
      <c r="H174" s="25" t="s">
        <v>156</v>
      </c>
      <c r="I174" s="18" t="s">
        <v>122</v>
      </c>
      <c r="J174" s="19">
        <f>545720+19980</f>
        <v>565700</v>
      </c>
      <c r="K174" s="19">
        <f>573000+21000</f>
        <v>594000</v>
      </c>
      <c r="L174" s="19">
        <v>606200</v>
      </c>
      <c r="N174" s="175"/>
    </row>
    <row r="175" spans="1:14" s="1" customFormat="1" ht="12.75" x14ac:dyDescent="0.25">
      <c r="A175" s="350" t="s">
        <v>157</v>
      </c>
      <c r="B175" s="350"/>
      <c r="C175" s="289"/>
      <c r="D175" s="289"/>
      <c r="E175" s="17"/>
      <c r="F175" s="18" t="s">
        <v>111</v>
      </c>
      <c r="G175" s="18" t="s">
        <v>79</v>
      </c>
      <c r="H175" s="18" t="s">
        <v>158</v>
      </c>
      <c r="I175" s="18"/>
      <c r="J175" s="19">
        <f>J176</f>
        <v>6292500</v>
      </c>
      <c r="K175" s="19">
        <f>K176</f>
        <v>6531400</v>
      </c>
      <c r="L175" s="19">
        <f>L176</f>
        <v>6910300</v>
      </c>
      <c r="N175" s="175"/>
    </row>
    <row r="176" spans="1:14" s="1" customFormat="1" ht="12.75" x14ac:dyDescent="0.25">
      <c r="A176" s="350" t="s">
        <v>115</v>
      </c>
      <c r="B176" s="350"/>
      <c r="C176" s="289"/>
      <c r="D176" s="289"/>
      <c r="E176" s="17"/>
      <c r="F176" s="18" t="s">
        <v>111</v>
      </c>
      <c r="G176" s="18" t="s">
        <v>79</v>
      </c>
      <c r="H176" s="18" t="s">
        <v>159</v>
      </c>
      <c r="I176" s="18"/>
      <c r="J176" s="19">
        <f>J177+J180+J183</f>
        <v>6292500</v>
      </c>
      <c r="K176" s="19">
        <f>K177+K180+K183</f>
        <v>6531400</v>
      </c>
      <c r="L176" s="19">
        <f>L177+L180+L183</f>
        <v>6910300</v>
      </c>
      <c r="N176" s="175"/>
    </row>
    <row r="177" spans="1:14" s="1" customFormat="1" ht="26.25" customHeight="1" x14ac:dyDescent="0.25">
      <c r="A177" s="350" t="s">
        <v>160</v>
      </c>
      <c r="B177" s="350"/>
      <c r="C177" s="289"/>
      <c r="D177" s="289"/>
      <c r="E177" s="17"/>
      <c r="F177" s="25" t="s">
        <v>111</v>
      </c>
      <c r="G177" s="25" t="s">
        <v>79</v>
      </c>
      <c r="H177" s="25" t="s">
        <v>161</v>
      </c>
      <c r="I177" s="18"/>
      <c r="J177" s="19">
        <f t="shared" ref="J177:L178" si="33">J178</f>
        <v>2839100</v>
      </c>
      <c r="K177" s="19">
        <f t="shared" si="33"/>
        <v>2952000</v>
      </c>
      <c r="L177" s="19">
        <f t="shared" si="33"/>
        <v>3153900</v>
      </c>
      <c r="N177" s="175"/>
    </row>
    <row r="178" spans="1:14" s="1" customFormat="1" ht="28.5" customHeight="1" x14ac:dyDescent="0.25">
      <c r="A178" s="17"/>
      <c r="B178" s="17" t="s">
        <v>119</v>
      </c>
      <c r="C178" s="289"/>
      <c r="D178" s="289"/>
      <c r="E178" s="17"/>
      <c r="F178" s="18" t="s">
        <v>111</v>
      </c>
      <c r="G178" s="25" t="s">
        <v>79</v>
      </c>
      <c r="H178" s="25" t="s">
        <v>161</v>
      </c>
      <c r="I178" s="18" t="s">
        <v>120</v>
      </c>
      <c r="J178" s="19">
        <f t="shared" si="33"/>
        <v>2839100</v>
      </c>
      <c r="K178" s="19">
        <f t="shared" si="33"/>
        <v>2952000</v>
      </c>
      <c r="L178" s="19">
        <f t="shared" si="33"/>
        <v>3153900</v>
      </c>
      <c r="N178" s="175"/>
    </row>
    <row r="179" spans="1:14" s="1" customFormat="1" ht="28.5" customHeight="1" x14ac:dyDescent="0.25">
      <c r="A179" s="17"/>
      <c r="B179" s="17" t="s">
        <v>121</v>
      </c>
      <c r="C179" s="289"/>
      <c r="D179" s="289"/>
      <c r="E179" s="17"/>
      <c r="F179" s="18" t="s">
        <v>111</v>
      </c>
      <c r="G179" s="25" t="s">
        <v>79</v>
      </c>
      <c r="H179" s="25" t="s">
        <v>161</v>
      </c>
      <c r="I179" s="18" t="s">
        <v>122</v>
      </c>
      <c r="J179" s="19">
        <f>2839079+21</f>
        <v>2839100</v>
      </c>
      <c r="K179" s="19">
        <f>2981000-29000</f>
        <v>2952000</v>
      </c>
      <c r="L179" s="19">
        <v>3153900</v>
      </c>
      <c r="N179" s="175"/>
    </row>
    <row r="180" spans="1:14" s="1" customFormat="1" ht="27" customHeight="1" x14ac:dyDescent="0.25">
      <c r="A180" s="350" t="s">
        <v>162</v>
      </c>
      <c r="B180" s="350"/>
      <c r="C180" s="289"/>
      <c r="D180" s="289"/>
      <c r="E180" s="17"/>
      <c r="F180" s="25" t="s">
        <v>111</v>
      </c>
      <c r="G180" s="25" t="s">
        <v>79</v>
      </c>
      <c r="H180" s="25" t="s">
        <v>163</v>
      </c>
      <c r="I180" s="18"/>
      <c r="J180" s="19">
        <f t="shared" ref="J180:L181" si="34">J181</f>
        <v>1562600</v>
      </c>
      <c r="K180" s="19">
        <f t="shared" si="34"/>
        <v>1625700</v>
      </c>
      <c r="L180" s="19">
        <f t="shared" si="34"/>
        <v>1735900</v>
      </c>
      <c r="N180" s="175"/>
    </row>
    <row r="181" spans="1:14" s="1" customFormat="1" ht="30.75" customHeight="1" x14ac:dyDescent="0.25">
      <c r="A181" s="17"/>
      <c r="B181" s="17" t="s">
        <v>119</v>
      </c>
      <c r="C181" s="289"/>
      <c r="D181" s="289"/>
      <c r="E181" s="17"/>
      <c r="F181" s="18" t="s">
        <v>111</v>
      </c>
      <c r="G181" s="25" t="s">
        <v>79</v>
      </c>
      <c r="H181" s="25" t="s">
        <v>163</v>
      </c>
      <c r="I181" s="18" t="s">
        <v>120</v>
      </c>
      <c r="J181" s="19">
        <f t="shared" si="34"/>
        <v>1562600</v>
      </c>
      <c r="K181" s="19">
        <f t="shared" si="34"/>
        <v>1625700</v>
      </c>
      <c r="L181" s="19">
        <f t="shared" si="34"/>
        <v>1735900</v>
      </c>
      <c r="N181" s="175"/>
    </row>
    <row r="182" spans="1:14" s="1" customFormat="1" ht="26.25" customHeight="1" x14ac:dyDescent="0.25">
      <c r="A182" s="17"/>
      <c r="B182" s="17" t="s">
        <v>121</v>
      </c>
      <c r="C182" s="289"/>
      <c r="D182" s="289"/>
      <c r="E182" s="17"/>
      <c r="F182" s="18" t="s">
        <v>111</v>
      </c>
      <c r="G182" s="25" t="s">
        <v>79</v>
      </c>
      <c r="H182" s="25" t="s">
        <v>163</v>
      </c>
      <c r="I182" s="18" t="s">
        <v>122</v>
      </c>
      <c r="J182" s="19">
        <f>1562634-34</f>
        <v>1562600</v>
      </c>
      <c r="K182" s="19">
        <f>1640700-15000</f>
        <v>1625700</v>
      </c>
      <c r="L182" s="19">
        <v>1735900</v>
      </c>
      <c r="N182" s="175"/>
    </row>
    <row r="183" spans="1:14" s="1" customFormat="1" ht="27" customHeight="1" x14ac:dyDescent="0.25">
      <c r="A183" s="361" t="s">
        <v>164</v>
      </c>
      <c r="B183" s="361"/>
      <c r="C183" s="299"/>
      <c r="D183" s="299"/>
      <c r="E183" s="17"/>
      <c r="F183" s="25" t="s">
        <v>111</v>
      </c>
      <c r="G183" s="25" t="s">
        <v>79</v>
      </c>
      <c r="H183" s="25" t="s">
        <v>165</v>
      </c>
      <c r="I183" s="18"/>
      <c r="J183" s="19">
        <f>J185</f>
        <v>1890800</v>
      </c>
      <c r="K183" s="19">
        <f>K185</f>
        <v>1953700</v>
      </c>
      <c r="L183" s="19">
        <f>L185</f>
        <v>2020500</v>
      </c>
      <c r="N183" s="175"/>
    </row>
    <row r="184" spans="1:14" s="1" customFormat="1" ht="27.75" customHeight="1" x14ac:dyDescent="0.25">
      <c r="A184" s="17"/>
      <c r="B184" s="17" t="s">
        <v>119</v>
      </c>
      <c r="C184" s="289"/>
      <c r="D184" s="289"/>
      <c r="E184" s="17"/>
      <c r="F184" s="18" t="s">
        <v>111</v>
      </c>
      <c r="G184" s="25" t="s">
        <v>79</v>
      </c>
      <c r="H184" s="25" t="s">
        <v>165</v>
      </c>
      <c r="I184" s="18" t="s">
        <v>120</v>
      </c>
      <c r="J184" s="19">
        <f>J185</f>
        <v>1890800</v>
      </c>
      <c r="K184" s="19">
        <f>K185</f>
        <v>1953700</v>
      </c>
      <c r="L184" s="19">
        <f>L185</f>
        <v>2020500</v>
      </c>
      <c r="N184" s="175"/>
    </row>
    <row r="185" spans="1:14" s="1" customFormat="1" ht="27" customHeight="1" x14ac:dyDescent="0.25">
      <c r="A185" s="17"/>
      <c r="B185" s="17" t="s">
        <v>121</v>
      </c>
      <c r="C185" s="289"/>
      <c r="D185" s="289"/>
      <c r="E185" s="17"/>
      <c r="F185" s="18" t="s">
        <v>111</v>
      </c>
      <c r="G185" s="25" t="s">
        <v>79</v>
      </c>
      <c r="H185" s="25" t="s">
        <v>165</v>
      </c>
      <c r="I185" s="18" t="s">
        <v>122</v>
      </c>
      <c r="J185" s="19">
        <f>1890782+18</f>
        <v>1890800</v>
      </c>
      <c r="K185" s="19">
        <f>1909700+29000+15000</f>
        <v>1953700</v>
      </c>
      <c r="L185" s="19">
        <v>2020500</v>
      </c>
      <c r="N185" s="175"/>
    </row>
    <row r="186" spans="1:14" s="1" customFormat="1" ht="12.75" x14ac:dyDescent="0.25">
      <c r="A186" s="350" t="s">
        <v>166</v>
      </c>
      <c r="B186" s="350"/>
      <c r="C186" s="289"/>
      <c r="D186" s="289"/>
      <c r="E186" s="17"/>
      <c r="F186" s="18" t="s">
        <v>111</v>
      </c>
      <c r="G186" s="18" t="s">
        <v>79</v>
      </c>
      <c r="H186" s="18" t="s">
        <v>167</v>
      </c>
      <c r="I186" s="18"/>
      <c r="J186" s="19">
        <f>J187</f>
        <v>1172900</v>
      </c>
      <c r="K186" s="19">
        <f>K187</f>
        <v>1172900</v>
      </c>
      <c r="L186" s="19">
        <f>L187</f>
        <v>1172900</v>
      </c>
    </row>
    <row r="187" spans="1:14" s="1" customFormat="1" ht="12.75" x14ac:dyDescent="0.25">
      <c r="A187" s="350" t="s">
        <v>168</v>
      </c>
      <c r="B187" s="350"/>
      <c r="C187" s="289"/>
      <c r="D187" s="289"/>
      <c r="E187" s="17"/>
      <c r="F187" s="18" t="s">
        <v>111</v>
      </c>
      <c r="G187" s="18" t="s">
        <v>79</v>
      </c>
      <c r="H187" s="18" t="s">
        <v>169</v>
      </c>
      <c r="I187" s="18"/>
      <c r="J187" s="19">
        <f t="shared" ref="J187:L188" si="35">J188</f>
        <v>1172900</v>
      </c>
      <c r="K187" s="19">
        <f t="shared" si="35"/>
        <v>1172900</v>
      </c>
      <c r="L187" s="19">
        <f t="shared" si="35"/>
        <v>1172900</v>
      </c>
    </row>
    <row r="188" spans="1:14" s="1" customFormat="1" ht="25.5" customHeight="1" x14ac:dyDescent="0.25">
      <c r="A188" s="21"/>
      <c r="B188" s="17" t="s">
        <v>119</v>
      </c>
      <c r="C188" s="289"/>
      <c r="D188" s="289"/>
      <c r="E188" s="17"/>
      <c r="F188" s="18" t="s">
        <v>111</v>
      </c>
      <c r="G188" s="18" t="s">
        <v>79</v>
      </c>
      <c r="H188" s="18" t="s">
        <v>169</v>
      </c>
      <c r="I188" s="18" t="s">
        <v>120</v>
      </c>
      <c r="J188" s="19">
        <f t="shared" si="35"/>
        <v>1172900</v>
      </c>
      <c r="K188" s="19">
        <f t="shared" si="35"/>
        <v>1172900</v>
      </c>
      <c r="L188" s="19">
        <f t="shared" si="35"/>
        <v>1172900</v>
      </c>
    </row>
    <row r="189" spans="1:14" s="1" customFormat="1" ht="12.75" x14ac:dyDescent="0.25">
      <c r="A189" s="21"/>
      <c r="B189" s="21" t="s">
        <v>170</v>
      </c>
      <c r="C189" s="294"/>
      <c r="D189" s="294"/>
      <c r="E189" s="21"/>
      <c r="F189" s="18" t="s">
        <v>111</v>
      </c>
      <c r="G189" s="18" t="s">
        <v>79</v>
      </c>
      <c r="H189" s="18" t="s">
        <v>169</v>
      </c>
      <c r="I189" s="18" t="s">
        <v>171</v>
      </c>
      <c r="J189" s="19">
        <v>1172900</v>
      </c>
      <c r="K189" s="19">
        <v>1172900</v>
      </c>
      <c r="L189" s="19">
        <v>1172900</v>
      </c>
    </row>
    <row r="190" spans="1:14" s="1" customFormat="1" ht="12.75" x14ac:dyDescent="0.25">
      <c r="A190" s="350" t="s">
        <v>64</v>
      </c>
      <c r="B190" s="350"/>
      <c r="C190" s="289"/>
      <c r="D190" s="289"/>
      <c r="E190" s="17"/>
      <c r="F190" s="25" t="s">
        <v>111</v>
      </c>
      <c r="G190" s="18" t="s">
        <v>79</v>
      </c>
      <c r="H190" s="25" t="s">
        <v>65</v>
      </c>
      <c r="I190" s="25"/>
      <c r="J190" s="27">
        <f>J191</f>
        <v>63415629.229999997</v>
      </c>
      <c r="K190" s="27">
        <f>K191</f>
        <v>64612502.100000001</v>
      </c>
      <c r="L190" s="27">
        <f>L191</f>
        <v>68203120.729999989</v>
      </c>
    </row>
    <row r="191" spans="1:14" s="1" customFormat="1" ht="51.75" customHeight="1" x14ac:dyDescent="0.25">
      <c r="A191" s="350" t="s">
        <v>66</v>
      </c>
      <c r="B191" s="350"/>
      <c r="C191" s="289"/>
      <c r="D191" s="289"/>
      <c r="E191" s="17"/>
      <c r="F191" s="18" t="s">
        <v>111</v>
      </c>
      <c r="G191" s="18" t="s">
        <v>79</v>
      </c>
      <c r="H191" s="18" t="s">
        <v>67</v>
      </c>
      <c r="I191" s="18"/>
      <c r="J191" s="19">
        <f>J192+J198+J195</f>
        <v>63415629.229999997</v>
      </c>
      <c r="K191" s="19">
        <f>K192+K198+K195</f>
        <v>64612502.100000001</v>
      </c>
      <c r="L191" s="19">
        <f>L192+L198+L195</f>
        <v>68203120.729999989</v>
      </c>
    </row>
    <row r="192" spans="1:14" s="1" customFormat="1" ht="26.25" customHeight="1" x14ac:dyDescent="0.25">
      <c r="A192" s="350" t="s">
        <v>172</v>
      </c>
      <c r="B192" s="350"/>
      <c r="C192" s="289"/>
      <c r="D192" s="289"/>
      <c r="E192" s="17"/>
      <c r="F192" s="18" t="s">
        <v>111</v>
      </c>
      <c r="G192" s="18" t="s">
        <v>79</v>
      </c>
      <c r="H192" s="18" t="s">
        <v>173</v>
      </c>
      <c r="I192" s="18"/>
      <c r="J192" s="19">
        <f t="shared" ref="J192:L193" si="36">J193</f>
        <v>59263749.229999997</v>
      </c>
      <c r="K192" s="19">
        <f t="shared" si="36"/>
        <v>60460622.100000001</v>
      </c>
      <c r="L192" s="19">
        <f t="shared" si="36"/>
        <v>64051240.729999997</v>
      </c>
    </row>
    <row r="193" spans="1:12" s="1" customFormat="1" ht="27.75" customHeight="1" x14ac:dyDescent="0.25">
      <c r="A193" s="21"/>
      <c r="B193" s="17" t="s">
        <v>119</v>
      </c>
      <c r="C193" s="289"/>
      <c r="D193" s="289"/>
      <c r="E193" s="17"/>
      <c r="F193" s="18" t="s">
        <v>111</v>
      </c>
      <c r="G193" s="18" t="s">
        <v>79</v>
      </c>
      <c r="H193" s="18" t="s">
        <v>173</v>
      </c>
      <c r="I193" s="18" t="s">
        <v>120</v>
      </c>
      <c r="J193" s="19">
        <f t="shared" si="36"/>
        <v>59263749.229999997</v>
      </c>
      <c r="K193" s="19">
        <f t="shared" si="36"/>
        <v>60460622.100000001</v>
      </c>
      <c r="L193" s="19">
        <f t="shared" si="36"/>
        <v>64051240.729999997</v>
      </c>
    </row>
    <row r="194" spans="1:12" s="1" customFormat="1" ht="29.25" customHeight="1" x14ac:dyDescent="0.25">
      <c r="A194" s="17"/>
      <c r="B194" s="17" t="s">
        <v>121</v>
      </c>
      <c r="C194" s="289"/>
      <c r="D194" s="289"/>
      <c r="E194" s="17"/>
      <c r="F194" s="18" t="s">
        <v>111</v>
      </c>
      <c r="G194" s="25" t="s">
        <v>79</v>
      </c>
      <c r="H194" s="25" t="s">
        <v>173</v>
      </c>
      <c r="I194" s="18" t="s">
        <v>122</v>
      </c>
      <c r="J194" s="19">
        <v>59263749.229999997</v>
      </c>
      <c r="K194" s="19">
        <v>60460622.100000001</v>
      </c>
      <c r="L194" s="19">
        <v>64051240.729999997</v>
      </c>
    </row>
    <row r="195" spans="1:12" s="1" customFormat="1" ht="66" customHeight="1" x14ac:dyDescent="0.25">
      <c r="A195" s="350" t="s">
        <v>295</v>
      </c>
      <c r="B195" s="350"/>
      <c r="C195" s="289"/>
      <c r="D195" s="289"/>
      <c r="E195" s="17"/>
      <c r="F195" s="18" t="s">
        <v>111</v>
      </c>
      <c r="G195" s="18" t="s">
        <v>79</v>
      </c>
      <c r="H195" s="18" t="s">
        <v>131</v>
      </c>
      <c r="I195" s="18"/>
      <c r="J195" s="19">
        <f t="shared" ref="J195:L196" si="37">J196</f>
        <v>4132800</v>
      </c>
      <c r="K195" s="19">
        <f t="shared" si="37"/>
        <v>4132800</v>
      </c>
      <c r="L195" s="19">
        <f t="shared" si="37"/>
        <v>4132800</v>
      </c>
    </row>
    <row r="196" spans="1:12" s="1" customFormat="1" ht="25.5" x14ac:dyDescent="0.25">
      <c r="A196" s="20"/>
      <c r="B196" s="21" t="s">
        <v>127</v>
      </c>
      <c r="C196" s="294"/>
      <c r="D196" s="294"/>
      <c r="E196" s="21"/>
      <c r="F196" s="18" t="s">
        <v>111</v>
      </c>
      <c r="G196" s="18" t="s">
        <v>79</v>
      </c>
      <c r="H196" s="18" t="s">
        <v>131</v>
      </c>
      <c r="I196" s="18" t="s">
        <v>128</v>
      </c>
      <c r="J196" s="19">
        <f t="shared" si="37"/>
        <v>4132800</v>
      </c>
      <c r="K196" s="19">
        <f t="shared" si="37"/>
        <v>4132800</v>
      </c>
      <c r="L196" s="19">
        <f t="shared" si="37"/>
        <v>4132800</v>
      </c>
    </row>
    <row r="197" spans="1:12" s="1" customFormat="1" ht="38.25" x14ac:dyDescent="0.25">
      <c r="A197" s="20"/>
      <c r="B197" s="17" t="s">
        <v>659</v>
      </c>
      <c r="C197" s="289"/>
      <c r="D197" s="289"/>
      <c r="E197" s="17"/>
      <c r="F197" s="18" t="s">
        <v>111</v>
      </c>
      <c r="G197" s="18" t="s">
        <v>79</v>
      </c>
      <c r="H197" s="18" t="s">
        <v>131</v>
      </c>
      <c r="I197" s="18" t="s">
        <v>245</v>
      </c>
      <c r="J197" s="19">
        <v>4132800</v>
      </c>
      <c r="K197" s="19">
        <v>4132800</v>
      </c>
      <c r="L197" s="19">
        <v>4132800</v>
      </c>
    </row>
    <row r="198" spans="1:12" s="1" customFormat="1" ht="52.5" customHeight="1" x14ac:dyDescent="0.25">
      <c r="A198" s="350" t="s">
        <v>297</v>
      </c>
      <c r="B198" s="350"/>
      <c r="C198" s="289"/>
      <c r="D198" s="289"/>
      <c r="E198" s="17"/>
      <c r="F198" s="18" t="s">
        <v>111</v>
      </c>
      <c r="G198" s="18" t="s">
        <v>79</v>
      </c>
      <c r="H198" s="18" t="s">
        <v>298</v>
      </c>
      <c r="I198" s="18"/>
      <c r="J198" s="19">
        <f t="shared" ref="J198:L199" si="38">J199</f>
        <v>19080</v>
      </c>
      <c r="K198" s="19">
        <f t="shared" si="38"/>
        <v>19080</v>
      </c>
      <c r="L198" s="19">
        <f t="shared" si="38"/>
        <v>19080</v>
      </c>
    </row>
    <row r="199" spans="1:12" s="1" customFormat="1" ht="25.5" x14ac:dyDescent="0.25">
      <c r="A199" s="20"/>
      <c r="B199" s="21" t="s">
        <v>127</v>
      </c>
      <c r="C199" s="294"/>
      <c r="D199" s="294"/>
      <c r="E199" s="21"/>
      <c r="F199" s="18" t="s">
        <v>111</v>
      </c>
      <c r="G199" s="18" t="s">
        <v>79</v>
      </c>
      <c r="H199" s="18" t="s">
        <v>298</v>
      </c>
      <c r="I199" s="18" t="s">
        <v>128</v>
      </c>
      <c r="J199" s="19">
        <f t="shared" si="38"/>
        <v>19080</v>
      </c>
      <c r="K199" s="19">
        <f t="shared" si="38"/>
        <v>19080</v>
      </c>
      <c r="L199" s="19">
        <f t="shared" si="38"/>
        <v>19080</v>
      </c>
    </row>
    <row r="200" spans="1:12" s="1" customFormat="1" ht="13.5" customHeight="1" x14ac:dyDescent="0.25">
      <c r="A200" s="20"/>
      <c r="B200" s="17" t="s">
        <v>129</v>
      </c>
      <c r="C200" s="289"/>
      <c r="D200" s="289"/>
      <c r="E200" s="17"/>
      <c r="F200" s="18" t="s">
        <v>111</v>
      </c>
      <c r="G200" s="18" t="s">
        <v>79</v>
      </c>
      <c r="H200" s="18" t="s">
        <v>298</v>
      </c>
      <c r="I200" s="18" t="s">
        <v>130</v>
      </c>
      <c r="J200" s="19">
        <v>19080</v>
      </c>
      <c r="K200" s="19">
        <v>19080</v>
      </c>
      <c r="L200" s="19">
        <v>19080</v>
      </c>
    </row>
    <row r="201" spans="1:12" s="16" customFormat="1" ht="12.75" customHeight="1" x14ac:dyDescent="0.25">
      <c r="A201" s="350" t="s">
        <v>132</v>
      </c>
      <c r="B201" s="350"/>
      <c r="C201" s="289"/>
      <c r="D201" s="289"/>
      <c r="E201" s="17"/>
      <c r="F201" s="18" t="s">
        <v>111</v>
      </c>
      <c r="G201" s="18" t="s">
        <v>79</v>
      </c>
      <c r="H201" s="18" t="s">
        <v>133</v>
      </c>
      <c r="I201" s="18"/>
      <c r="J201" s="19">
        <f t="shared" ref="J201:L202" si="39">J202</f>
        <v>2392400</v>
      </c>
      <c r="K201" s="19">
        <f t="shared" si="39"/>
        <v>0</v>
      </c>
      <c r="L201" s="19">
        <f t="shared" si="39"/>
        <v>0</v>
      </c>
    </row>
    <row r="202" spans="1:12" s="1" customFormat="1" ht="18" customHeight="1" x14ac:dyDescent="0.25">
      <c r="A202" s="17"/>
      <c r="B202" s="17" t="s">
        <v>134</v>
      </c>
      <c r="C202" s="289"/>
      <c r="D202" s="289"/>
      <c r="E202" s="17"/>
      <c r="F202" s="25" t="s">
        <v>111</v>
      </c>
      <c r="G202" s="18" t="s">
        <v>79</v>
      </c>
      <c r="H202" s="25" t="s">
        <v>133</v>
      </c>
      <c r="I202" s="25" t="s">
        <v>135</v>
      </c>
      <c r="J202" s="19">
        <f t="shared" si="39"/>
        <v>2392400</v>
      </c>
      <c r="K202" s="19">
        <f t="shared" si="39"/>
        <v>0</v>
      </c>
      <c r="L202" s="19">
        <f t="shared" si="39"/>
        <v>0</v>
      </c>
    </row>
    <row r="203" spans="1:12" s="1" customFormat="1" ht="14.25" customHeight="1" x14ac:dyDescent="0.25">
      <c r="A203" s="17"/>
      <c r="B203" s="17" t="s">
        <v>136</v>
      </c>
      <c r="C203" s="289"/>
      <c r="D203" s="289"/>
      <c r="E203" s="17"/>
      <c r="F203" s="25" t="s">
        <v>111</v>
      </c>
      <c r="G203" s="18" t="s">
        <v>79</v>
      </c>
      <c r="H203" s="25" t="s">
        <v>133</v>
      </c>
      <c r="I203" s="25" t="s">
        <v>137</v>
      </c>
      <c r="J203" s="19">
        <f>3842400-800000-650000</f>
        <v>2392400</v>
      </c>
      <c r="K203" s="19">
        <v>0</v>
      </c>
      <c r="L203" s="19">
        <v>0</v>
      </c>
    </row>
    <row r="204" spans="1:12" s="1" customFormat="1" ht="12.75" x14ac:dyDescent="0.25">
      <c r="A204" s="326" t="s">
        <v>174</v>
      </c>
      <c r="B204" s="326"/>
      <c r="C204" s="285"/>
      <c r="D204" s="285"/>
      <c r="E204" s="13"/>
      <c r="F204" s="14" t="s">
        <v>111</v>
      </c>
      <c r="G204" s="14" t="s">
        <v>111</v>
      </c>
      <c r="H204" s="14"/>
      <c r="I204" s="14"/>
      <c r="J204" s="15">
        <f t="shared" ref="J204:L206" si="40">J205</f>
        <v>125300</v>
      </c>
      <c r="K204" s="15">
        <f t="shared" si="40"/>
        <v>80000</v>
      </c>
      <c r="L204" s="15">
        <f t="shared" si="40"/>
        <v>94601</v>
      </c>
    </row>
    <row r="205" spans="1:12" s="1" customFormat="1" ht="13.5" customHeight="1" x14ac:dyDescent="0.25">
      <c r="A205" s="350" t="s">
        <v>175</v>
      </c>
      <c r="B205" s="350"/>
      <c r="C205" s="289"/>
      <c r="D205" s="289"/>
      <c r="E205" s="17"/>
      <c r="F205" s="18" t="s">
        <v>111</v>
      </c>
      <c r="G205" s="18" t="s">
        <v>111</v>
      </c>
      <c r="H205" s="18" t="s">
        <v>292</v>
      </c>
      <c r="I205" s="18"/>
      <c r="J205" s="19">
        <f>J206</f>
        <v>125300</v>
      </c>
      <c r="K205" s="19">
        <f t="shared" si="40"/>
        <v>80000</v>
      </c>
      <c r="L205" s="19">
        <f t="shared" si="40"/>
        <v>94601</v>
      </c>
    </row>
    <row r="206" spans="1:12" s="1" customFormat="1" ht="25.5" x14ac:dyDescent="0.25">
      <c r="A206" s="20"/>
      <c r="B206" s="21" t="s">
        <v>22</v>
      </c>
      <c r="C206" s="294"/>
      <c r="D206" s="294"/>
      <c r="E206" s="21"/>
      <c r="F206" s="18" t="s">
        <v>111</v>
      </c>
      <c r="G206" s="18" t="s">
        <v>111</v>
      </c>
      <c r="H206" s="18" t="s">
        <v>292</v>
      </c>
      <c r="I206" s="18" t="s">
        <v>23</v>
      </c>
      <c r="J206" s="19">
        <f t="shared" si="40"/>
        <v>125300</v>
      </c>
      <c r="K206" s="19">
        <f t="shared" si="40"/>
        <v>80000</v>
      </c>
      <c r="L206" s="19">
        <f t="shared" si="40"/>
        <v>94601</v>
      </c>
    </row>
    <row r="207" spans="1:12" s="1" customFormat="1" ht="17.25" customHeight="1" x14ac:dyDescent="0.25">
      <c r="A207" s="20"/>
      <c r="B207" s="17" t="s">
        <v>24</v>
      </c>
      <c r="C207" s="289"/>
      <c r="D207" s="289"/>
      <c r="E207" s="17"/>
      <c r="F207" s="18" t="s">
        <v>111</v>
      </c>
      <c r="G207" s="18" t="s">
        <v>111</v>
      </c>
      <c r="H207" s="18" t="s">
        <v>292</v>
      </c>
      <c r="I207" s="18" t="s">
        <v>25</v>
      </c>
      <c r="J207" s="19">
        <f>125350-50</f>
        <v>125300</v>
      </c>
      <c r="K207" s="19">
        <v>80000</v>
      </c>
      <c r="L207" s="19">
        <v>94601</v>
      </c>
    </row>
    <row r="208" spans="1:12" s="1" customFormat="1" ht="12.75" x14ac:dyDescent="0.25">
      <c r="A208" s="326" t="s">
        <v>176</v>
      </c>
      <c r="B208" s="326"/>
      <c r="C208" s="285"/>
      <c r="D208" s="285"/>
      <c r="E208" s="13"/>
      <c r="F208" s="14" t="s">
        <v>111</v>
      </c>
      <c r="G208" s="14" t="s">
        <v>90</v>
      </c>
      <c r="H208" s="14"/>
      <c r="I208" s="14"/>
      <c r="J208" s="15">
        <f>J209+J214+J219+J236+J241+J244</f>
        <v>13304900</v>
      </c>
      <c r="K208" s="15">
        <f>K209+K214+K219+K236+K241+K244</f>
        <v>13618644</v>
      </c>
      <c r="L208" s="15">
        <f>L209+L214+L219+L236+L241+L244</f>
        <v>14186746</v>
      </c>
    </row>
    <row r="209" spans="1:12" s="1" customFormat="1" ht="27.75" customHeight="1" x14ac:dyDescent="0.25">
      <c r="A209" s="350" t="s">
        <v>13</v>
      </c>
      <c r="B209" s="350"/>
      <c r="C209" s="289"/>
      <c r="D209" s="289"/>
      <c r="E209" s="17"/>
      <c r="F209" s="18" t="s">
        <v>111</v>
      </c>
      <c r="G209" s="18" t="s">
        <v>90</v>
      </c>
      <c r="H209" s="18" t="s">
        <v>40</v>
      </c>
      <c r="I209" s="18"/>
      <c r="J209" s="19">
        <f t="shared" ref="J209:L212" si="41">J210</f>
        <v>963900</v>
      </c>
      <c r="K209" s="19">
        <f t="shared" si="41"/>
        <v>977176</v>
      </c>
      <c r="L209" s="19">
        <f t="shared" si="41"/>
        <v>1033800</v>
      </c>
    </row>
    <row r="210" spans="1:12" s="1" customFormat="1" ht="12.75" x14ac:dyDescent="0.25">
      <c r="A210" s="350" t="s">
        <v>15</v>
      </c>
      <c r="B210" s="350"/>
      <c r="C210" s="289"/>
      <c r="D210" s="289"/>
      <c r="E210" s="17"/>
      <c r="F210" s="18" t="s">
        <v>111</v>
      </c>
      <c r="G210" s="18" t="s">
        <v>90</v>
      </c>
      <c r="H210" s="18" t="s">
        <v>16</v>
      </c>
      <c r="I210" s="18"/>
      <c r="J210" s="19">
        <f t="shared" si="41"/>
        <v>963900</v>
      </c>
      <c r="K210" s="19">
        <f t="shared" si="41"/>
        <v>977176</v>
      </c>
      <c r="L210" s="19">
        <f t="shared" si="41"/>
        <v>1033800</v>
      </c>
    </row>
    <row r="211" spans="1:12" s="1" customFormat="1" ht="12.75" x14ac:dyDescent="0.25">
      <c r="A211" s="350" t="s">
        <v>177</v>
      </c>
      <c r="B211" s="350"/>
      <c r="C211" s="289"/>
      <c r="D211" s="289"/>
      <c r="E211" s="17"/>
      <c r="F211" s="18" t="s">
        <v>111</v>
      </c>
      <c r="G211" s="18" t="s">
        <v>90</v>
      </c>
      <c r="H211" s="18" t="s">
        <v>178</v>
      </c>
      <c r="I211" s="18"/>
      <c r="J211" s="19">
        <f t="shared" si="41"/>
        <v>963900</v>
      </c>
      <c r="K211" s="19">
        <f t="shared" si="41"/>
        <v>977176</v>
      </c>
      <c r="L211" s="19">
        <f t="shared" si="41"/>
        <v>1033800</v>
      </c>
    </row>
    <row r="212" spans="1:12" s="1" customFormat="1" ht="27.75" customHeight="1" x14ac:dyDescent="0.25">
      <c r="A212" s="17"/>
      <c r="B212" s="17" t="s">
        <v>17</v>
      </c>
      <c r="C212" s="289"/>
      <c r="D212" s="289"/>
      <c r="E212" s="17"/>
      <c r="F212" s="18" t="s">
        <v>111</v>
      </c>
      <c r="G212" s="18" t="s">
        <v>90</v>
      </c>
      <c r="H212" s="18" t="s">
        <v>178</v>
      </c>
      <c r="I212" s="18" t="s">
        <v>19</v>
      </c>
      <c r="J212" s="19">
        <f t="shared" si="41"/>
        <v>963900</v>
      </c>
      <c r="K212" s="19">
        <f t="shared" si="41"/>
        <v>977176</v>
      </c>
      <c r="L212" s="19">
        <f t="shared" si="41"/>
        <v>1033800</v>
      </c>
    </row>
    <row r="213" spans="1:12" s="1" customFormat="1" ht="25.5" x14ac:dyDescent="0.25">
      <c r="A213" s="20"/>
      <c r="B213" s="21" t="s">
        <v>20</v>
      </c>
      <c r="C213" s="294"/>
      <c r="D213" s="294"/>
      <c r="E213" s="21"/>
      <c r="F213" s="18" t="s">
        <v>111</v>
      </c>
      <c r="G213" s="18" t="s">
        <v>90</v>
      </c>
      <c r="H213" s="18" t="s">
        <v>178</v>
      </c>
      <c r="I213" s="18" t="s">
        <v>21</v>
      </c>
      <c r="J213" s="19">
        <f>963922-22</f>
        <v>963900</v>
      </c>
      <c r="K213" s="19">
        <v>977176</v>
      </c>
      <c r="L213" s="19">
        <v>1033800</v>
      </c>
    </row>
    <row r="214" spans="1:12" s="1" customFormat="1" ht="18" customHeight="1" x14ac:dyDescent="0.25">
      <c r="A214" s="350" t="s">
        <v>179</v>
      </c>
      <c r="B214" s="350"/>
      <c r="C214" s="289"/>
      <c r="D214" s="289"/>
      <c r="E214" s="17"/>
      <c r="F214" s="18" t="s">
        <v>111</v>
      </c>
      <c r="G214" s="18" t="s">
        <v>90</v>
      </c>
      <c r="H214" s="18" t="s">
        <v>180</v>
      </c>
      <c r="I214" s="18"/>
      <c r="J214" s="19">
        <f t="shared" ref="J214:L217" si="42">J215</f>
        <v>584000</v>
      </c>
      <c r="K214" s="19">
        <f t="shared" si="42"/>
        <v>589900</v>
      </c>
      <c r="L214" s="19">
        <f t="shared" si="42"/>
        <v>624100</v>
      </c>
    </row>
    <row r="215" spans="1:12" s="1" customFormat="1" ht="12.75" x14ac:dyDescent="0.25">
      <c r="A215" s="350" t="s">
        <v>115</v>
      </c>
      <c r="B215" s="350"/>
      <c r="C215" s="289"/>
      <c r="D215" s="289"/>
      <c r="E215" s="17"/>
      <c r="F215" s="18" t="s">
        <v>111</v>
      </c>
      <c r="G215" s="18" t="s">
        <v>90</v>
      </c>
      <c r="H215" s="18" t="s">
        <v>181</v>
      </c>
      <c r="I215" s="18"/>
      <c r="J215" s="19">
        <f t="shared" si="42"/>
        <v>584000</v>
      </c>
      <c r="K215" s="19">
        <f t="shared" si="42"/>
        <v>589900</v>
      </c>
      <c r="L215" s="19">
        <f t="shared" si="42"/>
        <v>624100</v>
      </c>
    </row>
    <row r="216" spans="1:12" s="1" customFormat="1" ht="27.75" customHeight="1" x14ac:dyDescent="0.25">
      <c r="A216" s="350" t="s">
        <v>182</v>
      </c>
      <c r="B216" s="350"/>
      <c r="C216" s="289"/>
      <c r="D216" s="289"/>
      <c r="E216" s="17"/>
      <c r="F216" s="18" t="s">
        <v>111</v>
      </c>
      <c r="G216" s="18" t="s">
        <v>90</v>
      </c>
      <c r="H216" s="18" t="s">
        <v>183</v>
      </c>
      <c r="I216" s="18"/>
      <c r="J216" s="19">
        <f t="shared" si="42"/>
        <v>584000</v>
      </c>
      <c r="K216" s="19">
        <f t="shared" si="42"/>
        <v>589900</v>
      </c>
      <c r="L216" s="19">
        <f t="shared" si="42"/>
        <v>624100</v>
      </c>
    </row>
    <row r="217" spans="1:12" s="1" customFormat="1" ht="28.5" customHeight="1" x14ac:dyDescent="0.25">
      <c r="A217" s="17"/>
      <c r="B217" s="17" t="s">
        <v>119</v>
      </c>
      <c r="C217" s="289"/>
      <c r="D217" s="289"/>
      <c r="E217" s="17"/>
      <c r="F217" s="18" t="s">
        <v>111</v>
      </c>
      <c r="G217" s="18" t="s">
        <v>90</v>
      </c>
      <c r="H217" s="18" t="s">
        <v>183</v>
      </c>
      <c r="I217" s="18" t="s">
        <v>120</v>
      </c>
      <c r="J217" s="19">
        <f t="shared" si="42"/>
        <v>584000</v>
      </c>
      <c r="K217" s="19">
        <f t="shared" si="42"/>
        <v>589900</v>
      </c>
      <c r="L217" s="19">
        <f t="shared" si="42"/>
        <v>624100</v>
      </c>
    </row>
    <row r="218" spans="1:12" s="1" customFormat="1" ht="28.5" customHeight="1" x14ac:dyDescent="0.25">
      <c r="A218" s="17"/>
      <c r="B218" s="17" t="s">
        <v>121</v>
      </c>
      <c r="C218" s="289"/>
      <c r="D218" s="289"/>
      <c r="E218" s="17"/>
      <c r="F218" s="18" t="s">
        <v>111</v>
      </c>
      <c r="G218" s="18" t="s">
        <v>90</v>
      </c>
      <c r="H218" s="18" t="s">
        <v>183</v>
      </c>
      <c r="I218" s="18" t="s">
        <v>122</v>
      </c>
      <c r="J218" s="19">
        <f>584030-30</f>
        <v>584000</v>
      </c>
      <c r="K218" s="19">
        <v>589900</v>
      </c>
      <c r="L218" s="19">
        <v>624100</v>
      </c>
    </row>
    <row r="219" spans="1:12" s="2" customFormat="1" ht="39.75" customHeight="1" x14ac:dyDescent="0.25">
      <c r="A219" s="350" t="s">
        <v>184</v>
      </c>
      <c r="B219" s="350"/>
      <c r="C219" s="289"/>
      <c r="D219" s="289"/>
      <c r="E219" s="17"/>
      <c r="F219" s="18" t="s">
        <v>111</v>
      </c>
      <c r="G219" s="18" t="s">
        <v>90</v>
      </c>
      <c r="H219" s="18" t="s">
        <v>185</v>
      </c>
      <c r="I219" s="18"/>
      <c r="J219" s="19">
        <f>J220</f>
        <v>9000000</v>
      </c>
      <c r="K219" s="19">
        <f>K220</f>
        <v>9091938</v>
      </c>
      <c r="L219" s="19">
        <f>L220</f>
        <v>9619200</v>
      </c>
    </row>
    <row r="220" spans="1:12" s="1" customFormat="1" ht="12.75" x14ac:dyDescent="0.25">
      <c r="A220" s="350" t="s">
        <v>115</v>
      </c>
      <c r="B220" s="350"/>
      <c r="C220" s="289"/>
      <c r="D220" s="289"/>
      <c r="E220" s="17"/>
      <c r="F220" s="18" t="s">
        <v>111</v>
      </c>
      <c r="G220" s="18" t="s">
        <v>90</v>
      </c>
      <c r="H220" s="18" t="s">
        <v>186</v>
      </c>
      <c r="I220" s="18"/>
      <c r="J220" s="19">
        <f>J221+J228</f>
        <v>9000000</v>
      </c>
      <c r="K220" s="19">
        <f>K221+K228</f>
        <v>9091938</v>
      </c>
      <c r="L220" s="19">
        <f>L221+L228</f>
        <v>9619200</v>
      </c>
    </row>
    <row r="221" spans="1:12" s="1" customFormat="1" ht="27" customHeight="1" x14ac:dyDescent="0.25">
      <c r="A221" s="350" t="s">
        <v>187</v>
      </c>
      <c r="B221" s="350"/>
      <c r="C221" s="289"/>
      <c r="D221" s="289"/>
      <c r="E221" s="17"/>
      <c r="F221" s="25" t="s">
        <v>111</v>
      </c>
      <c r="G221" s="25" t="s">
        <v>90</v>
      </c>
      <c r="H221" s="18" t="s">
        <v>188</v>
      </c>
      <c r="I221" s="18"/>
      <c r="J221" s="19">
        <f>J226</f>
        <v>6946200</v>
      </c>
      <c r="K221" s="19">
        <f>K226</f>
        <v>7015700</v>
      </c>
      <c r="L221" s="19">
        <f>L226</f>
        <v>7422600</v>
      </c>
    </row>
    <row r="222" spans="1:12" s="1" customFormat="1" ht="51" hidden="1" x14ac:dyDescent="0.25">
      <c r="A222" s="17"/>
      <c r="B222" s="17" t="s">
        <v>17</v>
      </c>
      <c r="C222" s="289"/>
      <c r="D222" s="289"/>
      <c r="E222" s="17"/>
      <c r="F222" s="18" t="s">
        <v>111</v>
      </c>
      <c r="G222" s="18" t="s">
        <v>90</v>
      </c>
      <c r="H222" s="18" t="s">
        <v>188</v>
      </c>
      <c r="I222" s="18" t="s">
        <v>19</v>
      </c>
      <c r="J222" s="19">
        <f>J223</f>
        <v>0</v>
      </c>
      <c r="K222" s="19">
        <f>K223</f>
        <v>0</v>
      </c>
      <c r="L222" s="19">
        <f>L223</f>
        <v>0</v>
      </c>
    </row>
    <row r="223" spans="1:12" s="1" customFormat="1" ht="25.5" hidden="1" x14ac:dyDescent="0.25">
      <c r="A223" s="20"/>
      <c r="B223" s="21" t="s">
        <v>20</v>
      </c>
      <c r="C223" s="294"/>
      <c r="D223" s="294"/>
      <c r="E223" s="21"/>
      <c r="F223" s="18" t="s">
        <v>111</v>
      </c>
      <c r="G223" s="18" t="s">
        <v>90</v>
      </c>
      <c r="H223" s="18" t="s">
        <v>188</v>
      </c>
      <c r="I223" s="18" t="s">
        <v>21</v>
      </c>
      <c r="J223" s="19">
        <v>0</v>
      </c>
      <c r="K223" s="19">
        <v>0</v>
      </c>
      <c r="L223" s="19">
        <v>0</v>
      </c>
    </row>
    <row r="224" spans="1:12" s="1" customFormat="1" ht="25.5" hidden="1" x14ac:dyDescent="0.25">
      <c r="A224" s="20"/>
      <c r="B224" s="21" t="s">
        <v>22</v>
      </c>
      <c r="C224" s="294"/>
      <c r="D224" s="294"/>
      <c r="E224" s="21"/>
      <c r="F224" s="18" t="s">
        <v>111</v>
      </c>
      <c r="G224" s="18" t="s">
        <v>90</v>
      </c>
      <c r="H224" s="18" t="s">
        <v>188</v>
      </c>
      <c r="I224" s="18" t="s">
        <v>23</v>
      </c>
      <c r="J224" s="19">
        <f>J225</f>
        <v>0</v>
      </c>
      <c r="K224" s="19">
        <f>K225</f>
        <v>0</v>
      </c>
      <c r="L224" s="19">
        <f>L225</f>
        <v>0</v>
      </c>
    </row>
    <row r="225" spans="1:12" s="1" customFormat="1" ht="25.5" hidden="1" x14ac:dyDescent="0.25">
      <c r="A225" s="20"/>
      <c r="B225" s="17" t="s">
        <v>24</v>
      </c>
      <c r="C225" s="289"/>
      <c r="D225" s="289"/>
      <c r="E225" s="17"/>
      <c r="F225" s="18" t="s">
        <v>111</v>
      </c>
      <c r="G225" s="18" t="s">
        <v>90</v>
      </c>
      <c r="H225" s="18" t="s">
        <v>188</v>
      </c>
      <c r="I225" s="18" t="s">
        <v>25</v>
      </c>
      <c r="J225" s="19">
        <v>0</v>
      </c>
      <c r="K225" s="19">
        <v>0</v>
      </c>
      <c r="L225" s="19">
        <v>0</v>
      </c>
    </row>
    <row r="226" spans="1:12" s="1" customFormat="1" ht="27.75" customHeight="1" x14ac:dyDescent="0.25">
      <c r="A226" s="17"/>
      <c r="B226" s="17" t="s">
        <v>119</v>
      </c>
      <c r="C226" s="289"/>
      <c r="D226" s="289"/>
      <c r="E226" s="17"/>
      <c r="F226" s="18" t="s">
        <v>111</v>
      </c>
      <c r="G226" s="18" t="s">
        <v>90</v>
      </c>
      <c r="H226" s="18" t="s">
        <v>188</v>
      </c>
      <c r="I226" s="18" t="s">
        <v>120</v>
      </c>
      <c r="J226" s="19">
        <f>J227</f>
        <v>6946200</v>
      </c>
      <c r="K226" s="19">
        <f>K227</f>
        <v>7015700</v>
      </c>
      <c r="L226" s="19">
        <f>L227</f>
        <v>7422600</v>
      </c>
    </row>
    <row r="227" spans="1:12" s="1" customFormat="1" ht="26.25" customHeight="1" x14ac:dyDescent="0.25">
      <c r="A227" s="17"/>
      <c r="B227" s="17" t="s">
        <v>121</v>
      </c>
      <c r="C227" s="289"/>
      <c r="D227" s="289"/>
      <c r="E227" s="17"/>
      <c r="F227" s="18" t="s">
        <v>111</v>
      </c>
      <c r="G227" s="18" t="s">
        <v>90</v>
      </c>
      <c r="H227" s="18" t="s">
        <v>188</v>
      </c>
      <c r="I227" s="18" t="s">
        <v>122</v>
      </c>
      <c r="J227" s="19">
        <f>6946249-49</f>
        <v>6946200</v>
      </c>
      <c r="K227" s="19">
        <v>7015700</v>
      </c>
      <c r="L227" s="19">
        <v>7422600</v>
      </c>
    </row>
    <row r="228" spans="1:12" s="1" customFormat="1" ht="15" customHeight="1" x14ac:dyDescent="0.25">
      <c r="A228" s="350" t="s">
        <v>189</v>
      </c>
      <c r="B228" s="350"/>
      <c r="C228" s="289"/>
      <c r="D228" s="289"/>
      <c r="E228" s="17"/>
      <c r="F228" s="25" t="s">
        <v>111</v>
      </c>
      <c r="G228" s="25" t="s">
        <v>90</v>
      </c>
      <c r="H228" s="18" t="s">
        <v>190</v>
      </c>
      <c r="I228" s="18"/>
      <c r="J228" s="19">
        <f>J229+J231+J233</f>
        <v>2053800</v>
      </c>
      <c r="K228" s="19">
        <f>K229+K231+K233</f>
        <v>2076238</v>
      </c>
      <c r="L228" s="19">
        <f>L229+L231+L233</f>
        <v>2196600</v>
      </c>
    </row>
    <row r="229" spans="1:12" s="1" customFormat="1" ht="26.25" customHeight="1" x14ac:dyDescent="0.25">
      <c r="A229" s="17"/>
      <c r="B229" s="17" t="s">
        <v>17</v>
      </c>
      <c r="C229" s="289"/>
      <c r="D229" s="289"/>
      <c r="E229" s="17"/>
      <c r="F229" s="18" t="s">
        <v>111</v>
      </c>
      <c r="G229" s="18" t="s">
        <v>90</v>
      </c>
      <c r="H229" s="18" t="s">
        <v>190</v>
      </c>
      <c r="I229" s="18" t="s">
        <v>19</v>
      </c>
      <c r="J229" s="19">
        <f>J230</f>
        <v>1634900</v>
      </c>
      <c r="K229" s="19">
        <f>K230</f>
        <v>1657345</v>
      </c>
      <c r="L229" s="19">
        <f>L230</f>
        <v>1753500</v>
      </c>
    </row>
    <row r="230" spans="1:12" s="1" customFormat="1" ht="25.5" x14ac:dyDescent="0.25">
      <c r="A230" s="20"/>
      <c r="B230" s="21" t="s">
        <v>20</v>
      </c>
      <c r="C230" s="294"/>
      <c r="D230" s="294"/>
      <c r="E230" s="21"/>
      <c r="F230" s="18" t="s">
        <v>111</v>
      </c>
      <c r="G230" s="18" t="s">
        <v>90</v>
      </c>
      <c r="H230" s="18" t="s">
        <v>190</v>
      </c>
      <c r="I230" s="18" t="s">
        <v>21</v>
      </c>
      <c r="J230" s="19">
        <f>1634866+34</f>
        <v>1634900</v>
      </c>
      <c r="K230" s="19">
        <v>1657345</v>
      </c>
      <c r="L230" s="19">
        <v>1753500</v>
      </c>
    </row>
    <row r="231" spans="1:12" s="1" customFormat="1" ht="25.5" x14ac:dyDescent="0.25">
      <c r="A231" s="20"/>
      <c r="B231" s="21" t="s">
        <v>22</v>
      </c>
      <c r="C231" s="294"/>
      <c r="D231" s="294"/>
      <c r="E231" s="21"/>
      <c r="F231" s="18" t="s">
        <v>111</v>
      </c>
      <c r="G231" s="18" t="s">
        <v>90</v>
      </c>
      <c r="H231" s="18" t="s">
        <v>190</v>
      </c>
      <c r="I231" s="18" t="s">
        <v>23</v>
      </c>
      <c r="J231" s="19">
        <f>J232</f>
        <v>381900</v>
      </c>
      <c r="K231" s="19">
        <f>K232</f>
        <v>381893</v>
      </c>
      <c r="L231" s="19">
        <f>L232</f>
        <v>404000</v>
      </c>
    </row>
    <row r="232" spans="1:12" s="1" customFormat="1" ht="15" customHeight="1" x14ac:dyDescent="0.25">
      <c r="A232" s="20"/>
      <c r="B232" s="17" t="s">
        <v>24</v>
      </c>
      <c r="C232" s="289"/>
      <c r="D232" s="289"/>
      <c r="E232" s="17"/>
      <c r="F232" s="18" t="s">
        <v>111</v>
      </c>
      <c r="G232" s="18" t="s">
        <v>90</v>
      </c>
      <c r="H232" s="18" t="s">
        <v>190</v>
      </c>
      <c r="I232" s="18" t="s">
        <v>25</v>
      </c>
      <c r="J232" s="19">
        <f>381893+7</f>
        <v>381900</v>
      </c>
      <c r="K232" s="19">
        <v>381893</v>
      </c>
      <c r="L232" s="19">
        <v>404000</v>
      </c>
    </row>
    <row r="233" spans="1:12" s="1" customFormat="1" ht="12.75" x14ac:dyDescent="0.25">
      <c r="A233" s="17"/>
      <c r="B233" s="17" t="s">
        <v>26</v>
      </c>
      <c r="C233" s="289"/>
      <c r="D233" s="289"/>
      <c r="E233" s="17"/>
      <c r="F233" s="18" t="s">
        <v>111</v>
      </c>
      <c r="G233" s="18" t="s">
        <v>90</v>
      </c>
      <c r="H233" s="18" t="s">
        <v>190</v>
      </c>
      <c r="I233" s="18" t="s">
        <v>27</v>
      </c>
      <c r="J233" s="19">
        <f>J234+J235</f>
        <v>37000</v>
      </c>
      <c r="K233" s="19">
        <f>K234+K235</f>
        <v>37000</v>
      </c>
      <c r="L233" s="19">
        <f>L234+L235</f>
        <v>39100</v>
      </c>
    </row>
    <row r="234" spans="1:12" s="1" customFormat="1" ht="14.25" customHeight="1" x14ac:dyDescent="0.25">
      <c r="A234" s="17"/>
      <c r="B234" s="17" t="s">
        <v>191</v>
      </c>
      <c r="C234" s="289"/>
      <c r="D234" s="289"/>
      <c r="E234" s="17"/>
      <c r="F234" s="18" t="s">
        <v>111</v>
      </c>
      <c r="G234" s="18" t="s">
        <v>90</v>
      </c>
      <c r="H234" s="18" t="s">
        <v>190</v>
      </c>
      <c r="I234" s="18" t="s">
        <v>29</v>
      </c>
      <c r="J234" s="19">
        <v>37000</v>
      </c>
      <c r="K234" s="19">
        <v>37000</v>
      </c>
      <c r="L234" s="19">
        <v>39100</v>
      </c>
    </row>
    <row r="235" spans="1:12" s="1" customFormat="1" ht="12.75" hidden="1" x14ac:dyDescent="0.25">
      <c r="A235" s="17"/>
      <c r="B235" s="17" t="s">
        <v>30</v>
      </c>
      <c r="C235" s="289"/>
      <c r="D235" s="289"/>
      <c r="E235" s="17"/>
      <c r="F235" s="18" t="s">
        <v>111</v>
      </c>
      <c r="G235" s="18" t="s">
        <v>90</v>
      </c>
      <c r="H235" s="18" t="s">
        <v>190</v>
      </c>
      <c r="I235" s="18" t="s">
        <v>31</v>
      </c>
      <c r="J235" s="19"/>
      <c r="K235" s="19"/>
      <c r="L235" s="19"/>
    </row>
    <row r="236" spans="1:12" s="1" customFormat="1" ht="12.75" x14ac:dyDescent="0.25">
      <c r="A236" s="350" t="s">
        <v>64</v>
      </c>
      <c r="B236" s="350"/>
      <c r="C236" s="289"/>
      <c r="D236" s="289"/>
      <c r="E236" s="17"/>
      <c r="F236" s="25" t="s">
        <v>111</v>
      </c>
      <c r="G236" s="25" t="s">
        <v>90</v>
      </c>
      <c r="H236" s="25" t="s">
        <v>65</v>
      </c>
      <c r="I236" s="25"/>
      <c r="J236" s="27">
        <f t="shared" ref="J236:L239" si="43">J237</f>
        <v>81000</v>
      </c>
      <c r="K236" s="27">
        <f t="shared" si="43"/>
        <v>81000</v>
      </c>
      <c r="L236" s="27">
        <f t="shared" si="43"/>
        <v>81000</v>
      </c>
    </row>
    <row r="237" spans="1:12" s="1" customFormat="1" ht="54.75" customHeight="1" x14ac:dyDescent="0.25">
      <c r="A237" s="350" t="s">
        <v>66</v>
      </c>
      <c r="B237" s="350"/>
      <c r="C237" s="289"/>
      <c r="D237" s="289"/>
      <c r="E237" s="17"/>
      <c r="F237" s="18" t="s">
        <v>111</v>
      </c>
      <c r="G237" s="25" t="s">
        <v>90</v>
      </c>
      <c r="H237" s="18" t="s">
        <v>67</v>
      </c>
      <c r="I237" s="18"/>
      <c r="J237" s="19">
        <f t="shared" si="43"/>
        <v>81000</v>
      </c>
      <c r="K237" s="19">
        <f t="shared" si="43"/>
        <v>81000</v>
      </c>
      <c r="L237" s="19">
        <f t="shared" si="43"/>
        <v>81000</v>
      </c>
    </row>
    <row r="238" spans="1:12" s="1" customFormat="1" ht="51" customHeight="1" x14ac:dyDescent="0.25">
      <c r="A238" s="350" t="s">
        <v>295</v>
      </c>
      <c r="B238" s="350"/>
      <c r="C238" s="289"/>
      <c r="D238" s="289"/>
      <c r="E238" s="17"/>
      <c r="F238" s="18" t="s">
        <v>111</v>
      </c>
      <c r="G238" s="25" t="s">
        <v>90</v>
      </c>
      <c r="H238" s="18" t="s">
        <v>131</v>
      </c>
      <c r="I238" s="18"/>
      <c r="J238" s="19">
        <f t="shared" si="43"/>
        <v>81000</v>
      </c>
      <c r="K238" s="19">
        <f t="shared" si="43"/>
        <v>81000</v>
      </c>
      <c r="L238" s="19">
        <f t="shared" si="43"/>
        <v>81000</v>
      </c>
    </row>
    <row r="239" spans="1:12" s="1" customFormat="1" ht="25.5" x14ac:dyDescent="0.25">
      <c r="A239" s="20"/>
      <c r="B239" s="21" t="s">
        <v>127</v>
      </c>
      <c r="C239" s="294"/>
      <c r="D239" s="294"/>
      <c r="E239" s="21"/>
      <c r="F239" s="18" t="s">
        <v>111</v>
      </c>
      <c r="G239" s="18" t="s">
        <v>90</v>
      </c>
      <c r="H239" s="18" t="s">
        <v>131</v>
      </c>
      <c r="I239" s="18" t="s">
        <v>128</v>
      </c>
      <c r="J239" s="19">
        <f>J240</f>
        <v>81000</v>
      </c>
      <c r="K239" s="19">
        <f t="shared" si="43"/>
        <v>81000</v>
      </c>
      <c r="L239" s="19">
        <f t="shared" si="43"/>
        <v>81000</v>
      </c>
    </row>
    <row r="240" spans="1:12" s="1" customFormat="1" ht="38.25" x14ac:dyDescent="0.25">
      <c r="A240" s="20"/>
      <c r="B240" s="17" t="s">
        <v>659</v>
      </c>
      <c r="C240" s="289"/>
      <c r="D240" s="289"/>
      <c r="E240" s="17"/>
      <c r="F240" s="18" t="s">
        <v>111</v>
      </c>
      <c r="G240" s="18" t="s">
        <v>90</v>
      </c>
      <c r="H240" s="18" t="s">
        <v>131</v>
      </c>
      <c r="I240" s="18" t="s">
        <v>245</v>
      </c>
      <c r="J240" s="19">
        <v>81000</v>
      </c>
      <c r="K240" s="19">
        <v>81000</v>
      </c>
      <c r="L240" s="19">
        <v>81000</v>
      </c>
    </row>
    <row r="241" spans="1:12" s="1" customFormat="1" ht="15.75" customHeight="1" x14ac:dyDescent="0.25">
      <c r="A241" s="350" t="s">
        <v>132</v>
      </c>
      <c r="B241" s="350"/>
      <c r="C241" s="289"/>
      <c r="D241" s="289"/>
      <c r="E241" s="17"/>
      <c r="F241" s="25" t="s">
        <v>111</v>
      </c>
      <c r="G241" s="25" t="s">
        <v>90</v>
      </c>
      <c r="H241" s="25" t="s">
        <v>133</v>
      </c>
      <c r="I241" s="18"/>
      <c r="J241" s="19">
        <f t="shared" ref="J241:L242" si="44">J242</f>
        <v>1685000</v>
      </c>
      <c r="K241" s="19">
        <f t="shared" si="44"/>
        <v>1610000</v>
      </c>
      <c r="L241" s="19">
        <f t="shared" si="44"/>
        <v>1610000</v>
      </c>
    </row>
    <row r="242" spans="1:12" s="1" customFormat="1" ht="27" customHeight="1" x14ac:dyDescent="0.25">
      <c r="A242" s="17"/>
      <c r="B242" s="17" t="s">
        <v>119</v>
      </c>
      <c r="C242" s="289"/>
      <c r="D242" s="289"/>
      <c r="E242" s="17">
        <v>852</v>
      </c>
      <c r="F242" s="18" t="s">
        <v>111</v>
      </c>
      <c r="G242" s="18" t="s">
        <v>90</v>
      </c>
      <c r="H242" s="25" t="s">
        <v>133</v>
      </c>
      <c r="I242" s="18" t="s">
        <v>120</v>
      </c>
      <c r="J242" s="19">
        <f t="shared" si="44"/>
        <v>1685000</v>
      </c>
      <c r="K242" s="19">
        <f t="shared" si="44"/>
        <v>1610000</v>
      </c>
      <c r="L242" s="19">
        <f t="shared" si="44"/>
        <v>1610000</v>
      </c>
    </row>
    <row r="243" spans="1:12" s="1" customFormat="1" ht="12.75" x14ac:dyDescent="0.25">
      <c r="A243" s="21"/>
      <c r="B243" s="21" t="s">
        <v>170</v>
      </c>
      <c r="C243" s="294"/>
      <c r="D243" s="294"/>
      <c r="E243" s="17">
        <v>852</v>
      </c>
      <c r="F243" s="18" t="s">
        <v>111</v>
      </c>
      <c r="G243" s="18" t="s">
        <v>90</v>
      </c>
      <c r="H243" s="25" t="s">
        <v>133</v>
      </c>
      <c r="I243" s="18" t="s">
        <v>171</v>
      </c>
      <c r="J243" s="19">
        <v>1685000</v>
      </c>
      <c r="K243" s="19">
        <v>1610000</v>
      </c>
      <c r="L243" s="19">
        <v>1610000</v>
      </c>
    </row>
    <row r="244" spans="1:12" s="1" customFormat="1" ht="27.75" customHeight="1" x14ac:dyDescent="0.25">
      <c r="A244" s="350" t="s">
        <v>192</v>
      </c>
      <c r="B244" s="350"/>
      <c r="C244" s="289"/>
      <c r="D244" s="289"/>
      <c r="E244" s="17"/>
      <c r="F244" s="25" t="s">
        <v>111</v>
      </c>
      <c r="G244" s="25" t="s">
        <v>90</v>
      </c>
      <c r="H244" s="25" t="s">
        <v>193</v>
      </c>
      <c r="I244" s="18"/>
      <c r="J244" s="19">
        <f t="shared" ref="J244:L245" si="45">J245</f>
        <v>991000</v>
      </c>
      <c r="K244" s="19">
        <f t="shared" si="45"/>
        <v>1268630</v>
      </c>
      <c r="L244" s="19">
        <f t="shared" si="45"/>
        <v>1218646</v>
      </c>
    </row>
    <row r="245" spans="1:12" s="1" customFormat="1" ht="26.25" customHeight="1" x14ac:dyDescent="0.25">
      <c r="A245" s="17"/>
      <c r="B245" s="17" t="s">
        <v>119</v>
      </c>
      <c r="C245" s="289"/>
      <c r="D245" s="289"/>
      <c r="E245" s="17"/>
      <c r="F245" s="18" t="s">
        <v>111</v>
      </c>
      <c r="G245" s="18" t="s">
        <v>90</v>
      </c>
      <c r="H245" s="25" t="s">
        <v>193</v>
      </c>
      <c r="I245" s="18" t="s">
        <v>120</v>
      </c>
      <c r="J245" s="19">
        <f t="shared" si="45"/>
        <v>991000</v>
      </c>
      <c r="K245" s="19">
        <f t="shared" si="45"/>
        <v>1268630</v>
      </c>
      <c r="L245" s="19">
        <f t="shared" si="45"/>
        <v>1218646</v>
      </c>
    </row>
    <row r="246" spans="1:12" s="1" customFormat="1" ht="12.75" x14ac:dyDescent="0.25">
      <c r="A246" s="21"/>
      <c r="B246" s="21" t="s">
        <v>170</v>
      </c>
      <c r="C246" s="294"/>
      <c r="D246" s="294"/>
      <c r="E246" s="21"/>
      <c r="F246" s="18" t="s">
        <v>111</v>
      </c>
      <c r="G246" s="18" t="s">
        <v>90</v>
      </c>
      <c r="H246" s="25" t="s">
        <v>193</v>
      </c>
      <c r="I246" s="18" t="s">
        <v>171</v>
      </c>
      <c r="J246" s="19">
        <v>991000</v>
      </c>
      <c r="K246" s="19">
        <v>1268630</v>
      </c>
      <c r="L246" s="19">
        <v>1218646</v>
      </c>
    </row>
    <row r="247" spans="1:12" s="1" customFormat="1" ht="12.75" x14ac:dyDescent="0.25">
      <c r="A247" s="355" t="s">
        <v>194</v>
      </c>
      <c r="B247" s="355"/>
      <c r="C247" s="290"/>
      <c r="D247" s="290"/>
      <c r="E247" s="8"/>
      <c r="F247" s="9" t="s">
        <v>195</v>
      </c>
      <c r="G247" s="9"/>
      <c r="H247" s="9"/>
      <c r="I247" s="9"/>
      <c r="J247" s="10">
        <f>J248+J283</f>
        <v>5061140</v>
      </c>
      <c r="K247" s="10">
        <f>K248+K283</f>
        <v>1227699</v>
      </c>
      <c r="L247" s="10">
        <f>L248+L283</f>
        <v>1255593</v>
      </c>
    </row>
    <row r="248" spans="1:12" s="1" customFormat="1" ht="12.75" x14ac:dyDescent="0.25">
      <c r="A248" s="326" t="s">
        <v>196</v>
      </c>
      <c r="B248" s="326"/>
      <c r="C248" s="285"/>
      <c r="D248" s="285"/>
      <c r="E248" s="13"/>
      <c r="F248" s="14" t="s">
        <v>195</v>
      </c>
      <c r="G248" s="14" t="s">
        <v>10</v>
      </c>
      <c r="H248" s="14"/>
      <c r="I248" s="14"/>
      <c r="J248" s="15">
        <f>J249+J257+J267+J277+J280+J272</f>
        <v>4785540</v>
      </c>
      <c r="K248" s="15">
        <f>K249+K257+K267+K277+K280</f>
        <v>953426</v>
      </c>
      <c r="L248" s="15">
        <f>L249+L257+L267+L277+L280</f>
        <v>981320</v>
      </c>
    </row>
    <row r="249" spans="1:12" s="1" customFormat="1" ht="15" customHeight="1" x14ac:dyDescent="0.25">
      <c r="A249" s="350" t="s">
        <v>197</v>
      </c>
      <c r="B249" s="350"/>
      <c r="C249" s="289"/>
      <c r="D249" s="289"/>
      <c r="E249" s="17"/>
      <c r="F249" s="18" t="s">
        <v>195</v>
      </c>
      <c r="G249" s="18" t="s">
        <v>10</v>
      </c>
      <c r="H249" s="18" t="s">
        <v>198</v>
      </c>
      <c r="I249" s="18"/>
      <c r="J249" s="19">
        <f>J250</f>
        <v>1380000</v>
      </c>
      <c r="K249" s="19">
        <f>K250</f>
        <v>160000</v>
      </c>
      <c r="L249" s="19">
        <f>L250</f>
        <v>160000</v>
      </c>
    </row>
    <row r="250" spans="1:12" s="1" customFormat="1" ht="15.75" customHeight="1" x14ac:dyDescent="0.25">
      <c r="A250" s="350" t="s">
        <v>115</v>
      </c>
      <c r="B250" s="350"/>
      <c r="C250" s="289"/>
      <c r="D250" s="289"/>
      <c r="E250" s="17"/>
      <c r="F250" s="18" t="s">
        <v>195</v>
      </c>
      <c r="G250" s="18" t="s">
        <v>10</v>
      </c>
      <c r="H250" s="18" t="s">
        <v>199</v>
      </c>
      <c r="I250" s="18"/>
      <c r="J250" s="19">
        <f>J251+J254</f>
        <v>1380000</v>
      </c>
      <c r="K250" s="19">
        <f>K251+K254</f>
        <v>160000</v>
      </c>
      <c r="L250" s="19">
        <f>L251+L254</f>
        <v>160000</v>
      </c>
    </row>
    <row r="251" spans="1:12" s="2" customFormat="1" ht="15.75" customHeight="1" x14ac:dyDescent="0.25">
      <c r="A251" s="350" t="s">
        <v>200</v>
      </c>
      <c r="B251" s="350"/>
      <c r="C251" s="289"/>
      <c r="D251" s="289"/>
      <c r="E251" s="17"/>
      <c r="F251" s="25" t="s">
        <v>195</v>
      </c>
      <c r="G251" s="25" t="s">
        <v>10</v>
      </c>
      <c r="H251" s="25" t="s">
        <v>201</v>
      </c>
      <c r="I251" s="25"/>
      <c r="J251" s="27">
        <f t="shared" ref="J251:L252" si="46">J252</f>
        <v>180000</v>
      </c>
      <c r="K251" s="27">
        <f t="shared" si="46"/>
        <v>160000</v>
      </c>
      <c r="L251" s="27">
        <f t="shared" si="46"/>
        <v>160000</v>
      </c>
    </row>
    <row r="252" spans="1:12" s="1" customFormat="1" ht="12.75" x14ac:dyDescent="0.25">
      <c r="A252" s="33"/>
      <c r="B252" s="17" t="s">
        <v>26</v>
      </c>
      <c r="C252" s="289"/>
      <c r="D252" s="289"/>
      <c r="E252" s="17"/>
      <c r="F252" s="18" t="s">
        <v>195</v>
      </c>
      <c r="G252" s="18" t="s">
        <v>10</v>
      </c>
      <c r="H252" s="18" t="s">
        <v>201</v>
      </c>
      <c r="I252" s="18" t="s">
        <v>27</v>
      </c>
      <c r="J252" s="19">
        <f t="shared" si="46"/>
        <v>180000</v>
      </c>
      <c r="K252" s="19">
        <f t="shared" si="46"/>
        <v>160000</v>
      </c>
      <c r="L252" s="19">
        <f t="shared" si="46"/>
        <v>160000</v>
      </c>
    </row>
    <row r="253" spans="1:12" s="1" customFormat="1" ht="15" customHeight="1" x14ac:dyDescent="0.25">
      <c r="A253" s="33"/>
      <c r="B253" s="17" t="s">
        <v>191</v>
      </c>
      <c r="C253" s="289"/>
      <c r="D253" s="289"/>
      <c r="E253" s="17"/>
      <c r="F253" s="18" t="s">
        <v>195</v>
      </c>
      <c r="G253" s="18" t="s">
        <v>10</v>
      </c>
      <c r="H253" s="18" t="s">
        <v>201</v>
      </c>
      <c r="I253" s="18" t="s">
        <v>29</v>
      </c>
      <c r="J253" s="19">
        <v>180000</v>
      </c>
      <c r="K253" s="19">
        <v>160000</v>
      </c>
      <c r="L253" s="19">
        <v>160000</v>
      </c>
    </row>
    <row r="254" spans="1:12" s="1" customFormat="1" ht="27.75" customHeight="1" x14ac:dyDescent="0.25">
      <c r="A254" s="350" t="s">
        <v>202</v>
      </c>
      <c r="B254" s="350"/>
      <c r="C254" s="289"/>
      <c r="D254" s="289"/>
      <c r="E254" s="17"/>
      <c r="F254" s="25" t="s">
        <v>195</v>
      </c>
      <c r="G254" s="25" t="s">
        <v>10</v>
      </c>
      <c r="H254" s="25" t="s">
        <v>203</v>
      </c>
      <c r="I254" s="25"/>
      <c r="J254" s="27">
        <f t="shared" ref="J254:L255" si="47">J255</f>
        <v>1200000</v>
      </c>
      <c r="K254" s="27">
        <f t="shared" si="47"/>
        <v>0</v>
      </c>
      <c r="L254" s="27">
        <f t="shared" si="47"/>
        <v>0</v>
      </c>
    </row>
    <row r="255" spans="1:12" s="1" customFormat="1" ht="14.25" customHeight="1" x14ac:dyDescent="0.25">
      <c r="A255" s="20"/>
      <c r="B255" s="21" t="s">
        <v>22</v>
      </c>
      <c r="C255" s="294"/>
      <c r="D255" s="294"/>
      <c r="E255" s="21"/>
      <c r="F255" s="25" t="s">
        <v>195</v>
      </c>
      <c r="G255" s="25" t="s">
        <v>10</v>
      </c>
      <c r="H255" s="25" t="s">
        <v>203</v>
      </c>
      <c r="I255" s="18" t="s">
        <v>23</v>
      </c>
      <c r="J255" s="19">
        <f t="shared" si="47"/>
        <v>1200000</v>
      </c>
      <c r="K255" s="19">
        <f t="shared" si="47"/>
        <v>0</v>
      </c>
      <c r="L255" s="19">
        <f t="shared" si="47"/>
        <v>0</v>
      </c>
    </row>
    <row r="256" spans="1:12" s="1" customFormat="1" ht="15" customHeight="1" x14ac:dyDescent="0.25">
      <c r="A256" s="20"/>
      <c r="B256" s="17" t="s">
        <v>24</v>
      </c>
      <c r="C256" s="289"/>
      <c r="D256" s="289"/>
      <c r="E256" s="17"/>
      <c r="F256" s="25" t="s">
        <v>195</v>
      </c>
      <c r="G256" s="25" t="s">
        <v>10</v>
      </c>
      <c r="H256" s="25" t="s">
        <v>203</v>
      </c>
      <c r="I256" s="18" t="s">
        <v>25</v>
      </c>
      <c r="J256" s="19">
        <v>1200000</v>
      </c>
      <c r="K256" s="19"/>
      <c r="L256" s="19"/>
    </row>
    <row r="257" spans="1:12" s="1" customFormat="1" ht="12.75" x14ac:dyDescent="0.25">
      <c r="A257" s="350" t="s">
        <v>204</v>
      </c>
      <c r="B257" s="350"/>
      <c r="C257" s="289"/>
      <c r="D257" s="289"/>
      <c r="E257" s="17"/>
      <c r="F257" s="18" t="s">
        <v>195</v>
      </c>
      <c r="G257" s="18" t="s">
        <v>10</v>
      </c>
      <c r="H257" s="18" t="s">
        <v>205</v>
      </c>
      <c r="I257" s="18"/>
      <c r="J257" s="19">
        <f>J258</f>
        <v>3154200</v>
      </c>
      <c r="K257" s="19">
        <f>K258</f>
        <v>570706</v>
      </c>
      <c r="L257" s="19">
        <f>L258</f>
        <v>598600</v>
      </c>
    </row>
    <row r="258" spans="1:12" s="1" customFormat="1" ht="13.5" customHeight="1" x14ac:dyDescent="0.25">
      <c r="A258" s="350" t="s">
        <v>115</v>
      </c>
      <c r="B258" s="350"/>
      <c r="C258" s="289"/>
      <c r="D258" s="289"/>
      <c r="E258" s="17"/>
      <c r="F258" s="18" t="s">
        <v>195</v>
      </c>
      <c r="G258" s="18" t="s">
        <v>10</v>
      </c>
      <c r="H258" s="18" t="s">
        <v>206</v>
      </c>
      <c r="I258" s="18"/>
      <c r="J258" s="19">
        <f>J259+J264</f>
        <v>3154200</v>
      </c>
      <c r="K258" s="19">
        <f>K259+K264</f>
        <v>570706</v>
      </c>
      <c r="L258" s="19">
        <f>L259+L264</f>
        <v>598600</v>
      </c>
    </row>
    <row r="259" spans="1:12" s="2" customFormat="1" ht="15.75" customHeight="1" x14ac:dyDescent="0.25">
      <c r="A259" s="350" t="s">
        <v>207</v>
      </c>
      <c r="B259" s="350"/>
      <c r="C259" s="289"/>
      <c r="D259" s="289"/>
      <c r="E259" s="17"/>
      <c r="F259" s="18" t="s">
        <v>195</v>
      </c>
      <c r="G259" s="18" t="s">
        <v>10</v>
      </c>
      <c r="H259" s="18" t="s">
        <v>208</v>
      </c>
      <c r="I259" s="18"/>
      <c r="J259" s="19">
        <f>J260+J262</f>
        <v>564200</v>
      </c>
      <c r="K259" s="19">
        <f>K260+K262</f>
        <v>570706</v>
      </c>
      <c r="L259" s="19">
        <f>L260+L262</f>
        <v>598600</v>
      </c>
    </row>
    <row r="260" spans="1:12" s="1" customFormat="1" ht="27" customHeight="1" x14ac:dyDescent="0.25">
      <c r="A260" s="17"/>
      <c r="B260" s="17" t="s">
        <v>119</v>
      </c>
      <c r="C260" s="289"/>
      <c r="D260" s="289"/>
      <c r="E260" s="17"/>
      <c r="F260" s="18" t="s">
        <v>195</v>
      </c>
      <c r="G260" s="18" t="s">
        <v>10</v>
      </c>
      <c r="H260" s="18" t="s">
        <v>208</v>
      </c>
      <c r="I260" s="18" t="s">
        <v>120</v>
      </c>
      <c r="J260" s="19">
        <f>J261</f>
        <v>474200</v>
      </c>
      <c r="K260" s="19">
        <f>K261</f>
        <v>480706</v>
      </c>
      <c r="L260" s="19">
        <f>L261</f>
        <v>508600</v>
      </c>
    </row>
    <row r="261" spans="1:12" s="1" customFormat="1" ht="28.5" customHeight="1" x14ac:dyDescent="0.25">
      <c r="A261" s="17"/>
      <c r="B261" s="17" t="s">
        <v>121</v>
      </c>
      <c r="C261" s="289"/>
      <c r="D261" s="289"/>
      <c r="E261" s="17"/>
      <c r="F261" s="18" t="s">
        <v>195</v>
      </c>
      <c r="G261" s="18" t="s">
        <v>10</v>
      </c>
      <c r="H261" s="18" t="s">
        <v>208</v>
      </c>
      <c r="I261" s="18" t="s">
        <v>122</v>
      </c>
      <c r="J261" s="19">
        <f>474186+14</f>
        <v>474200</v>
      </c>
      <c r="K261" s="19">
        <v>480706</v>
      </c>
      <c r="L261" s="19">
        <v>508600</v>
      </c>
    </row>
    <row r="262" spans="1:12" s="1" customFormat="1" ht="12.75" x14ac:dyDescent="0.25">
      <c r="A262" s="33"/>
      <c r="B262" s="17" t="s">
        <v>26</v>
      </c>
      <c r="C262" s="289"/>
      <c r="D262" s="289"/>
      <c r="E262" s="17"/>
      <c r="F262" s="18" t="s">
        <v>195</v>
      </c>
      <c r="G262" s="18" t="s">
        <v>10</v>
      </c>
      <c r="H262" s="18" t="s">
        <v>208</v>
      </c>
      <c r="I262" s="18" t="s">
        <v>27</v>
      </c>
      <c r="J262" s="19">
        <f>J263</f>
        <v>90000</v>
      </c>
      <c r="K262" s="19">
        <f>K263</f>
        <v>90000</v>
      </c>
      <c r="L262" s="19">
        <f>L263</f>
        <v>90000</v>
      </c>
    </row>
    <row r="263" spans="1:12" s="1" customFormat="1" ht="15" customHeight="1" x14ac:dyDescent="0.25">
      <c r="A263" s="33"/>
      <c r="B263" s="17" t="s">
        <v>191</v>
      </c>
      <c r="C263" s="289"/>
      <c r="D263" s="289"/>
      <c r="E263" s="17"/>
      <c r="F263" s="18" t="s">
        <v>195</v>
      </c>
      <c r="G263" s="18" t="s">
        <v>10</v>
      </c>
      <c r="H263" s="18" t="s">
        <v>208</v>
      </c>
      <c r="I263" s="18" t="s">
        <v>29</v>
      </c>
      <c r="J263" s="19">
        <v>90000</v>
      </c>
      <c r="K263" s="19">
        <v>90000</v>
      </c>
      <c r="L263" s="19">
        <v>90000</v>
      </c>
    </row>
    <row r="264" spans="1:12" s="12" customFormat="1" ht="17.25" customHeight="1" x14ac:dyDescent="0.25">
      <c r="A264" s="350" t="s">
        <v>209</v>
      </c>
      <c r="B264" s="350"/>
      <c r="C264" s="289"/>
      <c r="D264" s="289"/>
      <c r="E264" s="17"/>
      <c r="F264" s="18" t="s">
        <v>195</v>
      </c>
      <c r="G264" s="18" t="s">
        <v>10</v>
      </c>
      <c r="H264" s="18" t="s">
        <v>210</v>
      </c>
      <c r="I264" s="18"/>
      <c r="J264" s="19">
        <f t="shared" ref="J264:L265" si="48">J265</f>
        <v>2590000</v>
      </c>
      <c r="K264" s="19">
        <f t="shared" si="48"/>
        <v>0</v>
      </c>
      <c r="L264" s="19">
        <f t="shared" si="48"/>
        <v>0</v>
      </c>
    </row>
    <row r="265" spans="1:12" s="1" customFormat="1" ht="27" customHeight="1" x14ac:dyDescent="0.25">
      <c r="A265" s="17"/>
      <c r="B265" s="17" t="s">
        <v>119</v>
      </c>
      <c r="C265" s="289"/>
      <c r="D265" s="289"/>
      <c r="E265" s="17"/>
      <c r="F265" s="18" t="s">
        <v>195</v>
      </c>
      <c r="G265" s="18" t="s">
        <v>10</v>
      </c>
      <c r="H265" s="18" t="s">
        <v>210</v>
      </c>
      <c r="I265" s="18" t="s">
        <v>120</v>
      </c>
      <c r="J265" s="19">
        <f t="shared" si="48"/>
        <v>2590000</v>
      </c>
      <c r="K265" s="19">
        <f t="shared" si="48"/>
        <v>0</v>
      </c>
      <c r="L265" s="19">
        <f t="shared" si="48"/>
        <v>0</v>
      </c>
    </row>
    <row r="266" spans="1:12" s="1" customFormat="1" ht="27" customHeight="1" x14ac:dyDescent="0.25">
      <c r="A266" s="17"/>
      <c r="B266" s="17" t="s">
        <v>121</v>
      </c>
      <c r="C266" s="289"/>
      <c r="D266" s="289"/>
      <c r="E266" s="17"/>
      <c r="F266" s="18" t="s">
        <v>195</v>
      </c>
      <c r="G266" s="18" t="s">
        <v>10</v>
      </c>
      <c r="H266" s="18" t="s">
        <v>210</v>
      </c>
      <c r="I266" s="18" t="s">
        <v>122</v>
      </c>
      <c r="J266" s="19">
        <v>2590000</v>
      </c>
      <c r="K266" s="19"/>
      <c r="L266" s="19"/>
    </row>
    <row r="267" spans="1:12" s="1" customFormat="1" ht="12.75" x14ac:dyDescent="0.25">
      <c r="A267" s="350" t="s">
        <v>64</v>
      </c>
      <c r="B267" s="350"/>
      <c r="C267" s="289"/>
      <c r="D267" s="289"/>
      <c r="E267" s="17"/>
      <c r="F267" s="25" t="s">
        <v>195</v>
      </c>
      <c r="G267" s="18" t="s">
        <v>10</v>
      </c>
      <c r="H267" s="25" t="s">
        <v>65</v>
      </c>
      <c r="I267" s="25"/>
      <c r="J267" s="27">
        <f t="shared" ref="J267:L268" si="49">J268</f>
        <v>9540</v>
      </c>
      <c r="K267" s="27">
        <f t="shared" si="49"/>
        <v>12720</v>
      </c>
      <c r="L267" s="27">
        <f t="shared" si="49"/>
        <v>12720</v>
      </c>
    </row>
    <row r="268" spans="1:12" s="1" customFormat="1" ht="54.75" customHeight="1" x14ac:dyDescent="0.25">
      <c r="A268" s="350" t="s">
        <v>66</v>
      </c>
      <c r="B268" s="350"/>
      <c r="C268" s="289"/>
      <c r="D268" s="289"/>
      <c r="E268" s="17"/>
      <c r="F268" s="18" t="s">
        <v>195</v>
      </c>
      <c r="G268" s="18" t="s">
        <v>10</v>
      </c>
      <c r="H268" s="18" t="s">
        <v>67</v>
      </c>
      <c r="I268" s="18"/>
      <c r="J268" s="19">
        <f t="shared" si="49"/>
        <v>9540</v>
      </c>
      <c r="K268" s="19">
        <f t="shared" si="49"/>
        <v>12720</v>
      </c>
      <c r="L268" s="19">
        <f t="shared" si="49"/>
        <v>12720</v>
      </c>
    </row>
    <row r="269" spans="1:12" s="1" customFormat="1" ht="42" customHeight="1" x14ac:dyDescent="0.25">
      <c r="A269" s="350" t="s">
        <v>296</v>
      </c>
      <c r="B269" s="350"/>
      <c r="C269" s="289"/>
      <c r="D269" s="289"/>
      <c r="E269" s="17"/>
      <c r="F269" s="18" t="s">
        <v>195</v>
      </c>
      <c r="G269" s="18" t="s">
        <v>10</v>
      </c>
      <c r="H269" s="18" t="s">
        <v>126</v>
      </c>
      <c r="I269" s="18"/>
      <c r="J269" s="19">
        <f>J271</f>
        <v>9540</v>
      </c>
      <c r="K269" s="19">
        <f>K271</f>
        <v>12720</v>
      </c>
      <c r="L269" s="19">
        <f>L271</f>
        <v>12720</v>
      </c>
    </row>
    <row r="270" spans="1:12" s="1" customFormat="1" ht="25.5" x14ac:dyDescent="0.25">
      <c r="A270" s="20"/>
      <c r="B270" s="21" t="s">
        <v>127</v>
      </c>
      <c r="C270" s="294"/>
      <c r="D270" s="294"/>
      <c r="E270" s="21"/>
      <c r="F270" s="18" t="s">
        <v>195</v>
      </c>
      <c r="G270" s="18" t="s">
        <v>10</v>
      </c>
      <c r="H270" s="18" t="s">
        <v>126</v>
      </c>
      <c r="I270" s="18" t="s">
        <v>128</v>
      </c>
      <c r="J270" s="19">
        <f>J271</f>
        <v>9540</v>
      </c>
      <c r="K270" s="19">
        <f>K271</f>
        <v>12720</v>
      </c>
      <c r="L270" s="19">
        <f>L271</f>
        <v>12720</v>
      </c>
    </row>
    <row r="271" spans="1:12" s="1" customFormat="1" ht="16.5" customHeight="1" x14ac:dyDescent="0.25">
      <c r="A271" s="33"/>
      <c r="B271" s="17" t="s">
        <v>129</v>
      </c>
      <c r="C271" s="289"/>
      <c r="D271" s="289"/>
      <c r="E271" s="17"/>
      <c r="F271" s="18" t="s">
        <v>195</v>
      </c>
      <c r="G271" s="18" t="s">
        <v>10</v>
      </c>
      <c r="H271" s="18" t="s">
        <v>126</v>
      </c>
      <c r="I271" s="18" t="s">
        <v>130</v>
      </c>
      <c r="J271" s="19">
        <v>9540</v>
      </c>
      <c r="K271" s="19">
        <v>12720</v>
      </c>
      <c r="L271" s="19">
        <v>12720</v>
      </c>
    </row>
    <row r="272" spans="1:12" s="1" customFormat="1" ht="29.25" customHeight="1" x14ac:dyDescent="0.25">
      <c r="A272" s="350" t="s">
        <v>32</v>
      </c>
      <c r="B272" s="350"/>
      <c r="C272" s="289"/>
      <c r="D272" s="289"/>
      <c r="E272" s="17"/>
      <c r="F272" s="18" t="s">
        <v>195</v>
      </c>
      <c r="G272" s="18" t="s">
        <v>10</v>
      </c>
      <c r="H272" s="18" t="s">
        <v>33</v>
      </c>
      <c r="I272" s="18"/>
      <c r="J272" s="19">
        <f t="shared" ref="J272:L275" si="50">J273</f>
        <v>31800</v>
      </c>
      <c r="K272" s="19">
        <f t="shared" si="50"/>
        <v>0</v>
      </c>
      <c r="L272" s="19">
        <f t="shared" si="50"/>
        <v>0</v>
      </c>
    </row>
    <row r="273" spans="1:12" s="16" customFormat="1" ht="28.5" customHeight="1" x14ac:dyDescent="0.25">
      <c r="A273" s="350" t="s">
        <v>211</v>
      </c>
      <c r="B273" s="350"/>
      <c r="C273" s="289"/>
      <c r="D273" s="289"/>
      <c r="E273" s="17"/>
      <c r="F273" s="18" t="s">
        <v>195</v>
      </c>
      <c r="G273" s="18" t="s">
        <v>10</v>
      </c>
      <c r="H273" s="18" t="s">
        <v>212</v>
      </c>
      <c r="I273" s="18"/>
      <c r="J273" s="19">
        <f t="shared" si="50"/>
        <v>31800</v>
      </c>
      <c r="K273" s="19">
        <f t="shared" si="50"/>
        <v>0</v>
      </c>
      <c r="L273" s="19">
        <f t="shared" si="50"/>
        <v>0</v>
      </c>
    </row>
    <row r="274" spans="1:12" s="1" customFormat="1" ht="41.25" customHeight="1" x14ac:dyDescent="0.25">
      <c r="A274" s="350" t="s">
        <v>213</v>
      </c>
      <c r="B274" s="350"/>
      <c r="C274" s="289"/>
      <c r="D274" s="289"/>
      <c r="E274" s="17"/>
      <c r="F274" s="18" t="s">
        <v>195</v>
      </c>
      <c r="G274" s="18" t="s">
        <v>10</v>
      </c>
      <c r="H274" s="18" t="s">
        <v>214</v>
      </c>
      <c r="I274" s="18"/>
      <c r="J274" s="19">
        <f t="shared" si="50"/>
        <v>31800</v>
      </c>
      <c r="K274" s="19">
        <f t="shared" si="50"/>
        <v>0</v>
      </c>
      <c r="L274" s="19">
        <f t="shared" si="50"/>
        <v>0</v>
      </c>
    </row>
    <row r="275" spans="1:12" s="1" customFormat="1" ht="25.5" x14ac:dyDescent="0.25">
      <c r="A275" s="20"/>
      <c r="B275" s="21" t="s">
        <v>127</v>
      </c>
      <c r="C275" s="294"/>
      <c r="D275" s="294"/>
      <c r="E275" s="21"/>
      <c r="F275" s="18" t="s">
        <v>195</v>
      </c>
      <c r="G275" s="18" t="s">
        <v>10</v>
      </c>
      <c r="H275" s="18" t="s">
        <v>214</v>
      </c>
      <c r="I275" s="18" t="s">
        <v>128</v>
      </c>
      <c r="J275" s="19">
        <f>J276</f>
        <v>31800</v>
      </c>
      <c r="K275" s="19">
        <f t="shared" si="50"/>
        <v>0</v>
      </c>
      <c r="L275" s="19">
        <f t="shared" si="50"/>
        <v>0</v>
      </c>
    </row>
    <row r="276" spans="1:12" s="1" customFormat="1" ht="14.25" customHeight="1" x14ac:dyDescent="0.25">
      <c r="A276" s="20"/>
      <c r="B276" s="17" t="s">
        <v>129</v>
      </c>
      <c r="C276" s="289"/>
      <c r="D276" s="289"/>
      <c r="E276" s="17"/>
      <c r="F276" s="18" t="s">
        <v>195</v>
      </c>
      <c r="G276" s="18" t="s">
        <v>10</v>
      </c>
      <c r="H276" s="18" t="s">
        <v>214</v>
      </c>
      <c r="I276" s="18" t="s">
        <v>130</v>
      </c>
      <c r="J276" s="19">
        <v>31800</v>
      </c>
      <c r="K276" s="19"/>
      <c r="L276" s="19"/>
    </row>
    <row r="277" spans="1:12" s="1" customFormat="1" ht="27" customHeight="1" x14ac:dyDescent="0.25">
      <c r="A277" s="350" t="s">
        <v>215</v>
      </c>
      <c r="B277" s="350"/>
      <c r="C277" s="289"/>
      <c r="D277" s="289"/>
      <c r="E277" s="17"/>
      <c r="F277" s="18" t="s">
        <v>195</v>
      </c>
      <c r="G277" s="18" t="s">
        <v>10</v>
      </c>
      <c r="H277" s="18" t="s">
        <v>216</v>
      </c>
      <c r="I277" s="18"/>
      <c r="J277" s="19">
        <f t="shared" ref="J277:L278" si="51">J278</f>
        <v>50000</v>
      </c>
      <c r="K277" s="19">
        <f t="shared" si="51"/>
        <v>50000</v>
      </c>
      <c r="L277" s="19">
        <f t="shared" si="51"/>
        <v>50000</v>
      </c>
    </row>
    <row r="278" spans="1:12" s="1" customFormat="1" ht="25.5" x14ac:dyDescent="0.25">
      <c r="A278" s="20"/>
      <c r="B278" s="21" t="s">
        <v>22</v>
      </c>
      <c r="C278" s="294"/>
      <c r="D278" s="294"/>
      <c r="E278" s="21"/>
      <c r="F278" s="18" t="s">
        <v>195</v>
      </c>
      <c r="G278" s="18" t="s">
        <v>10</v>
      </c>
      <c r="H278" s="18" t="s">
        <v>216</v>
      </c>
      <c r="I278" s="18" t="s">
        <v>23</v>
      </c>
      <c r="J278" s="19">
        <f t="shared" si="51"/>
        <v>50000</v>
      </c>
      <c r="K278" s="19">
        <f t="shared" si="51"/>
        <v>50000</v>
      </c>
      <c r="L278" s="19">
        <f t="shared" si="51"/>
        <v>50000</v>
      </c>
    </row>
    <row r="279" spans="1:12" s="1" customFormat="1" ht="15.75" customHeight="1" x14ac:dyDescent="0.25">
      <c r="A279" s="20"/>
      <c r="B279" s="17" t="s">
        <v>24</v>
      </c>
      <c r="C279" s="289"/>
      <c r="D279" s="289"/>
      <c r="E279" s="17"/>
      <c r="F279" s="18" t="s">
        <v>195</v>
      </c>
      <c r="G279" s="18" t="s">
        <v>10</v>
      </c>
      <c r="H279" s="18" t="s">
        <v>216</v>
      </c>
      <c r="I279" s="18" t="s">
        <v>25</v>
      </c>
      <c r="J279" s="19">
        <v>50000</v>
      </c>
      <c r="K279" s="19">
        <v>50000</v>
      </c>
      <c r="L279" s="19">
        <v>50000</v>
      </c>
    </row>
    <row r="280" spans="1:12" s="1" customFormat="1" ht="15.75" customHeight="1" x14ac:dyDescent="0.25">
      <c r="A280" s="350" t="s">
        <v>217</v>
      </c>
      <c r="B280" s="350"/>
      <c r="C280" s="289"/>
      <c r="D280" s="289"/>
      <c r="E280" s="17"/>
      <c r="F280" s="18" t="s">
        <v>195</v>
      </c>
      <c r="G280" s="18" t="s">
        <v>10</v>
      </c>
      <c r="H280" s="18" t="s">
        <v>218</v>
      </c>
      <c r="I280" s="18"/>
      <c r="J280" s="19">
        <f t="shared" ref="J280:L281" si="52">J281</f>
        <v>160000</v>
      </c>
      <c r="K280" s="19">
        <f t="shared" si="52"/>
        <v>160000</v>
      </c>
      <c r="L280" s="19">
        <f t="shared" si="52"/>
        <v>160000</v>
      </c>
    </row>
    <row r="281" spans="1:12" s="1" customFormat="1" ht="25.5" x14ac:dyDescent="0.25">
      <c r="A281" s="20"/>
      <c r="B281" s="21" t="s">
        <v>22</v>
      </c>
      <c r="C281" s="294"/>
      <c r="D281" s="294"/>
      <c r="E281" s="21"/>
      <c r="F281" s="18" t="s">
        <v>195</v>
      </c>
      <c r="G281" s="18" t="s">
        <v>10</v>
      </c>
      <c r="H281" s="18" t="s">
        <v>218</v>
      </c>
      <c r="I281" s="18" t="s">
        <v>23</v>
      </c>
      <c r="J281" s="19">
        <f t="shared" si="52"/>
        <v>160000</v>
      </c>
      <c r="K281" s="19">
        <f t="shared" si="52"/>
        <v>160000</v>
      </c>
      <c r="L281" s="19">
        <f t="shared" si="52"/>
        <v>160000</v>
      </c>
    </row>
    <row r="282" spans="1:12" s="1" customFormat="1" ht="14.25" customHeight="1" x14ac:dyDescent="0.25">
      <c r="A282" s="20"/>
      <c r="B282" s="17" t="s">
        <v>24</v>
      </c>
      <c r="C282" s="289"/>
      <c r="D282" s="289"/>
      <c r="E282" s="17"/>
      <c r="F282" s="18" t="s">
        <v>195</v>
      </c>
      <c r="G282" s="18" t="s">
        <v>10</v>
      </c>
      <c r="H282" s="18" t="s">
        <v>218</v>
      </c>
      <c r="I282" s="18" t="s">
        <v>25</v>
      </c>
      <c r="J282" s="19">
        <v>160000</v>
      </c>
      <c r="K282" s="19">
        <v>160000</v>
      </c>
      <c r="L282" s="19">
        <v>160000</v>
      </c>
    </row>
    <row r="283" spans="1:12" s="1" customFormat="1" ht="12.75" x14ac:dyDescent="0.25">
      <c r="A283" s="326" t="s">
        <v>219</v>
      </c>
      <c r="B283" s="326"/>
      <c r="C283" s="285"/>
      <c r="D283" s="285"/>
      <c r="E283" s="13"/>
      <c r="F283" s="14" t="s">
        <v>195</v>
      </c>
      <c r="G283" s="14" t="s">
        <v>39</v>
      </c>
      <c r="H283" s="14"/>
      <c r="I283" s="14"/>
      <c r="J283" s="37">
        <f>J284+J296</f>
        <v>275600</v>
      </c>
      <c r="K283" s="37">
        <f>K284+K296</f>
        <v>274273</v>
      </c>
      <c r="L283" s="37">
        <f>L284+L296</f>
        <v>274273</v>
      </c>
    </row>
    <row r="284" spans="1:12" s="1" customFormat="1" ht="12.75" x14ac:dyDescent="0.25">
      <c r="A284" s="350" t="s">
        <v>64</v>
      </c>
      <c r="B284" s="350"/>
      <c r="C284" s="289"/>
      <c r="D284" s="289"/>
      <c r="E284" s="17"/>
      <c r="F284" s="25" t="s">
        <v>195</v>
      </c>
      <c r="G284" s="25" t="s">
        <v>39</v>
      </c>
      <c r="H284" s="25" t="s">
        <v>65</v>
      </c>
      <c r="I284" s="25"/>
      <c r="J284" s="27">
        <f>J285+J292</f>
        <v>260600</v>
      </c>
      <c r="K284" s="27">
        <f>K285+K292</f>
        <v>259273</v>
      </c>
      <c r="L284" s="27">
        <f>L285+L292</f>
        <v>259273</v>
      </c>
    </row>
    <row r="285" spans="1:12" s="1" customFormat="1" ht="55.5" customHeight="1" x14ac:dyDescent="0.25">
      <c r="A285" s="350" t="s">
        <v>66</v>
      </c>
      <c r="B285" s="350"/>
      <c r="C285" s="289"/>
      <c r="D285" s="289"/>
      <c r="E285" s="17"/>
      <c r="F285" s="18" t="s">
        <v>195</v>
      </c>
      <c r="G285" s="18" t="s">
        <v>39</v>
      </c>
      <c r="H285" s="18" t="s">
        <v>67</v>
      </c>
      <c r="I285" s="18"/>
      <c r="J285" s="19">
        <f>J286+J289</f>
        <v>127200</v>
      </c>
      <c r="K285" s="19">
        <f>K289</f>
        <v>124020</v>
      </c>
      <c r="L285" s="19">
        <f>L289</f>
        <v>124020</v>
      </c>
    </row>
    <row r="286" spans="1:12" s="1" customFormat="1" ht="42" customHeight="1" x14ac:dyDescent="0.25">
      <c r="A286" s="350" t="s">
        <v>296</v>
      </c>
      <c r="B286" s="350"/>
      <c r="C286" s="289"/>
      <c r="D286" s="289"/>
      <c r="E286" s="289"/>
      <c r="F286" s="18" t="s">
        <v>195</v>
      </c>
      <c r="G286" s="18" t="s">
        <v>39</v>
      </c>
      <c r="H286" s="18" t="s">
        <v>126</v>
      </c>
      <c r="I286" s="18"/>
      <c r="J286" s="19">
        <f>J288</f>
        <v>3180</v>
      </c>
      <c r="K286" s="19"/>
      <c r="L286" s="19"/>
    </row>
    <row r="287" spans="1:12" s="1" customFormat="1" ht="12.75" x14ac:dyDescent="0.25">
      <c r="A287" s="20"/>
      <c r="B287" s="289" t="s">
        <v>64</v>
      </c>
      <c r="C287" s="294"/>
      <c r="D287" s="294"/>
      <c r="E287" s="294"/>
      <c r="F287" s="18" t="s">
        <v>195</v>
      </c>
      <c r="G287" s="18" t="s">
        <v>39</v>
      </c>
      <c r="H287" s="18" t="s">
        <v>126</v>
      </c>
      <c r="I287" s="18" t="s">
        <v>71</v>
      </c>
      <c r="J287" s="19">
        <f>J288</f>
        <v>3180</v>
      </c>
      <c r="K287" s="19"/>
      <c r="L287" s="19"/>
    </row>
    <row r="288" spans="1:12" s="1" customFormat="1" ht="16.5" customHeight="1" x14ac:dyDescent="0.25">
      <c r="A288" s="33"/>
      <c r="B288" s="289" t="s">
        <v>72</v>
      </c>
      <c r="C288" s="289"/>
      <c r="D288" s="289"/>
      <c r="E288" s="289"/>
      <c r="F288" s="18" t="s">
        <v>195</v>
      </c>
      <c r="G288" s="18" t="s">
        <v>39</v>
      </c>
      <c r="H288" s="18" t="s">
        <v>126</v>
      </c>
      <c r="I288" s="18" t="s">
        <v>73</v>
      </c>
      <c r="J288" s="19">
        <v>3180</v>
      </c>
      <c r="K288" s="19"/>
      <c r="L288" s="19"/>
    </row>
    <row r="289" spans="1:12" s="1" customFormat="1" ht="39.75" customHeight="1" x14ac:dyDescent="0.25">
      <c r="A289" s="350" t="s">
        <v>220</v>
      </c>
      <c r="B289" s="350"/>
      <c r="C289" s="289"/>
      <c r="D289" s="289"/>
      <c r="E289" s="17"/>
      <c r="F289" s="18" t="s">
        <v>195</v>
      </c>
      <c r="G289" s="18" t="s">
        <v>39</v>
      </c>
      <c r="H289" s="18" t="s">
        <v>221</v>
      </c>
      <c r="I289" s="18"/>
      <c r="J289" s="19">
        <f t="shared" ref="J289:L289" si="53">J290</f>
        <v>124020</v>
      </c>
      <c r="K289" s="19">
        <f t="shared" si="53"/>
        <v>124020</v>
      </c>
      <c r="L289" s="19">
        <f t="shared" si="53"/>
        <v>124020</v>
      </c>
    </row>
    <row r="290" spans="1:12" s="1" customFormat="1" ht="12.75" x14ac:dyDescent="0.25">
      <c r="A290" s="17"/>
      <c r="B290" s="17" t="s">
        <v>64</v>
      </c>
      <c r="C290" s="289"/>
      <c r="D290" s="289"/>
      <c r="E290" s="17"/>
      <c r="F290" s="18" t="s">
        <v>195</v>
      </c>
      <c r="G290" s="18" t="s">
        <v>39</v>
      </c>
      <c r="H290" s="18" t="s">
        <v>221</v>
      </c>
      <c r="I290" s="18" t="s">
        <v>71</v>
      </c>
      <c r="J290" s="19">
        <f>J291</f>
        <v>124020</v>
      </c>
      <c r="K290" s="19">
        <f>K291</f>
        <v>124020</v>
      </c>
      <c r="L290" s="19">
        <f>L291</f>
        <v>124020</v>
      </c>
    </row>
    <row r="291" spans="1:12" s="1" customFormat="1" ht="12.75" x14ac:dyDescent="0.25">
      <c r="A291" s="17"/>
      <c r="B291" s="17" t="s">
        <v>72</v>
      </c>
      <c r="C291" s="289"/>
      <c r="D291" s="289"/>
      <c r="E291" s="17"/>
      <c r="F291" s="18" t="s">
        <v>195</v>
      </c>
      <c r="G291" s="18" t="s">
        <v>39</v>
      </c>
      <c r="H291" s="18" t="s">
        <v>221</v>
      </c>
      <c r="I291" s="18" t="s">
        <v>73</v>
      </c>
      <c r="J291" s="19">
        <v>124020</v>
      </c>
      <c r="K291" s="19">
        <v>124020</v>
      </c>
      <c r="L291" s="19">
        <v>124020</v>
      </c>
    </row>
    <row r="292" spans="1:12" s="1" customFormat="1" ht="41.25" customHeight="1" x14ac:dyDescent="0.25">
      <c r="A292" s="353" t="s">
        <v>224</v>
      </c>
      <c r="B292" s="354"/>
      <c r="C292" s="292"/>
      <c r="D292" s="292"/>
      <c r="E292" s="17"/>
      <c r="F292" s="18" t="s">
        <v>195</v>
      </c>
      <c r="G292" s="18" t="s">
        <v>39</v>
      </c>
      <c r="H292" s="18" t="s">
        <v>225</v>
      </c>
      <c r="I292" s="18"/>
      <c r="J292" s="19">
        <f t="shared" ref="J292:L294" si="54">J293</f>
        <v>133400</v>
      </c>
      <c r="K292" s="19">
        <f t="shared" si="54"/>
        <v>135253</v>
      </c>
      <c r="L292" s="19">
        <f t="shared" si="54"/>
        <v>135253</v>
      </c>
    </row>
    <row r="293" spans="1:12" s="1" customFormat="1" ht="27.75" customHeight="1" x14ac:dyDescent="0.25">
      <c r="A293" s="353" t="s">
        <v>226</v>
      </c>
      <c r="B293" s="354"/>
      <c r="C293" s="292"/>
      <c r="D293" s="292"/>
      <c r="E293" s="187"/>
      <c r="F293" s="18" t="s">
        <v>195</v>
      </c>
      <c r="G293" s="18" t="s">
        <v>39</v>
      </c>
      <c r="H293" s="18" t="s">
        <v>227</v>
      </c>
      <c r="I293" s="18"/>
      <c r="J293" s="19">
        <f t="shared" si="54"/>
        <v>133400</v>
      </c>
      <c r="K293" s="19">
        <f t="shared" si="54"/>
        <v>135253</v>
      </c>
      <c r="L293" s="19">
        <f t="shared" si="54"/>
        <v>135253</v>
      </c>
    </row>
    <row r="294" spans="1:12" s="1" customFormat="1" ht="12.75" x14ac:dyDescent="0.25">
      <c r="A294" s="17"/>
      <c r="B294" s="17" t="s">
        <v>64</v>
      </c>
      <c r="C294" s="289"/>
      <c r="D294" s="289"/>
      <c r="E294" s="17"/>
      <c r="F294" s="18" t="s">
        <v>195</v>
      </c>
      <c r="G294" s="18" t="s">
        <v>39</v>
      </c>
      <c r="H294" s="18" t="s">
        <v>227</v>
      </c>
      <c r="I294" s="18" t="s">
        <v>71</v>
      </c>
      <c r="J294" s="19">
        <f t="shared" si="54"/>
        <v>133400</v>
      </c>
      <c r="K294" s="19">
        <f t="shared" si="54"/>
        <v>135253</v>
      </c>
      <c r="L294" s="19">
        <f t="shared" si="54"/>
        <v>135253</v>
      </c>
    </row>
    <row r="295" spans="1:12" s="1" customFormat="1" ht="12.75" x14ac:dyDescent="0.25">
      <c r="A295" s="20"/>
      <c r="B295" s="17" t="s">
        <v>72</v>
      </c>
      <c r="C295" s="289"/>
      <c r="D295" s="289"/>
      <c r="E295" s="17"/>
      <c r="F295" s="18" t="s">
        <v>195</v>
      </c>
      <c r="G295" s="18" t="s">
        <v>39</v>
      </c>
      <c r="H295" s="18" t="s">
        <v>227</v>
      </c>
      <c r="I295" s="18" t="s">
        <v>73</v>
      </c>
      <c r="J295" s="19">
        <f>133419-19</f>
        <v>133400</v>
      </c>
      <c r="K295" s="19">
        <v>135253</v>
      </c>
      <c r="L295" s="19">
        <v>135253</v>
      </c>
    </row>
    <row r="296" spans="1:12" s="1" customFormat="1" ht="13.5" customHeight="1" x14ac:dyDescent="0.25">
      <c r="A296" s="350" t="s">
        <v>228</v>
      </c>
      <c r="B296" s="350"/>
      <c r="C296" s="289"/>
      <c r="D296" s="289"/>
      <c r="E296" s="17"/>
      <c r="F296" s="18" t="s">
        <v>195</v>
      </c>
      <c r="G296" s="18" t="s">
        <v>39</v>
      </c>
      <c r="H296" s="18" t="s">
        <v>229</v>
      </c>
      <c r="I296" s="18"/>
      <c r="J296" s="19">
        <f t="shared" ref="J296:L297" si="55">J297</f>
        <v>15000</v>
      </c>
      <c r="K296" s="19">
        <f t="shared" si="55"/>
        <v>15000</v>
      </c>
      <c r="L296" s="19">
        <f t="shared" si="55"/>
        <v>15000</v>
      </c>
    </row>
    <row r="297" spans="1:12" s="1" customFormat="1" ht="25.5" x14ac:dyDescent="0.25">
      <c r="A297" s="20"/>
      <c r="B297" s="21" t="s">
        <v>22</v>
      </c>
      <c r="C297" s="294"/>
      <c r="D297" s="294"/>
      <c r="E297" s="21"/>
      <c r="F297" s="18" t="s">
        <v>195</v>
      </c>
      <c r="G297" s="18" t="s">
        <v>39</v>
      </c>
      <c r="H297" s="18" t="s">
        <v>229</v>
      </c>
      <c r="I297" s="18" t="s">
        <v>23</v>
      </c>
      <c r="J297" s="19">
        <f t="shared" si="55"/>
        <v>15000</v>
      </c>
      <c r="K297" s="19">
        <f t="shared" si="55"/>
        <v>15000</v>
      </c>
      <c r="L297" s="19">
        <f t="shared" si="55"/>
        <v>15000</v>
      </c>
    </row>
    <row r="298" spans="1:12" s="1" customFormat="1" ht="16.5" customHeight="1" x14ac:dyDescent="0.25">
      <c r="A298" s="20"/>
      <c r="B298" s="17" t="s">
        <v>24</v>
      </c>
      <c r="C298" s="289"/>
      <c r="D298" s="289"/>
      <c r="E298" s="17"/>
      <c r="F298" s="18" t="s">
        <v>195</v>
      </c>
      <c r="G298" s="18" t="s">
        <v>39</v>
      </c>
      <c r="H298" s="18" t="s">
        <v>229</v>
      </c>
      <c r="I298" s="18" t="s">
        <v>25</v>
      </c>
      <c r="J298" s="19">
        <v>15000</v>
      </c>
      <c r="K298" s="19">
        <v>15000</v>
      </c>
      <c r="L298" s="19">
        <v>15000</v>
      </c>
    </row>
    <row r="299" spans="1:12" s="1" customFormat="1" ht="12.75" x14ac:dyDescent="0.25">
      <c r="A299" s="355" t="s">
        <v>230</v>
      </c>
      <c r="B299" s="355"/>
      <c r="C299" s="290"/>
      <c r="D299" s="290"/>
      <c r="E299" s="8"/>
      <c r="F299" s="9" t="s">
        <v>231</v>
      </c>
      <c r="G299" s="9"/>
      <c r="H299" s="9"/>
      <c r="I299" s="9"/>
      <c r="J299" s="10">
        <f>J300+J306+J317+J335</f>
        <v>15612900</v>
      </c>
      <c r="K299" s="10">
        <f>K300+K306+K317+K335</f>
        <v>15537900</v>
      </c>
      <c r="L299" s="10">
        <f>L300+L306+L317+L335</f>
        <v>15969900</v>
      </c>
    </row>
    <row r="300" spans="1:12" s="1" customFormat="1" ht="12.75" x14ac:dyDescent="0.25">
      <c r="A300" s="326" t="s">
        <v>232</v>
      </c>
      <c r="B300" s="326"/>
      <c r="C300" s="285"/>
      <c r="D300" s="285"/>
      <c r="E300" s="13"/>
      <c r="F300" s="14" t="s">
        <v>231</v>
      </c>
      <c r="G300" s="14" t="s">
        <v>10</v>
      </c>
      <c r="H300" s="14"/>
      <c r="I300" s="14"/>
      <c r="J300" s="15">
        <f t="shared" ref="J300:L304" si="56">J301</f>
        <v>2320300</v>
      </c>
      <c r="K300" s="15">
        <f t="shared" si="56"/>
        <v>2300000</v>
      </c>
      <c r="L300" s="15">
        <f t="shared" si="56"/>
        <v>2444400</v>
      </c>
    </row>
    <row r="301" spans="1:12" s="1" customFormat="1" ht="12.75" x14ac:dyDescent="0.25">
      <c r="A301" s="350" t="s">
        <v>233</v>
      </c>
      <c r="B301" s="350"/>
      <c r="C301" s="289"/>
      <c r="D301" s="289"/>
      <c r="E301" s="17"/>
      <c r="F301" s="18" t="s">
        <v>231</v>
      </c>
      <c r="G301" s="18" t="s">
        <v>10</v>
      </c>
      <c r="H301" s="18" t="s">
        <v>234</v>
      </c>
      <c r="I301" s="18"/>
      <c r="J301" s="19">
        <f t="shared" si="56"/>
        <v>2320300</v>
      </c>
      <c r="K301" s="19">
        <f t="shared" si="56"/>
        <v>2300000</v>
      </c>
      <c r="L301" s="19">
        <f t="shared" si="56"/>
        <v>2444400</v>
      </c>
    </row>
    <row r="302" spans="1:12" s="1" customFormat="1" ht="27" customHeight="1" x14ac:dyDescent="0.25">
      <c r="A302" s="350" t="s">
        <v>235</v>
      </c>
      <c r="B302" s="350"/>
      <c r="C302" s="289"/>
      <c r="D302" s="289"/>
      <c r="E302" s="17"/>
      <c r="F302" s="18" t="s">
        <v>231</v>
      </c>
      <c r="G302" s="18" t="s">
        <v>10</v>
      </c>
      <c r="H302" s="18" t="s">
        <v>236</v>
      </c>
      <c r="I302" s="18"/>
      <c r="J302" s="19">
        <f t="shared" si="56"/>
        <v>2320300</v>
      </c>
      <c r="K302" s="19">
        <f t="shared" si="56"/>
        <v>2300000</v>
      </c>
      <c r="L302" s="19">
        <f t="shared" si="56"/>
        <v>2444400</v>
      </c>
    </row>
    <row r="303" spans="1:12" s="1" customFormat="1" ht="15" customHeight="1" x14ac:dyDescent="0.25">
      <c r="A303" s="350" t="s">
        <v>237</v>
      </c>
      <c r="B303" s="350"/>
      <c r="C303" s="289"/>
      <c r="D303" s="289"/>
      <c r="E303" s="17"/>
      <c r="F303" s="18" t="s">
        <v>231</v>
      </c>
      <c r="G303" s="18" t="s">
        <v>10</v>
      </c>
      <c r="H303" s="18" t="s">
        <v>238</v>
      </c>
      <c r="I303" s="18"/>
      <c r="J303" s="19">
        <f t="shared" si="56"/>
        <v>2320300</v>
      </c>
      <c r="K303" s="19">
        <f t="shared" si="56"/>
        <v>2300000</v>
      </c>
      <c r="L303" s="19">
        <f t="shared" si="56"/>
        <v>2444400</v>
      </c>
    </row>
    <row r="304" spans="1:12" s="1" customFormat="1" ht="25.5" x14ac:dyDescent="0.25">
      <c r="A304" s="38"/>
      <c r="B304" s="21" t="s">
        <v>127</v>
      </c>
      <c r="C304" s="294"/>
      <c r="D304" s="294"/>
      <c r="E304" s="21"/>
      <c r="F304" s="18" t="s">
        <v>231</v>
      </c>
      <c r="G304" s="18" t="s">
        <v>10</v>
      </c>
      <c r="H304" s="18" t="s">
        <v>238</v>
      </c>
      <c r="I304" s="18" t="s">
        <v>128</v>
      </c>
      <c r="J304" s="19">
        <f t="shared" si="56"/>
        <v>2320300</v>
      </c>
      <c r="K304" s="19">
        <f t="shared" si="56"/>
        <v>2300000</v>
      </c>
      <c r="L304" s="19">
        <f t="shared" si="56"/>
        <v>2444400</v>
      </c>
    </row>
    <row r="305" spans="1:12" s="1" customFormat="1" ht="27" customHeight="1" x14ac:dyDescent="0.25">
      <c r="A305" s="38"/>
      <c r="B305" s="21" t="s">
        <v>244</v>
      </c>
      <c r="C305" s="294"/>
      <c r="D305" s="294"/>
      <c r="E305" s="21"/>
      <c r="F305" s="18" t="s">
        <v>231</v>
      </c>
      <c r="G305" s="18" t="s">
        <v>10</v>
      </c>
      <c r="H305" s="18" t="s">
        <v>238</v>
      </c>
      <c r="I305" s="18" t="s">
        <v>245</v>
      </c>
      <c r="J305" s="19">
        <f>2320264+36</f>
        <v>2320300</v>
      </c>
      <c r="K305" s="19">
        <v>2300000</v>
      </c>
      <c r="L305" s="19">
        <v>2444400</v>
      </c>
    </row>
    <row r="306" spans="1:12" s="1" customFormat="1" ht="12.75" customHeight="1" x14ac:dyDescent="0.25">
      <c r="A306" s="357" t="s">
        <v>239</v>
      </c>
      <c r="B306" s="358"/>
      <c r="C306" s="298"/>
      <c r="D306" s="298"/>
      <c r="E306" s="13"/>
      <c r="F306" s="14" t="s">
        <v>231</v>
      </c>
      <c r="G306" s="14" t="s">
        <v>12</v>
      </c>
      <c r="H306" s="14"/>
      <c r="I306" s="14"/>
      <c r="J306" s="15">
        <f>J307+J311+J314</f>
        <v>1085000</v>
      </c>
      <c r="K306" s="15">
        <f t="shared" ref="K306:L306" si="57">K307+K311+K314</f>
        <v>212000</v>
      </c>
      <c r="L306" s="15">
        <f t="shared" si="57"/>
        <v>212000</v>
      </c>
    </row>
    <row r="307" spans="1:12" s="1" customFormat="1" ht="12.75" x14ac:dyDescent="0.25">
      <c r="A307" s="350" t="s">
        <v>240</v>
      </c>
      <c r="B307" s="350"/>
      <c r="C307" s="289"/>
      <c r="D307" s="289"/>
      <c r="E307" s="17"/>
      <c r="F307" s="18" t="s">
        <v>231</v>
      </c>
      <c r="G307" s="18" t="s">
        <v>12</v>
      </c>
      <c r="H307" s="18" t="s">
        <v>241</v>
      </c>
      <c r="I307" s="18"/>
      <c r="J307" s="19">
        <f t="shared" ref="J307:L309" si="58">J308</f>
        <v>132000</v>
      </c>
      <c r="K307" s="19">
        <f t="shared" si="58"/>
        <v>114000</v>
      </c>
      <c r="L307" s="19">
        <f t="shared" si="58"/>
        <v>114000</v>
      </c>
    </row>
    <row r="308" spans="1:12" s="1" customFormat="1" ht="26.25" customHeight="1" x14ac:dyDescent="0.25">
      <c r="A308" s="350" t="s">
        <v>242</v>
      </c>
      <c r="B308" s="350"/>
      <c r="C308" s="289"/>
      <c r="D308" s="289"/>
      <c r="E308" s="17"/>
      <c r="F308" s="18" t="s">
        <v>231</v>
      </c>
      <c r="G308" s="18" t="s">
        <v>12</v>
      </c>
      <c r="H308" s="18" t="s">
        <v>243</v>
      </c>
      <c r="I308" s="18"/>
      <c r="J308" s="19">
        <f t="shared" si="58"/>
        <v>132000</v>
      </c>
      <c r="K308" s="19">
        <f t="shared" si="58"/>
        <v>114000</v>
      </c>
      <c r="L308" s="19">
        <f t="shared" si="58"/>
        <v>114000</v>
      </c>
    </row>
    <row r="309" spans="1:12" s="1" customFormat="1" ht="25.5" x14ac:dyDescent="0.25">
      <c r="A309" s="20"/>
      <c r="B309" s="21" t="s">
        <v>127</v>
      </c>
      <c r="C309" s="294"/>
      <c r="D309" s="294"/>
      <c r="E309" s="21"/>
      <c r="F309" s="18" t="s">
        <v>231</v>
      </c>
      <c r="G309" s="18" t="s">
        <v>12</v>
      </c>
      <c r="H309" s="18" t="s">
        <v>243</v>
      </c>
      <c r="I309" s="18" t="s">
        <v>128</v>
      </c>
      <c r="J309" s="19">
        <f>J310</f>
        <v>132000</v>
      </c>
      <c r="K309" s="19">
        <f t="shared" si="58"/>
        <v>114000</v>
      </c>
      <c r="L309" s="19">
        <f t="shared" si="58"/>
        <v>114000</v>
      </c>
    </row>
    <row r="310" spans="1:12" s="1" customFormat="1" ht="38.25" x14ac:dyDescent="0.25">
      <c r="A310" s="17"/>
      <c r="B310" s="21" t="s">
        <v>244</v>
      </c>
      <c r="C310" s="294"/>
      <c r="D310" s="294"/>
      <c r="E310" s="21"/>
      <c r="F310" s="18" t="s">
        <v>231</v>
      </c>
      <c r="G310" s="18" t="s">
        <v>12</v>
      </c>
      <c r="H310" s="18" t="s">
        <v>243</v>
      </c>
      <c r="I310" s="18" t="s">
        <v>245</v>
      </c>
      <c r="J310" s="19">
        <v>132000</v>
      </c>
      <c r="K310" s="19">
        <v>114000</v>
      </c>
      <c r="L310" s="19">
        <v>114000</v>
      </c>
    </row>
    <row r="311" spans="1:12" s="1" customFormat="1" ht="15" customHeight="1" x14ac:dyDescent="0.25">
      <c r="A311" s="356" t="s">
        <v>246</v>
      </c>
      <c r="B311" s="356"/>
      <c r="C311" s="294"/>
      <c r="D311" s="294"/>
      <c r="E311" s="21"/>
      <c r="F311" s="18" t="s">
        <v>231</v>
      </c>
      <c r="G311" s="18" t="s">
        <v>12</v>
      </c>
      <c r="H311" s="18" t="s">
        <v>247</v>
      </c>
      <c r="I311" s="18"/>
      <c r="J311" s="19">
        <f t="shared" ref="J311:L312" si="59">J312</f>
        <v>153000</v>
      </c>
      <c r="K311" s="19">
        <f t="shared" si="59"/>
        <v>98000</v>
      </c>
      <c r="L311" s="19">
        <f t="shared" si="59"/>
        <v>98000</v>
      </c>
    </row>
    <row r="312" spans="1:12" s="1" customFormat="1" ht="25.5" x14ac:dyDescent="0.25">
      <c r="A312" s="38"/>
      <c r="B312" s="21" t="s">
        <v>127</v>
      </c>
      <c r="C312" s="294"/>
      <c r="D312" s="294"/>
      <c r="E312" s="21"/>
      <c r="F312" s="18" t="s">
        <v>231</v>
      </c>
      <c r="G312" s="18" t="s">
        <v>12</v>
      </c>
      <c r="H312" s="18" t="s">
        <v>247</v>
      </c>
      <c r="I312" s="18" t="s">
        <v>128</v>
      </c>
      <c r="J312" s="19">
        <f t="shared" si="59"/>
        <v>153000</v>
      </c>
      <c r="K312" s="19">
        <f t="shared" si="59"/>
        <v>98000</v>
      </c>
      <c r="L312" s="19">
        <f t="shared" si="59"/>
        <v>98000</v>
      </c>
    </row>
    <row r="313" spans="1:12" s="1" customFormat="1" ht="12.75" x14ac:dyDescent="0.25">
      <c r="A313" s="38"/>
      <c r="B313" s="21" t="s">
        <v>248</v>
      </c>
      <c r="C313" s="294"/>
      <c r="D313" s="294"/>
      <c r="E313" s="21"/>
      <c r="F313" s="18" t="s">
        <v>231</v>
      </c>
      <c r="G313" s="18" t="s">
        <v>12</v>
      </c>
      <c r="H313" s="18" t="s">
        <v>247</v>
      </c>
      <c r="I313" s="18" t="s">
        <v>249</v>
      </c>
      <c r="J313" s="19">
        <v>153000</v>
      </c>
      <c r="K313" s="19">
        <v>98000</v>
      </c>
      <c r="L313" s="19">
        <v>98000</v>
      </c>
    </row>
    <row r="314" spans="1:12" s="1" customFormat="1" ht="27" customHeight="1" x14ac:dyDescent="0.25">
      <c r="A314" s="353" t="s">
        <v>599</v>
      </c>
      <c r="B314" s="354"/>
      <c r="C314" s="292"/>
      <c r="D314" s="292"/>
      <c r="E314" s="74"/>
      <c r="F314" s="18" t="s">
        <v>231</v>
      </c>
      <c r="G314" s="18" t="s">
        <v>12</v>
      </c>
      <c r="H314" s="18" t="s">
        <v>676</v>
      </c>
      <c r="I314" s="18"/>
      <c r="J314" s="19">
        <f>J315</f>
        <v>800000</v>
      </c>
      <c r="K314" s="19"/>
      <c r="L314" s="19"/>
    </row>
    <row r="315" spans="1:12" s="1" customFormat="1" ht="12.75" x14ac:dyDescent="0.25">
      <c r="A315" s="75"/>
      <c r="B315" s="71" t="s">
        <v>134</v>
      </c>
      <c r="C315" s="289"/>
      <c r="D315" s="289"/>
      <c r="E315" s="74"/>
      <c r="F315" s="18" t="s">
        <v>231</v>
      </c>
      <c r="G315" s="18" t="s">
        <v>12</v>
      </c>
      <c r="H315" s="18" t="s">
        <v>676</v>
      </c>
      <c r="I315" s="18" t="s">
        <v>135</v>
      </c>
      <c r="J315" s="19">
        <f>J316</f>
        <v>800000</v>
      </c>
      <c r="K315" s="19"/>
      <c r="L315" s="19"/>
    </row>
    <row r="316" spans="1:12" s="1" customFormat="1" ht="25.5" x14ac:dyDescent="0.25">
      <c r="A316" s="75"/>
      <c r="B316" s="74" t="s">
        <v>602</v>
      </c>
      <c r="C316" s="294"/>
      <c r="D316" s="294"/>
      <c r="E316" s="74"/>
      <c r="F316" s="18" t="s">
        <v>231</v>
      </c>
      <c r="G316" s="18" t="s">
        <v>12</v>
      </c>
      <c r="H316" s="18" t="s">
        <v>676</v>
      </c>
      <c r="I316" s="18" t="s">
        <v>601</v>
      </c>
      <c r="J316" s="19">
        <v>800000</v>
      </c>
      <c r="K316" s="19"/>
      <c r="L316" s="19"/>
    </row>
    <row r="317" spans="1:12" s="1" customFormat="1" ht="12.75" x14ac:dyDescent="0.25">
      <c r="A317" s="326" t="s">
        <v>250</v>
      </c>
      <c r="B317" s="326"/>
      <c r="C317" s="285"/>
      <c r="D317" s="285"/>
      <c r="E317" s="13"/>
      <c r="F317" s="14" t="s">
        <v>231</v>
      </c>
      <c r="G317" s="14" t="s">
        <v>39</v>
      </c>
      <c r="H317" s="14"/>
      <c r="I317" s="14"/>
      <c r="J317" s="15">
        <f>J318+J326</f>
        <v>10858100</v>
      </c>
      <c r="K317" s="15">
        <f>K318+K326</f>
        <v>11676400</v>
      </c>
      <c r="L317" s="15">
        <f>L318+L326</f>
        <v>11964000</v>
      </c>
    </row>
    <row r="318" spans="1:12" s="1" customFormat="1" ht="12.75" x14ac:dyDescent="0.25">
      <c r="A318" s="368" t="s">
        <v>240</v>
      </c>
      <c r="B318" s="368"/>
      <c r="C318" s="293"/>
      <c r="D318" s="293"/>
      <c r="E318" s="38"/>
      <c r="F318" s="18" t="s">
        <v>231</v>
      </c>
      <c r="G318" s="18" t="s">
        <v>39</v>
      </c>
      <c r="H318" s="18" t="s">
        <v>241</v>
      </c>
      <c r="I318" s="18"/>
      <c r="J318" s="19">
        <f>J319+J323</f>
        <v>3676600</v>
      </c>
      <c r="K318" s="19">
        <f>K319+K323</f>
        <v>3683200</v>
      </c>
      <c r="L318" s="19">
        <f>L319+L323</f>
        <v>3690200</v>
      </c>
    </row>
    <row r="319" spans="1:12" s="1" customFormat="1" ht="24.75" customHeight="1" x14ac:dyDescent="0.25">
      <c r="A319" s="356" t="s">
        <v>251</v>
      </c>
      <c r="B319" s="356"/>
      <c r="C319" s="294"/>
      <c r="D319" s="294"/>
      <c r="E319" s="21"/>
      <c r="F319" s="18" t="s">
        <v>231</v>
      </c>
      <c r="G319" s="18" t="s">
        <v>39</v>
      </c>
      <c r="H319" s="18" t="s">
        <v>252</v>
      </c>
      <c r="I319" s="18"/>
      <c r="J319" s="19">
        <f t="shared" ref="J319:L321" si="60">J320</f>
        <v>132400</v>
      </c>
      <c r="K319" s="19">
        <f t="shared" si="60"/>
        <v>139000</v>
      </c>
      <c r="L319" s="19">
        <f t="shared" si="60"/>
        <v>146000</v>
      </c>
    </row>
    <row r="320" spans="1:12" s="12" customFormat="1" ht="27" customHeight="1" x14ac:dyDescent="0.25">
      <c r="A320" s="350" t="s">
        <v>300</v>
      </c>
      <c r="B320" s="350"/>
      <c r="C320" s="289"/>
      <c r="D320" s="289"/>
      <c r="E320" s="17"/>
      <c r="F320" s="18" t="s">
        <v>231</v>
      </c>
      <c r="G320" s="18" t="s">
        <v>39</v>
      </c>
      <c r="H320" s="18" t="s">
        <v>253</v>
      </c>
      <c r="I320" s="18"/>
      <c r="J320" s="19">
        <f t="shared" si="60"/>
        <v>132400</v>
      </c>
      <c r="K320" s="19">
        <f t="shared" si="60"/>
        <v>139000</v>
      </c>
      <c r="L320" s="19">
        <f t="shared" si="60"/>
        <v>146000</v>
      </c>
    </row>
    <row r="321" spans="1:12" s="1" customFormat="1" ht="25.5" x14ac:dyDescent="0.25">
      <c r="A321" s="38"/>
      <c r="B321" s="21" t="s">
        <v>127</v>
      </c>
      <c r="C321" s="294"/>
      <c r="D321" s="294"/>
      <c r="E321" s="21"/>
      <c r="F321" s="18" t="s">
        <v>231</v>
      </c>
      <c r="G321" s="18" t="s">
        <v>39</v>
      </c>
      <c r="H321" s="18" t="s">
        <v>253</v>
      </c>
      <c r="I321" s="18" t="s">
        <v>128</v>
      </c>
      <c r="J321" s="19">
        <f t="shared" si="60"/>
        <v>132400</v>
      </c>
      <c r="K321" s="19">
        <f t="shared" si="60"/>
        <v>139000</v>
      </c>
      <c r="L321" s="19">
        <f t="shared" si="60"/>
        <v>146000</v>
      </c>
    </row>
    <row r="322" spans="1:12" s="1" customFormat="1" ht="14.25" customHeight="1" x14ac:dyDescent="0.25">
      <c r="A322" s="38"/>
      <c r="B322" s="21" t="s">
        <v>254</v>
      </c>
      <c r="C322" s="294"/>
      <c r="D322" s="294"/>
      <c r="E322" s="21"/>
      <c r="F322" s="18" t="s">
        <v>231</v>
      </c>
      <c r="G322" s="18" t="s">
        <v>39</v>
      </c>
      <c r="H322" s="18" t="s">
        <v>253</v>
      </c>
      <c r="I322" s="18" t="s">
        <v>255</v>
      </c>
      <c r="J322" s="19">
        <v>132400</v>
      </c>
      <c r="K322" s="19">
        <v>139000</v>
      </c>
      <c r="L322" s="19">
        <v>146000</v>
      </c>
    </row>
    <row r="323" spans="1:12" s="1" customFormat="1" ht="39.75" customHeight="1" x14ac:dyDescent="0.25">
      <c r="A323" s="353" t="s">
        <v>256</v>
      </c>
      <c r="B323" s="354"/>
      <c r="C323" s="292"/>
      <c r="D323" s="292"/>
      <c r="E323" s="23"/>
      <c r="F323" s="18" t="s">
        <v>231</v>
      </c>
      <c r="G323" s="18" t="s">
        <v>39</v>
      </c>
      <c r="H323" s="18" t="s">
        <v>257</v>
      </c>
      <c r="I323" s="18"/>
      <c r="J323" s="19">
        <f t="shared" ref="J323:L324" si="61">J324</f>
        <v>3544200</v>
      </c>
      <c r="K323" s="19">
        <f t="shared" si="61"/>
        <v>3544200</v>
      </c>
      <c r="L323" s="19">
        <f t="shared" si="61"/>
        <v>3544200</v>
      </c>
    </row>
    <row r="324" spans="1:12" s="2" customFormat="1" ht="16.5" customHeight="1" x14ac:dyDescent="0.25">
      <c r="A324" s="353" t="s">
        <v>127</v>
      </c>
      <c r="B324" s="354"/>
      <c r="C324" s="292"/>
      <c r="D324" s="292"/>
      <c r="E324" s="21"/>
      <c r="F324" s="25" t="s">
        <v>231</v>
      </c>
      <c r="G324" s="25" t="s">
        <v>39</v>
      </c>
      <c r="H324" s="25" t="s">
        <v>257</v>
      </c>
      <c r="I324" s="25" t="s">
        <v>128</v>
      </c>
      <c r="J324" s="27">
        <f t="shared" si="61"/>
        <v>3544200</v>
      </c>
      <c r="K324" s="27">
        <f t="shared" si="61"/>
        <v>3544200</v>
      </c>
      <c r="L324" s="27">
        <f t="shared" si="61"/>
        <v>3544200</v>
      </c>
    </row>
    <row r="325" spans="1:12" s="1" customFormat="1" ht="25.5" x14ac:dyDescent="0.25">
      <c r="A325" s="17"/>
      <c r="B325" s="17" t="s">
        <v>258</v>
      </c>
      <c r="C325" s="289"/>
      <c r="D325" s="289"/>
      <c r="E325" s="17"/>
      <c r="F325" s="18" t="s">
        <v>231</v>
      </c>
      <c r="G325" s="18" t="s">
        <v>39</v>
      </c>
      <c r="H325" s="18" t="s">
        <v>257</v>
      </c>
      <c r="I325" s="18" t="s">
        <v>259</v>
      </c>
      <c r="J325" s="19">
        <v>3544200</v>
      </c>
      <c r="K325" s="19">
        <v>3544200</v>
      </c>
      <c r="L325" s="19">
        <v>3544200</v>
      </c>
    </row>
    <row r="326" spans="1:12" s="1" customFormat="1" ht="12.75" x14ac:dyDescent="0.25">
      <c r="A326" s="368" t="s">
        <v>166</v>
      </c>
      <c r="B326" s="368"/>
      <c r="C326" s="293"/>
      <c r="D326" s="293"/>
      <c r="E326" s="38"/>
      <c r="F326" s="18" t="s">
        <v>231</v>
      </c>
      <c r="G326" s="18" t="s">
        <v>39</v>
      </c>
      <c r="H326" s="18" t="s">
        <v>167</v>
      </c>
      <c r="I326" s="18"/>
      <c r="J326" s="19">
        <f>J327+J330</f>
        <v>7181500</v>
      </c>
      <c r="K326" s="19">
        <f>K327+K330</f>
        <v>7993200</v>
      </c>
      <c r="L326" s="19">
        <f>L327+L330</f>
        <v>8273800</v>
      </c>
    </row>
    <row r="327" spans="1:12" s="1" customFormat="1" ht="26.25" customHeight="1" x14ac:dyDescent="0.25">
      <c r="A327" s="356" t="s">
        <v>260</v>
      </c>
      <c r="B327" s="356"/>
      <c r="C327" s="294"/>
      <c r="D327" s="294"/>
      <c r="E327" s="21"/>
      <c r="F327" s="18" t="s">
        <v>231</v>
      </c>
      <c r="G327" s="18" t="s">
        <v>39</v>
      </c>
      <c r="H327" s="18" t="s">
        <v>261</v>
      </c>
      <c r="I327" s="18"/>
      <c r="J327" s="19">
        <f t="shared" ref="J327:L328" si="62">J328</f>
        <v>652000</v>
      </c>
      <c r="K327" s="19">
        <f t="shared" si="62"/>
        <v>652000</v>
      </c>
      <c r="L327" s="19">
        <f t="shared" si="62"/>
        <v>652000</v>
      </c>
    </row>
    <row r="328" spans="1:12" s="1" customFormat="1" ht="25.5" x14ac:dyDescent="0.25">
      <c r="A328" s="38"/>
      <c r="B328" s="21" t="s">
        <v>127</v>
      </c>
      <c r="C328" s="294"/>
      <c r="D328" s="294"/>
      <c r="E328" s="21"/>
      <c r="F328" s="18" t="s">
        <v>231</v>
      </c>
      <c r="G328" s="18" t="s">
        <v>39</v>
      </c>
      <c r="H328" s="18" t="s">
        <v>261</v>
      </c>
      <c r="I328" s="18" t="s">
        <v>128</v>
      </c>
      <c r="J328" s="19">
        <f t="shared" si="62"/>
        <v>652000</v>
      </c>
      <c r="K328" s="19">
        <f t="shared" si="62"/>
        <v>652000</v>
      </c>
      <c r="L328" s="19">
        <f t="shared" si="62"/>
        <v>652000</v>
      </c>
    </row>
    <row r="329" spans="1:12" s="1" customFormat="1" ht="15.75" customHeight="1" x14ac:dyDescent="0.25">
      <c r="A329" s="38"/>
      <c r="B329" s="21" t="s">
        <v>254</v>
      </c>
      <c r="C329" s="294"/>
      <c r="D329" s="294"/>
      <c r="E329" s="21"/>
      <c r="F329" s="18" t="s">
        <v>231</v>
      </c>
      <c r="G329" s="18" t="s">
        <v>39</v>
      </c>
      <c r="H329" s="18" t="s">
        <v>261</v>
      </c>
      <c r="I329" s="18" t="s">
        <v>255</v>
      </c>
      <c r="J329" s="19">
        <v>652000</v>
      </c>
      <c r="K329" s="19">
        <v>652000</v>
      </c>
      <c r="L329" s="19">
        <v>652000</v>
      </c>
    </row>
    <row r="330" spans="1:12" s="1" customFormat="1" ht="39.75" customHeight="1" x14ac:dyDescent="0.25">
      <c r="A330" s="356" t="s">
        <v>262</v>
      </c>
      <c r="B330" s="356"/>
      <c r="C330" s="294"/>
      <c r="D330" s="294"/>
      <c r="E330" s="21"/>
      <c r="F330" s="18" t="s">
        <v>231</v>
      </c>
      <c r="G330" s="18" t="s">
        <v>39</v>
      </c>
      <c r="H330" s="18" t="s">
        <v>263</v>
      </c>
      <c r="I330" s="18"/>
      <c r="J330" s="19">
        <f>J331+J333</f>
        <v>6529500</v>
      </c>
      <c r="K330" s="19">
        <f>K331+K333</f>
        <v>7341200</v>
      </c>
      <c r="L330" s="19">
        <f>L331+L333</f>
        <v>7621800</v>
      </c>
    </row>
    <row r="331" spans="1:12" s="1" customFormat="1" ht="25.5" x14ac:dyDescent="0.25">
      <c r="A331" s="20"/>
      <c r="B331" s="21" t="s">
        <v>22</v>
      </c>
      <c r="C331" s="294"/>
      <c r="D331" s="294"/>
      <c r="E331" s="21"/>
      <c r="F331" s="18" t="s">
        <v>264</v>
      </c>
      <c r="G331" s="18" t="s">
        <v>39</v>
      </c>
      <c r="H331" s="18" t="s">
        <v>263</v>
      </c>
      <c r="I331" s="18" t="s">
        <v>23</v>
      </c>
      <c r="J331" s="19">
        <f>J332</f>
        <v>1559600</v>
      </c>
      <c r="K331" s="19">
        <f>K332</f>
        <v>1774912</v>
      </c>
      <c r="L331" s="19">
        <f>L332</f>
        <v>1844000</v>
      </c>
    </row>
    <row r="332" spans="1:12" s="1" customFormat="1" ht="17.25" customHeight="1" x14ac:dyDescent="0.25">
      <c r="A332" s="20"/>
      <c r="B332" s="17" t="s">
        <v>24</v>
      </c>
      <c r="C332" s="289"/>
      <c r="D332" s="289"/>
      <c r="E332" s="17"/>
      <c r="F332" s="18" t="s">
        <v>264</v>
      </c>
      <c r="G332" s="18" t="s">
        <v>39</v>
      </c>
      <c r="H332" s="18" t="s">
        <v>263</v>
      </c>
      <c r="I332" s="18" t="s">
        <v>25</v>
      </c>
      <c r="J332" s="19">
        <v>1559600</v>
      </c>
      <c r="K332" s="19">
        <v>1774912</v>
      </c>
      <c r="L332" s="19">
        <v>1844000</v>
      </c>
    </row>
    <row r="333" spans="1:12" s="1" customFormat="1" ht="25.5" x14ac:dyDescent="0.25">
      <c r="A333" s="38"/>
      <c r="B333" s="21" t="s">
        <v>127</v>
      </c>
      <c r="C333" s="294"/>
      <c r="D333" s="294"/>
      <c r="E333" s="21"/>
      <c r="F333" s="18" t="s">
        <v>231</v>
      </c>
      <c r="G333" s="18" t="s">
        <v>39</v>
      </c>
      <c r="H333" s="18" t="s">
        <v>263</v>
      </c>
      <c r="I333" s="18" t="s">
        <v>128</v>
      </c>
      <c r="J333" s="19">
        <f>J334</f>
        <v>4969900</v>
      </c>
      <c r="K333" s="19">
        <f>K334</f>
        <v>5566288</v>
      </c>
      <c r="L333" s="19">
        <f>L334</f>
        <v>5777800</v>
      </c>
    </row>
    <row r="334" spans="1:12" s="1" customFormat="1" ht="15" customHeight="1" x14ac:dyDescent="0.25">
      <c r="A334" s="38"/>
      <c r="B334" s="21" t="s">
        <v>254</v>
      </c>
      <c r="C334" s="294"/>
      <c r="D334" s="294"/>
      <c r="E334" s="21"/>
      <c r="F334" s="18" t="s">
        <v>231</v>
      </c>
      <c r="G334" s="18" t="s">
        <v>39</v>
      </c>
      <c r="H334" s="18" t="s">
        <v>263</v>
      </c>
      <c r="I334" s="18" t="s">
        <v>255</v>
      </c>
      <c r="J334" s="19">
        <v>4969900</v>
      </c>
      <c r="K334" s="19">
        <v>5566288</v>
      </c>
      <c r="L334" s="19">
        <v>5777800</v>
      </c>
    </row>
    <row r="335" spans="1:12" s="1" customFormat="1" ht="12.75" x14ac:dyDescent="0.25">
      <c r="A335" s="326" t="s">
        <v>265</v>
      </c>
      <c r="B335" s="326"/>
      <c r="C335" s="285"/>
      <c r="D335" s="285"/>
      <c r="E335" s="13"/>
      <c r="F335" s="14" t="s">
        <v>231</v>
      </c>
      <c r="G335" s="14" t="s">
        <v>47</v>
      </c>
      <c r="H335" s="14"/>
      <c r="I335" s="14"/>
      <c r="J335" s="15">
        <f>J336+J348</f>
        <v>1349500</v>
      </c>
      <c r="K335" s="15">
        <f>K336+K348</f>
        <v>1349500</v>
      </c>
      <c r="L335" s="15">
        <f>L336+L348</f>
        <v>1349500</v>
      </c>
    </row>
    <row r="336" spans="1:12" s="16" customFormat="1" ht="12.75" x14ac:dyDescent="0.25">
      <c r="A336" s="350" t="s">
        <v>64</v>
      </c>
      <c r="B336" s="350"/>
      <c r="C336" s="289"/>
      <c r="D336" s="289"/>
      <c r="E336" s="17"/>
      <c r="F336" s="18" t="s">
        <v>231</v>
      </c>
      <c r="G336" s="18" t="s">
        <v>47</v>
      </c>
      <c r="H336" s="18" t="s">
        <v>65</v>
      </c>
      <c r="I336" s="18"/>
      <c r="J336" s="19">
        <f>J337</f>
        <v>1004500</v>
      </c>
      <c r="K336" s="19">
        <f>K337</f>
        <v>1004500</v>
      </c>
      <c r="L336" s="19">
        <f>L337</f>
        <v>1004500</v>
      </c>
    </row>
    <row r="337" spans="1:12" s="1" customFormat="1" ht="53.25" customHeight="1" x14ac:dyDescent="0.25">
      <c r="A337" s="350" t="s">
        <v>66</v>
      </c>
      <c r="B337" s="350"/>
      <c r="C337" s="289"/>
      <c r="D337" s="289"/>
      <c r="E337" s="17"/>
      <c r="F337" s="25" t="s">
        <v>231</v>
      </c>
      <c r="G337" s="25" t="s">
        <v>47</v>
      </c>
      <c r="H337" s="25" t="s">
        <v>67</v>
      </c>
      <c r="I337" s="25"/>
      <c r="J337" s="19">
        <f>J338+J343</f>
        <v>1004500</v>
      </c>
      <c r="K337" s="19">
        <f>K338+K343</f>
        <v>1004500</v>
      </c>
      <c r="L337" s="19">
        <f>L338+L343</f>
        <v>1004500</v>
      </c>
    </row>
    <row r="338" spans="1:12" s="1" customFormat="1" ht="26.25" customHeight="1" x14ac:dyDescent="0.25">
      <c r="A338" s="350" t="s">
        <v>266</v>
      </c>
      <c r="B338" s="350"/>
      <c r="C338" s="289"/>
      <c r="D338" s="289"/>
      <c r="E338" s="17"/>
      <c r="F338" s="25" t="s">
        <v>231</v>
      </c>
      <c r="G338" s="25" t="s">
        <v>47</v>
      </c>
      <c r="H338" s="25" t="s">
        <v>267</v>
      </c>
      <c r="I338" s="25"/>
      <c r="J338" s="19">
        <f>J339+J341</f>
        <v>430500</v>
      </c>
      <c r="K338" s="19">
        <f>K339+K341</f>
        <v>430500</v>
      </c>
      <c r="L338" s="19">
        <f>L339+L341</f>
        <v>430500</v>
      </c>
    </row>
    <row r="339" spans="1:12" s="1" customFormat="1" ht="27" customHeight="1" x14ac:dyDescent="0.25">
      <c r="A339" s="17"/>
      <c r="B339" s="17" t="s">
        <v>17</v>
      </c>
      <c r="C339" s="289"/>
      <c r="D339" s="289"/>
      <c r="E339" s="17"/>
      <c r="F339" s="25" t="s">
        <v>231</v>
      </c>
      <c r="G339" s="25" t="s">
        <v>47</v>
      </c>
      <c r="H339" s="25" t="s">
        <v>267</v>
      </c>
      <c r="I339" s="18" t="s">
        <v>19</v>
      </c>
      <c r="J339" s="19">
        <f>J340</f>
        <v>347000</v>
      </c>
      <c r="K339" s="19">
        <f>K340</f>
        <v>347033</v>
      </c>
      <c r="L339" s="19">
        <f>L340</f>
        <v>347033</v>
      </c>
    </row>
    <row r="340" spans="1:12" s="1" customFormat="1" ht="25.5" x14ac:dyDescent="0.25">
      <c r="A340" s="20"/>
      <c r="B340" s="21" t="s">
        <v>20</v>
      </c>
      <c r="C340" s="294"/>
      <c r="D340" s="294"/>
      <c r="E340" s="21"/>
      <c r="F340" s="25" t="s">
        <v>231</v>
      </c>
      <c r="G340" s="25" t="s">
        <v>47</v>
      </c>
      <c r="H340" s="25" t="s">
        <v>267</v>
      </c>
      <c r="I340" s="18" t="s">
        <v>21</v>
      </c>
      <c r="J340" s="19">
        <f>347033-33</f>
        <v>347000</v>
      </c>
      <c r="K340" s="19">
        <v>347033</v>
      </c>
      <c r="L340" s="19">
        <v>347033</v>
      </c>
    </row>
    <row r="341" spans="1:12" s="1" customFormat="1" ht="25.5" x14ac:dyDescent="0.25">
      <c r="A341" s="20"/>
      <c r="B341" s="21" t="s">
        <v>22</v>
      </c>
      <c r="C341" s="294"/>
      <c r="D341" s="294"/>
      <c r="E341" s="21"/>
      <c r="F341" s="25" t="s">
        <v>231</v>
      </c>
      <c r="G341" s="25" t="s">
        <v>47</v>
      </c>
      <c r="H341" s="25" t="s">
        <v>267</v>
      </c>
      <c r="I341" s="18" t="s">
        <v>23</v>
      </c>
      <c r="J341" s="19">
        <f>J342</f>
        <v>83500</v>
      </c>
      <c r="K341" s="19">
        <f>K342</f>
        <v>83467</v>
      </c>
      <c r="L341" s="19">
        <f>L342</f>
        <v>83467</v>
      </c>
    </row>
    <row r="342" spans="1:12" s="1" customFormat="1" ht="15" customHeight="1" x14ac:dyDescent="0.25">
      <c r="A342" s="20"/>
      <c r="B342" s="17" t="s">
        <v>24</v>
      </c>
      <c r="C342" s="289"/>
      <c r="D342" s="289"/>
      <c r="E342" s="17"/>
      <c r="F342" s="25" t="s">
        <v>231</v>
      </c>
      <c r="G342" s="25" t="s">
        <v>47</v>
      </c>
      <c r="H342" s="25" t="s">
        <v>267</v>
      </c>
      <c r="I342" s="18" t="s">
        <v>25</v>
      </c>
      <c r="J342" s="19">
        <f>83467+33</f>
        <v>83500</v>
      </c>
      <c r="K342" s="19">
        <v>83467</v>
      </c>
      <c r="L342" s="19">
        <v>83467</v>
      </c>
    </row>
    <row r="343" spans="1:12" s="1" customFormat="1" ht="14.25" customHeight="1" x14ac:dyDescent="0.25">
      <c r="A343" s="350" t="s">
        <v>268</v>
      </c>
      <c r="B343" s="350"/>
      <c r="C343" s="289"/>
      <c r="D343" s="289"/>
      <c r="E343" s="17"/>
      <c r="F343" s="18" t="s">
        <v>231</v>
      </c>
      <c r="G343" s="18" t="s">
        <v>47</v>
      </c>
      <c r="H343" s="18" t="s">
        <v>269</v>
      </c>
      <c r="I343" s="18"/>
      <c r="J343" s="19">
        <f>J344+J346</f>
        <v>574000</v>
      </c>
      <c r="K343" s="19">
        <f>K344+K346</f>
        <v>574000</v>
      </c>
      <c r="L343" s="19">
        <f>L344+L346</f>
        <v>574000</v>
      </c>
    </row>
    <row r="344" spans="1:12" s="1" customFormat="1" ht="27" customHeight="1" x14ac:dyDescent="0.25">
      <c r="A344" s="17"/>
      <c r="B344" s="17" t="s">
        <v>17</v>
      </c>
      <c r="C344" s="289"/>
      <c r="D344" s="289"/>
      <c r="E344" s="17"/>
      <c r="F344" s="25" t="s">
        <v>231</v>
      </c>
      <c r="G344" s="25" t="s">
        <v>47</v>
      </c>
      <c r="H344" s="18" t="s">
        <v>269</v>
      </c>
      <c r="I344" s="18" t="s">
        <v>19</v>
      </c>
      <c r="J344" s="19">
        <f>J345</f>
        <v>340600</v>
      </c>
      <c r="K344" s="19">
        <f>K345</f>
        <v>340646</v>
      </c>
      <c r="L344" s="19">
        <f>L345</f>
        <v>340646</v>
      </c>
    </row>
    <row r="345" spans="1:12" s="1" customFormat="1" ht="14.25" customHeight="1" x14ac:dyDescent="0.25">
      <c r="A345" s="20"/>
      <c r="B345" s="21" t="s">
        <v>20</v>
      </c>
      <c r="C345" s="294"/>
      <c r="D345" s="294"/>
      <c r="E345" s="21"/>
      <c r="F345" s="25" t="s">
        <v>231</v>
      </c>
      <c r="G345" s="25" t="s">
        <v>47</v>
      </c>
      <c r="H345" s="18" t="s">
        <v>269</v>
      </c>
      <c r="I345" s="18" t="s">
        <v>21</v>
      </c>
      <c r="J345" s="19">
        <f>340646-46</f>
        <v>340600</v>
      </c>
      <c r="K345" s="19">
        <v>340646</v>
      </c>
      <c r="L345" s="19">
        <v>340646</v>
      </c>
    </row>
    <row r="346" spans="1:12" s="1" customFormat="1" ht="14.25" customHeight="1" x14ac:dyDescent="0.25">
      <c r="A346" s="20"/>
      <c r="B346" s="21" t="s">
        <v>22</v>
      </c>
      <c r="C346" s="294"/>
      <c r="D346" s="294"/>
      <c r="E346" s="21"/>
      <c r="F346" s="25" t="s">
        <v>231</v>
      </c>
      <c r="G346" s="25" t="s">
        <v>47</v>
      </c>
      <c r="H346" s="18" t="s">
        <v>269</v>
      </c>
      <c r="I346" s="18" t="s">
        <v>23</v>
      </c>
      <c r="J346" s="19">
        <f>J347</f>
        <v>233400</v>
      </c>
      <c r="K346" s="19">
        <f>K347</f>
        <v>233354</v>
      </c>
      <c r="L346" s="19">
        <f>L347</f>
        <v>233354</v>
      </c>
    </row>
    <row r="347" spans="1:12" s="1" customFormat="1" ht="14.25" customHeight="1" x14ac:dyDescent="0.25">
      <c r="A347" s="20"/>
      <c r="B347" s="17" t="s">
        <v>24</v>
      </c>
      <c r="C347" s="289"/>
      <c r="D347" s="289"/>
      <c r="E347" s="17"/>
      <c r="F347" s="25" t="s">
        <v>231</v>
      </c>
      <c r="G347" s="25" t="s">
        <v>47</v>
      </c>
      <c r="H347" s="18" t="s">
        <v>269</v>
      </c>
      <c r="I347" s="18" t="s">
        <v>25</v>
      </c>
      <c r="J347" s="19">
        <f>233354+46</f>
        <v>233400</v>
      </c>
      <c r="K347" s="19">
        <v>233354</v>
      </c>
      <c r="L347" s="19">
        <v>233354</v>
      </c>
    </row>
    <row r="348" spans="1:12" s="1" customFormat="1" ht="14.25" customHeight="1" x14ac:dyDescent="0.25">
      <c r="A348" s="350" t="s">
        <v>270</v>
      </c>
      <c r="B348" s="350"/>
      <c r="C348" s="289"/>
      <c r="D348" s="289"/>
      <c r="E348" s="17"/>
      <c r="F348" s="18" t="s">
        <v>231</v>
      </c>
      <c r="G348" s="18" t="s">
        <v>47</v>
      </c>
      <c r="H348" s="18" t="s">
        <v>271</v>
      </c>
      <c r="I348" s="18"/>
      <c r="J348" s="19">
        <f>J349+J351</f>
        <v>345000</v>
      </c>
      <c r="K348" s="19">
        <f>K349+K351</f>
        <v>345000</v>
      </c>
      <c r="L348" s="19">
        <f>L349+L351</f>
        <v>345000</v>
      </c>
    </row>
    <row r="349" spans="1:12" s="1" customFormat="1" ht="14.25" customHeight="1" x14ac:dyDescent="0.25">
      <c r="A349" s="20"/>
      <c r="B349" s="21" t="s">
        <v>22</v>
      </c>
      <c r="C349" s="294"/>
      <c r="D349" s="294"/>
      <c r="E349" s="21"/>
      <c r="F349" s="25" t="s">
        <v>231</v>
      </c>
      <c r="G349" s="18" t="s">
        <v>47</v>
      </c>
      <c r="H349" s="18" t="s">
        <v>271</v>
      </c>
      <c r="I349" s="18" t="s">
        <v>23</v>
      </c>
      <c r="J349" s="19">
        <f>J350</f>
        <v>145000</v>
      </c>
      <c r="K349" s="19">
        <f>K350</f>
        <v>145000</v>
      </c>
      <c r="L349" s="19">
        <f>L350</f>
        <v>145000</v>
      </c>
    </row>
    <row r="350" spans="1:12" s="1" customFormat="1" ht="14.25" customHeight="1" x14ac:dyDescent="0.25">
      <c r="A350" s="20"/>
      <c r="B350" s="17" t="s">
        <v>24</v>
      </c>
      <c r="C350" s="289"/>
      <c r="D350" s="289"/>
      <c r="E350" s="17"/>
      <c r="F350" s="25" t="s">
        <v>231</v>
      </c>
      <c r="G350" s="18" t="s">
        <v>47</v>
      </c>
      <c r="H350" s="18" t="s">
        <v>271</v>
      </c>
      <c r="I350" s="18" t="s">
        <v>25</v>
      </c>
      <c r="J350" s="19">
        <v>145000</v>
      </c>
      <c r="K350" s="19">
        <v>145000</v>
      </c>
      <c r="L350" s="19">
        <v>145000</v>
      </c>
    </row>
    <row r="351" spans="1:12" s="1" customFormat="1" ht="14.25" customHeight="1" x14ac:dyDescent="0.25">
      <c r="A351" s="38"/>
      <c r="B351" s="21" t="s">
        <v>127</v>
      </c>
      <c r="C351" s="294"/>
      <c r="D351" s="294"/>
      <c r="E351" s="21"/>
      <c r="F351" s="18" t="s">
        <v>231</v>
      </c>
      <c r="G351" s="18" t="s">
        <v>47</v>
      </c>
      <c r="H351" s="18" t="s">
        <v>271</v>
      </c>
      <c r="I351" s="18" t="s">
        <v>128</v>
      </c>
      <c r="J351" s="19">
        <f>J352</f>
        <v>200000</v>
      </c>
      <c r="K351" s="19">
        <f>K352</f>
        <v>200000</v>
      </c>
      <c r="L351" s="19">
        <f>L352</f>
        <v>200000</v>
      </c>
    </row>
    <row r="352" spans="1:12" s="1" customFormat="1" ht="15" customHeight="1" x14ac:dyDescent="0.25">
      <c r="A352" s="38"/>
      <c r="B352" s="21" t="s">
        <v>129</v>
      </c>
      <c r="C352" s="294"/>
      <c r="D352" s="294"/>
      <c r="E352" s="21"/>
      <c r="F352" s="18" t="s">
        <v>231</v>
      </c>
      <c r="G352" s="18" t="s">
        <v>47</v>
      </c>
      <c r="H352" s="18" t="s">
        <v>271</v>
      </c>
      <c r="I352" s="18" t="s">
        <v>130</v>
      </c>
      <c r="J352" s="19">
        <v>200000</v>
      </c>
      <c r="K352" s="19">
        <v>200000</v>
      </c>
      <c r="L352" s="19">
        <v>200000</v>
      </c>
    </row>
    <row r="353" spans="1:12" s="1" customFormat="1" ht="12.75" x14ac:dyDescent="0.25">
      <c r="A353" s="355" t="s">
        <v>272</v>
      </c>
      <c r="B353" s="355"/>
      <c r="C353" s="290"/>
      <c r="D353" s="290"/>
      <c r="E353" s="8"/>
      <c r="F353" s="9" t="s">
        <v>51</v>
      </c>
      <c r="G353" s="9"/>
      <c r="H353" s="9"/>
      <c r="I353" s="9"/>
      <c r="J353" s="10">
        <f>J354</f>
        <v>387000</v>
      </c>
      <c r="K353" s="10">
        <f>K354</f>
        <v>0</v>
      </c>
      <c r="L353" s="10">
        <f>L354</f>
        <v>0</v>
      </c>
    </row>
    <row r="354" spans="1:12" s="1" customFormat="1" ht="12.75" x14ac:dyDescent="0.25">
      <c r="A354" s="367" t="s">
        <v>273</v>
      </c>
      <c r="B354" s="367"/>
      <c r="C354" s="291"/>
      <c r="D354" s="291"/>
      <c r="E354" s="39"/>
      <c r="F354" s="14" t="s">
        <v>51</v>
      </c>
      <c r="G354" s="14" t="s">
        <v>79</v>
      </c>
      <c r="H354" s="14"/>
      <c r="I354" s="14"/>
      <c r="J354" s="15">
        <f t="shared" ref="J354:L355" si="63">J355</f>
        <v>387000</v>
      </c>
      <c r="K354" s="15">
        <f t="shared" si="63"/>
        <v>0</v>
      </c>
      <c r="L354" s="15">
        <f t="shared" si="63"/>
        <v>0</v>
      </c>
    </row>
    <row r="355" spans="1:12" s="16" customFormat="1" ht="12.75" x14ac:dyDescent="0.25">
      <c r="A355" s="350" t="s">
        <v>274</v>
      </c>
      <c r="B355" s="350"/>
      <c r="C355" s="289"/>
      <c r="D355" s="289"/>
      <c r="E355" s="17"/>
      <c r="F355" s="18" t="s">
        <v>51</v>
      </c>
      <c r="G355" s="18" t="s">
        <v>79</v>
      </c>
      <c r="H355" s="18" t="s">
        <v>275</v>
      </c>
      <c r="I355" s="18"/>
      <c r="J355" s="19">
        <f t="shared" si="63"/>
        <v>387000</v>
      </c>
      <c r="K355" s="19">
        <f t="shared" si="63"/>
        <v>0</v>
      </c>
      <c r="L355" s="19">
        <f t="shared" si="63"/>
        <v>0</v>
      </c>
    </row>
    <row r="356" spans="1:12" s="40" customFormat="1" ht="13.5" customHeight="1" x14ac:dyDescent="0.25">
      <c r="A356" s="350" t="s">
        <v>276</v>
      </c>
      <c r="B356" s="350"/>
      <c r="C356" s="289"/>
      <c r="D356" s="289"/>
      <c r="E356" s="17"/>
      <c r="F356" s="18" t="s">
        <v>51</v>
      </c>
      <c r="G356" s="18" t="s">
        <v>79</v>
      </c>
      <c r="H356" s="18" t="s">
        <v>277</v>
      </c>
      <c r="I356" s="18"/>
      <c r="J356" s="19">
        <f>J357</f>
        <v>387000</v>
      </c>
      <c r="K356" s="19">
        <f>K357</f>
        <v>0</v>
      </c>
      <c r="L356" s="19">
        <f>L357</f>
        <v>0</v>
      </c>
    </row>
    <row r="357" spans="1:12" s="1" customFormat="1" ht="25.5" x14ac:dyDescent="0.25">
      <c r="A357" s="20"/>
      <c r="B357" s="21" t="s">
        <v>22</v>
      </c>
      <c r="C357" s="294"/>
      <c r="D357" s="294"/>
      <c r="E357" s="21"/>
      <c r="F357" s="18" t="s">
        <v>51</v>
      </c>
      <c r="G357" s="18" t="s">
        <v>79</v>
      </c>
      <c r="H357" s="18" t="s">
        <v>277</v>
      </c>
      <c r="I357" s="18" t="s">
        <v>23</v>
      </c>
      <c r="J357" s="19">
        <f t="shared" ref="J357:L357" si="64">J358</f>
        <v>387000</v>
      </c>
      <c r="K357" s="19">
        <f t="shared" si="64"/>
        <v>0</v>
      </c>
      <c r="L357" s="19">
        <f t="shared" si="64"/>
        <v>0</v>
      </c>
    </row>
    <row r="358" spans="1:12" s="1" customFormat="1" ht="15" customHeight="1" x14ac:dyDescent="0.25">
      <c r="A358" s="20"/>
      <c r="B358" s="17" t="s">
        <v>24</v>
      </c>
      <c r="C358" s="289"/>
      <c r="D358" s="289"/>
      <c r="E358" s="17"/>
      <c r="F358" s="18" t="s">
        <v>51</v>
      </c>
      <c r="G358" s="18" t="s">
        <v>79</v>
      </c>
      <c r="H358" s="18" t="s">
        <v>277</v>
      </c>
      <c r="I358" s="18" t="s">
        <v>25</v>
      </c>
      <c r="J358" s="19">
        <v>387000</v>
      </c>
      <c r="K358" s="19"/>
      <c r="L358" s="19"/>
    </row>
    <row r="359" spans="1:12" s="1" customFormat="1" ht="30.75" customHeight="1" x14ac:dyDescent="0.25">
      <c r="A359" s="355" t="s">
        <v>279</v>
      </c>
      <c r="B359" s="355"/>
      <c r="C359" s="290"/>
      <c r="D359" s="290"/>
      <c r="E359" s="8"/>
      <c r="F359" s="41" t="s">
        <v>280</v>
      </c>
      <c r="G359" s="41"/>
      <c r="H359" s="41"/>
      <c r="I359" s="41"/>
      <c r="J359" s="42">
        <f>J360+J366</f>
        <v>22471000</v>
      </c>
      <c r="K359" s="42">
        <f>K360+K366</f>
        <v>23953000</v>
      </c>
      <c r="L359" s="42">
        <f>L360+L366</f>
        <v>25348000</v>
      </c>
    </row>
    <row r="360" spans="1:12" s="1" customFormat="1" ht="27" customHeight="1" x14ac:dyDescent="0.25">
      <c r="A360" s="326" t="s">
        <v>281</v>
      </c>
      <c r="B360" s="326"/>
      <c r="C360" s="285"/>
      <c r="D360" s="285"/>
      <c r="E360" s="13"/>
      <c r="F360" s="43" t="s">
        <v>280</v>
      </c>
      <c r="G360" s="43" t="s">
        <v>10</v>
      </c>
      <c r="H360" s="44"/>
      <c r="I360" s="43"/>
      <c r="J360" s="45">
        <f t="shared" ref="J360:L364" si="65">J361</f>
        <v>8781000</v>
      </c>
      <c r="K360" s="45">
        <f t="shared" si="65"/>
        <v>9220000</v>
      </c>
      <c r="L360" s="45">
        <f t="shared" si="65"/>
        <v>10165000</v>
      </c>
    </row>
    <row r="361" spans="1:12" s="1" customFormat="1" ht="12.75" x14ac:dyDescent="0.25">
      <c r="A361" s="350" t="s">
        <v>64</v>
      </c>
      <c r="B361" s="350"/>
      <c r="C361" s="289"/>
      <c r="D361" s="289"/>
      <c r="E361" s="17"/>
      <c r="F361" s="18" t="s">
        <v>280</v>
      </c>
      <c r="G361" s="18" t="s">
        <v>10</v>
      </c>
      <c r="H361" s="18" t="s">
        <v>65</v>
      </c>
      <c r="I361" s="18"/>
      <c r="J361" s="19">
        <f t="shared" si="65"/>
        <v>8781000</v>
      </c>
      <c r="K361" s="19">
        <f t="shared" si="65"/>
        <v>9220000</v>
      </c>
      <c r="L361" s="19">
        <f t="shared" si="65"/>
        <v>10165000</v>
      </c>
    </row>
    <row r="362" spans="1:12" s="1" customFormat="1" ht="53.25" customHeight="1" x14ac:dyDescent="0.25">
      <c r="A362" s="350" t="s">
        <v>66</v>
      </c>
      <c r="B362" s="350"/>
      <c r="C362" s="289"/>
      <c r="D362" s="289"/>
      <c r="E362" s="17"/>
      <c r="F362" s="18" t="s">
        <v>280</v>
      </c>
      <c r="G362" s="18" t="s">
        <v>10</v>
      </c>
      <c r="H362" s="18" t="s">
        <v>67</v>
      </c>
      <c r="I362" s="18"/>
      <c r="J362" s="19">
        <f t="shared" si="65"/>
        <v>8781000</v>
      </c>
      <c r="K362" s="19">
        <f t="shared" si="65"/>
        <v>9220000</v>
      </c>
      <c r="L362" s="19">
        <f t="shared" si="65"/>
        <v>10165000</v>
      </c>
    </row>
    <row r="363" spans="1:12" s="1" customFormat="1" ht="27" customHeight="1" x14ac:dyDescent="0.25">
      <c r="A363" s="356" t="s">
        <v>282</v>
      </c>
      <c r="B363" s="356"/>
      <c r="C363" s="294"/>
      <c r="D363" s="294"/>
      <c r="E363" s="21"/>
      <c r="F363" s="18" t="s">
        <v>280</v>
      </c>
      <c r="G363" s="18" t="s">
        <v>10</v>
      </c>
      <c r="H363" s="18" t="s">
        <v>283</v>
      </c>
      <c r="I363" s="18"/>
      <c r="J363" s="19">
        <f t="shared" si="65"/>
        <v>8781000</v>
      </c>
      <c r="K363" s="19">
        <f t="shared" si="65"/>
        <v>9220000</v>
      </c>
      <c r="L363" s="19">
        <f t="shared" si="65"/>
        <v>10165000</v>
      </c>
    </row>
    <row r="364" spans="1:12" s="1" customFormat="1" ht="12.75" x14ac:dyDescent="0.25">
      <c r="A364" s="20"/>
      <c r="B364" s="21" t="s">
        <v>64</v>
      </c>
      <c r="C364" s="294"/>
      <c r="D364" s="294"/>
      <c r="E364" s="21"/>
      <c r="F364" s="18" t="s">
        <v>280</v>
      </c>
      <c r="G364" s="18" t="s">
        <v>10</v>
      </c>
      <c r="H364" s="18" t="s">
        <v>283</v>
      </c>
      <c r="I364" s="18" t="s">
        <v>71</v>
      </c>
      <c r="J364" s="19">
        <f t="shared" si="65"/>
        <v>8781000</v>
      </c>
      <c r="K364" s="19">
        <f t="shared" si="65"/>
        <v>9220000</v>
      </c>
      <c r="L364" s="19">
        <f t="shared" si="65"/>
        <v>10165000</v>
      </c>
    </row>
    <row r="365" spans="1:12" s="1" customFormat="1" ht="12.75" x14ac:dyDescent="0.25">
      <c r="A365" s="20"/>
      <c r="B365" s="17" t="s">
        <v>222</v>
      </c>
      <c r="C365" s="289"/>
      <c r="D365" s="289"/>
      <c r="E365" s="17"/>
      <c r="F365" s="18" t="s">
        <v>280</v>
      </c>
      <c r="G365" s="18" t="s">
        <v>10</v>
      </c>
      <c r="H365" s="18" t="s">
        <v>283</v>
      </c>
      <c r="I365" s="18" t="s">
        <v>223</v>
      </c>
      <c r="J365" s="19">
        <v>8781000</v>
      </c>
      <c r="K365" s="19">
        <v>9220000</v>
      </c>
      <c r="L365" s="19">
        <v>10165000</v>
      </c>
    </row>
    <row r="366" spans="1:12" s="1" customFormat="1" ht="12.75" x14ac:dyDescent="0.25">
      <c r="A366" s="366" t="s">
        <v>284</v>
      </c>
      <c r="B366" s="366"/>
      <c r="C366" s="297"/>
      <c r="D366" s="297"/>
      <c r="E366" s="46"/>
      <c r="F366" s="14" t="s">
        <v>280</v>
      </c>
      <c r="G366" s="14" t="s">
        <v>79</v>
      </c>
      <c r="H366" s="14"/>
      <c r="I366" s="14"/>
      <c r="J366" s="15">
        <f t="shared" ref="J366:L370" si="66">J367</f>
        <v>13690000</v>
      </c>
      <c r="K366" s="15">
        <f t="shared" si="66"/>
        <v>14733000</v>
      </c>
      <c r="L366" s="15">
        <f t="shared" si="66"/>
        <v>15183000</v>
      </c>
    </row>
    <row r="367" spans="1:12" s="40" customFormat="1" ht="12.75" x14ac:dyDescent="0.25">
      <c r="A367" s="350" t="s">
        <v>64</v>
      </c>
      <c r="B367" s="350"/>
      <c r="C367" s="289"/>
      <c r="D367" s="289"/>
      <c r="E367" s="17"/>
      <c r="F367" s="18" t="s">
        <v>280</v>
      </c>
      <c r="G367" s="18" t="s">
        <v>79</v>
      </c>
      <c r="H367" s="18" t="s">
        <v>65</v>
      </c>
      <c r="I367" s="18"/>
      <c r="J367" s="19">
        <f t="shared" si="66"/>
        <v>13690000</v>
      </c>
      <c r="K367" s="19">
        <f t="shared" si="66"/>
        <v>14733000</v>
      </c>
      <c r="L367" s="19">
        <f t="shared" si="66"/>
        <v>15183000</v>
      </c>
    </row>
    <row r="368" spans="1:12" s="16" customFormat="1" ht="53.25" customHeight="1" x14ac:dyDescent="0.25">
      <c r="A368" s="350" t="s">
        <v>66</v>
      </c>
      <c r="B368" s="350"/>
      <c r="C368" s="289"/>
      <c r="D368" s="289"/>
      <c r="E368" s="17"/>
      <c r="F368" s="18" t="s">
        <v>280</v>
      </c>
      <c r="G368" s="18" t="s">
        <v>79</v>
      </c>
      <c r="H368" s="18" t="s">
        <v>67</v>
      </c>
      <c r="I368" s="18"/>
      <c r="J368" s="19">
        <f t="shared" si="66"/>
        <v>13690000</v>
      </c>
      <c r="K368" s="19">
        <f t="shared" si="66"/>
        <v>14733000</v>
      </c>
      <c r="L368" s="19">
        <f t="shared" si="66"/>
        <v>15183000</v>
      </c>
    </row>
    <row r="369" spans="1:13" s="1" customFormat="1" ht="13.5" customHeight="1" x14ac:dyDescent="0.25">
      <c r="A369" s="356" t="s">
        <v>285</v>
      </c>
      <c r="B369" s="356"/>
      <c r="C369" s="294"/>
      <c r="D369" s="294"/>
      <c r="E369" s="21"/>
      <c r="F369" s="18" t="s">
        <v>280</v>
      </c>
      <c r="G369" s="18" t="s">
        <v>79</v>
      </c>
      <c r="H369" s="18" t="s">
        <v>286</v>
      </c>
      <c r="I369" s="18"/>
      <c r="J369" s="19">
        <f t="shared" si="66"/>
        <v>13690000</v>
      </c>
      <c r="K369" s="19">
        <f t="shared" si="66"/>
        <v>14733000</v>
      </c>
      <c r="L369" s="19">
        <f t="shared" si="66"/>
        <v>15183000</v>
      </c>
    </row>
    <row r="370" spans="1:13" s="1" customFormat="1" ht="12.75" x14ac:dyDescent="0.25">
      <c r="A370" s="20"/>
      <c r="B370" s="21" t="s">
        <v>64</v>
      </c>
      <c r="C370" s="294"/>
      <c r="D370" s="294"/>
      <c r="E370" s="21"/>
      <c r="F370" s="18" t="s">
        <v>280</v>
      </c>
      <c r="G370" s="18" t="s">
        <v>79</v>
      </c>
      <c r="H370" s="18" t="s">
        <v>286</v>
      </c>
      <c r="I370" s="18" t="s">
        <v>71</v>
      </c>
      <c r="J370" s="19">
        <f t="shared" si="66"/>
        <v>13690000</v>
      </c>
      <c r="K370" s="19">
        <f t="shared" si="66"/>
        <v>14733000</v>
      </c>
      <c r="L370" s="19">
        <f t="shared" si="66"/>
        <v>15183000</v>
      </c>
    </row>
    <row r="371" spans="1:13" s="1" customFormat="1" ht="12.75" x14ac:dyDescent="0.25">
      <c r="A371" s="20"/>
      <c r="B371" s="17" t="s">
        <v>222</v>
      </c>
      <c r="C371" s="289"/>
      <c r="D371" s="289"/>
      <c r="E371" s="17"/>
      <c r="F371" s="18" t="s">
        <v>280</v>
      </c>
      <c r="G371" s="18" t="s">
        <v>79</v>
      </c>
      <c r="H371" s="18" t="s">
        <v>286</v>
      </c>
      <c r="I371" s="18" t="s">
        <v>223</v>
      </c>
      <c r="J371" s="19">
        <v>13690000</v>
      </c>
      <c r="K371" s="19">
        <v>14733000</v>
      </c>
      <c r="L371" s="19">
        <v>15183000</v>
      </c>
    </row>
    <row r="372" spans="1:13" s="50" customFormat="1" ht="12.75" hidden="1" x14ac:dyDescent="0.25">
      <c r="A372" s="362" t="s">
        <v>287</v>
      </c>
      <c r="B372" s="363"/>
      <c r="C372" s="295"/>
      <c r="D372" s="295"/>
      <c r="E372" s="47"/>
      <c r="F372" s="14" t="s">
        <v>288</v>
      </c>
      <c r="G372" s="14"/>
      <c r="H372" s="48"/>
      <c r="I372" s="48"/>
      <c r="J372" s="49"/>
      <c r="K372" s="37">
        <f t="shared" ref="K372:L374" si="67">K373</f>
        <v>5002000</v>
      </c>
      <c r="L372" s="37">
        <f t="shared" si="67"/>
        <v>10602000</v>
      </c>
    </row>
    <row r="373" spans="1:13" s="1" customFormat="1" ht="12.75" hidden="1" x14ac:dyDescent="0.25">
      <c r="A373" s="364" t="s">
        <v>287</v>
      </c>
      <c r="B373" s="365"/>
      <c r="C373" s="296"/>
      <c r="D373" s="296"/>
      <c r="E373" s="51"/>
      <c r="F373" s="18" t="s">
        <v>288</v>
      </c>
      <c r="G373" s="18" t="s">
        <v>288</v>
      </c>
      <c r="H373" s="18"/>
      <c r="I373" s="18"/>
      <c r="J373" s="19"/>
      <c r="K373" s="19">
        <f t="shared" si="67"/>
        <v>5002000</v>
      </c>
      <c r="L373" s="19">
        <f t="shared" si="67"/>
        <v>10602000</v>
      </c>
    </row>
    <row r="374" spans="1:13" s="1" customFormat="1" ht="12.75" hidden="1" x14ac:dyDescent="0.25">
      <c r="A374" s="20"/>
      <c r="B374" s="52" t="s">
        <v>287</v>
      </c>
      <c r="C374" s="52"/>
      <c r="D374" s="52"/>
      <c r="E374" s="52"/>
      <c r="F374" s="53">
        <v>99</v>
      </c>
      <c r="G374" s="18" t="s">
        <v>288</v>
      </c>
      <c r="H374" s="18" t="s">
        <v>289</v>
      </c>
      <c r="I374" s="18"/>
      <c r="J374" s="19"/>
      <c r="K374" s="19">
        <f t="shared" si="67"/>
        <v>5002000</v>
      </c>
      <c r="L374" s="19">
        <f t="shared" si="67"/>
        <v>10602000</v>
      </c>
    </row>
    <row r="375" spans="1:13" s="1" customFormat="1" ht="12.75" hidden="1" x14ac:dyDescent="0.25">
      <c r="A375" s="20"/>
      <c r="B375" s="52" t="s">
        <v>287</v>
      </c>
      <c r="C375" s="52"/>
      <c r="D375" s="52"/>
      <c r="E375" s="52"/>
      <c r="F375" s="53">
        <v>99</v>
      </c>
      <c r="G375" s="18" t="s">
        <v>288</v>
      </c>
      <c r="H375" s="18" t="s">
        <v>289</v>
      </c>
      <c r="I375" s="18" t="s">
        <v>290</v>
      </c>
      <c r="J375" s="19"/>
      <c r="K375" s="19">
        <f>5100000-98000</f>
        <v>5002000</v>
      </c>
      <c r="L375" s="19">
        <f>10700000-98000</f>
        <v>10602000</v>
      </c>
    </row>
    <row r="376" spans="1:13" s="1" customFormat="1" ht="17.25" customHeight="1" x14ac:dyDescent="0.25">
      <c r="A376" s="189"/>
      <c r="B376" s="203" t="s">
        <v>291</v>
      </c>
      <c r="C376" s="286"/>
      <c r="D376" s="286"/>
      <c r="E376" s="203"/>
      <c r="F376" s="14"/>
      <c r="G376" s="14"/>
      <c r="H376" s="14"/>
      <c r="I376" s="14"/>
      <c r="J376" s="15">
        <f>J6+J85+J92+J105+J127+J247+J299+J353+J359+J372</f>
        <v>188253289.22999999</v>
      </c>
      <c r="K376" s="15">
        <f>K6+K85+K92+K105+K127+K247+K299+K353+K359+K372</f>
        <v>190880362.09999999</v>
      </c>
      <c r="L376" s="15">
        <f>L6+L85+L92+L105+L127+L247+L299+L353+L359+L372</f>
        <v>207117380.72999999</v>
      </c>
    </row>
    <row r="377" spans="1:13" s="261" customFormat="1" x14ac:dyDescent="0.25">
      <c r="H377" s="262"/>
      <c r="J377" s="303"/>
      <c r="K377" s="263">
        <f t="shared" ref="K377:L377" si="68">K376-K378</f>
        <v>-5600</v>
      </c>
      <c r="L377" s="263">
        <f t="shared" si="68"/>
        <v>-5600</v>
      </c>
    </row>
    <row r="378" spans="1:13" s="261" customFormat="1" x14ac:dyDescent="0.25">
      <c r="H378" s="262"/>
      <c r="J378" s="301"/>
      <c r="K378" s="264">
        <v>190885962.09999999</v>
      </c>
      <c r="L378" s="264">
        <v>207122980.72999999</v>
      </c>
    </row>
    <row r="379" spans="1:13" s="261" customFormat="1" x14ac:dyDescent="0.25">
      <c r="H379" s="262"/>
      <c r="J379" s="302"/>
    </row>
    <row r="380" spans="1:13" s="261" customFormat="1" x14ac:dyDescent="0.25">
      <c r="H380" s="262"/>
      <c r="J380" s="302"/>
      <c r="M380" s="302"/>
    </row>
    <row r="381" spans="1:13" x14ac:dyDescent="0.25">
      <c r="F381"/>
      <c r="G381"/>
      <c r="H381" s="54"/>
      <c r="K381" s="261"/>
      <c r="L381" s="261"/>
    </row>
    <row r="382" spans="1:13" x14ac:dyDescent="0.25">
      <c r="F382"/>
      <c r="G382"/>
      <c r="H382" s="54"/>
      <c r="J382" s="304"/>
      <c r="K382" s="261"/>
      <c r="L382" s="261">
        <f>L376*5/100</f>
        <v>10355869.036499999</v>
      </c>
    </row>
    <row r="383" spans="1:13" x14ac:dyDescent="0.25">
      <c r="F383"/>
      <c r="G383"/>
      <c r="H383" s="54"/>
      <c r="K383" s="261"/>
      <c r="L383" s="261"/>
    </row>
    <row r="384" spans="1:13" x14ac:dyDescent="0.25">
      <c r="F384"/>
      <c r="G384"/>
      <c r="H384" s="54"/>
      <c r="K384" s="261">
        <f>K374/K376*100</f>
        <v>2.6204895804731922</v>
      </c>
      <c r="L384" s="261">
        <f>L374/L376*100</f>
        <v>5.11883646009451</v>
      </c>
    </row>
    <row r="385" spans="6:12" x14ac:dyDescent="0.25">
      <c r="F385"/>
      <c r="G385"/>
      <c r="H385" s="54"/>
      <c r="K385" s="261"/>
      <c r="L385" s="261"/>
    </row>
    <row r="386" spans="6:12" x14ac:dyDescent="0.25">
      <c r="F386"/>
      <c r="G386"/>
      <c r="H386" s="54"/>
      <c r="K386" s="261"/>
      <c r="L386" s="261"/>
    </row>
    <row r="387" spans="6:12" x14ac:dyDescent="0.25">
      <c r="F387"/>
      <c r="G387"/>
      <c r="H387" s="54"/>
      <c r="K387" s="261"/>
      <c r="L387" s="261"/>
    </row>
    <row r="388" spans="6:12" x14ac:dyDescent="0.25">
      <c r="F388"/>
      <c r="G388"/>
      <c r="H388" s="54"/>
      <c r="K388" s="261"/>
      <c r="L388" s="261"/>
    </row>
    <row r="389" spans="6:12" x14ac:dyDescent="0.25">
      <c r="F389"/>
      <c r="G389"/>
      <c r="H389" s="54"/>
      <c r="K389" s="261"/>
      <c r="L389" s="261"/>
    </row>
    <row r="390" spans="6:12" x14ac:dyDescent="0.25">
      <c r="F390"/>
      <c r="G390"/>
      <c r="H390" s="54"/>
      <c r="K390" s="261"/>
      <c r="L390" s="261"/>
    </row>
    <row r="391" spans="6:12" x14ac:dyDescent="0.25">
      <c r="F391"/>
      <c r="G391"/>
      <c r="H391" s="54"/>
      <c r="K391" s="261"/>
      <c r="L391" s="261"/>
    </row>
    <row r="392" spans="6:12" x14ac:dyDescent="0.25">
      <c r="F392"/>
      <c r="G392"/>
      <c r="H392" s="54"/>
    </row>
    <row r="393" spans="6:12" x14ac:dyDescent="0.25">
      <c r="F393"/>
      <c r="G393"/>
      <c r="H393" s="54"/>
    </row>
    <row r="394" spans="6:12" x14ac:dyDescent="0.25">
      <c r="F394"/>
      <c r="G394"/>
      <c r="H394" s="54"/>
    </row>
    <row r="395" spans="6:12" x14ac:dyDescent="0.25">
      <c r="F395"/>
      <c r="G395"/>
      <c r="H395" s="54"/>
    </row>
    <row r="396" spans="6:12" x14ac:dyDescent="0.25">
      <c r="H396" s="54"/>
    </row>
    <row r="397" spans="6:12" x14ac:dyDescent="0.25">
      <c r="H397" s="54"/>
    </row>
    <row r="398" spans="6:12" x14ac:dyDescent="0.25">
      <c r="H398" s="54"/>
    </row>
    <row r="399" spans="6:12" x14ac:dyDescent="0.25">
      <c r="H399" s="54"/>
    </row>
    <row r="400" spans="6:12" x14ac:dyDescent="0.25">
      <c r="H400" s="54"/>
    </row>
    <row r="401" spans="6:8" x14ac:dyDescent="0.25">
      <c r="H401" s="54"/>
    </row>
    <row r="402" spans="6:8" x14ac:dyDescent="0.25">
      <c r="H402" s="54"/>
    </row>
    <row r="403" spans="6:8" x14ac:dyDescent="0.25">
      <c r="F403"/>
      <c r="G403"/>
      <c r="H403" s="54"/>
    </row>
    <row r="404" spans="6:8" x14ac:dyDescent="0.25">
      <c r="F404"/>
      <c r="G404"/>
      <c r="H404" s="54"/>
    </row>
    <row r="405" spans="6:8" x14ac:dyDescent="0.25">
      <c r="F405"/>
      <c r="G405"/>
      <c r="H405" s="54"/>
    </row>
    <row r="406" spans="6:8" x14ac:dyDescent="0.25">
      <c r="F406"/>
      <c r="G406"/>
      <c r="H406" s="54"/>
    </row>
    <row r="407" spans="6:8" x14ac:dyDescent="0.25">
      <c r="F407"/>
      <c r="G407"/>
      <c r="H407" s="54"/>
    </row>
    <row r="408" spans="6:8" x14ac:dyDescent="0.25">
      <c r="F408"/>
      <c r="G408"/>
      <c r="H408" s="54"/>
    </row>
    <row r="409" spans="6:8" x14ac:dyDescent="0.25">
      <c r="F409"/>
      <c r="G409"/>
      <c r="H409" s="54"/>
    </row>
    <row r="410" spans="6:8" x14ac:dyDescent="0.25">
      <c r="F410"/>
      <c r="G410"/>
      <c r="H410" s="54"/>
    </row>
    <row r="411" spans="6:8" x14ac:dyDescent="0.25">
      <c r="F411"/>
      <c r="G411"/>
      <c r="H411" s="54"/>
    </row>
    <row r="412" spans="6:8" x14ac:dyDescent="0.25">
      <c r="F412"/>
      <c r="G412"/>
      <c r="H412" s="54"/>
    </row>
    <row r="413" spans="6:8" x14ac:dyDescent="0.25">
      <c r="F413"/>
      <c r="G413"/>
      <c r="H413" s="54"/>
    </row>
    <row r="414" spans="6:8" x14ac:dyDescent="0.25">
      <c r="F414"/>
      <c r="G414"/>
      <c r="H414" s="54"/>
    </row>
    <row r="415" spans="6:8" x14ac:dyDescent="0.25">
      <c r="F415"/>
      <c r="G415"/>
      <c r="H415" s="54"/>
    </row>
    <row r="416" spans="6:8" x14ac:dyDescent="0.25">
      <c r="F416"/>
      <c r="G416"/>
      <c r="H416" s="54"/>
    </row>
    <row r="417" spans="6:8" x14ac:dyDescent="0.25">
      <c r="F417"/>
      <c r="G417"/>
      <c r="H417" s="54"/>
    </row>
    <row r="418" spans="6:8" x14ac:dyDescent="0.25">
      <c r="F418"/>
      <c r="G418"/>
      <c r="H418" s="54"/>
    </row>
    <row r="419" spans="6:8" x14ac:dyDescent="0.25">
      <c r="F419"/>
      <c r="G419"/>
      <c r="H419" s="54"/>
    </row>
    <row r="420" spans="6:8" x14ac:dyDescent="0.25">
      <c r="F420"/>
      <c r="G420"/>
      <c r="H420" s="54"/>
    </row>
    <row r="421" spans="6:8" x14ac:dyDescent="0.25">
      <c r="H421" s="54"/>
    </row>
    <row r="422" spans="6:8" x14ac:dyDescent="0.25">
      <c r="H422" s="54"/>
    </row>
    <row r="423" spans="6:8" x14ac:dyDescent="0.25">
      <c r="H423" s="54"/>
    </row>
    <row r="424" spans="6:8" x14ac:dyDescent="0.25">
      <c r="H424" s="54"/>
    </row>
    <row r="425" spans="6:8" x14ac:dyDescent="0.25">
      <c r="H425" s="54"/>
    </row>
    <row r="426" spans="6:8" x14ac:dyDescent="0.25">
      <c r="H426" s="54"/>
    </row>
    <row r="427" spans="6:8" x14ac:dyDescent="0.25">
      <c r="H427" s="54"/>
    </row>
    <row r="428" spans="6:8" x14ac:dyDescent="0.25">
      <c r="H428" s="54"/>
    </row>
    <row r="429" spans="6:8" x14ac:dyDescent="0.25">
      <c r="F429"/>
      <c r="G429"/>
      <c r="H429" s="54"/>
    </row>
    <row r="430" spans="6:8" x14ac:dyDescent="0.25">
      <c r="F430"/>
      <c r="G430"/>
      <c r="H430" s="54"/>
    </row>
    <row r="431" spans="6:8" x14ac:dyDescent="0.25">
      <c r="F431"/>
      <c r="G431"/>
      <c r="H431" s="54"/>
    </row>
    <row r="432" spans="6:8" x14ac:dyDescent="0.25">
      <c r="F432"/>
      <c r="G432"/>
      <c r="H432" s="54"/>
    </row>
    <row r="433" spans="6:8" x14ac:dyDescent="0.25">
      <c r="F433"/>
      <c r="G433"/>
      <c r="H433" s="54"/>
    </row>
    <row r="434" spans="6:8" x14ac:dyDescent="0.25">
      <c r="F434"/>
      <c r="G434"/>
      <c r="H434" s="54"/>
    </row>
    <row r="435" spans="6:8" x14ac:dyDescent="0.25">
      <c r="H435" s="54"/>
    </row>
    <row r="436" spans="6:8" x14ac:dyDescent="0.25">
      <c r="F436"/>
      <c r="G436"/>
      <c r="H436" s="54"/>
    </row>
    <row r="437" spans="6:8" x14ac:dyDescent="0.25">
      <c r="H437" s="54"/>
    </row>
    <row r="438" spans="6:8" x14ac:dyDescent="0.25">
      <c r="H438" s="54"/>
    </row>
    <row r="439" spans="6:8" x14ac:dyDescent="0.25">
      <c r="F439"/>
      <c r="G439"/>
      <c r="H439" s="54"/>
    </row>
    <row r="440" spans="6:8" x14ac:dyDescent="0.25">
      <c r="H440" s="54"/>
    </row>
    <row r="441" spans="6:8" x14ac:dyDescent="0.25">
      <c r="F441"/>
      <c r="G441"/>
      <c r="H441" s="54"/>
    </row>
    <row r="442" spans="6:8" x14ac:dyDescent="0.25">
      <c r="H442" s="54"/>
    </row>
    <row r="443" spans="6:8" x14ac:dyDescent="0.25">
      <c r="F443"/>
      <c r="G443"/>
      <c r="H443" s="54"/>
    </row>
    <row r="444" spans="6:8" x14ac:dyDescent="0.25">
      <c r="H444" s="54"/>
    </row>
    <row r="445" spans="6:8" x14ac:dyDescent="0.25">
      <c r="H445" s="54"/>
    </row>
    <row r="446" spans="6:8" x14ac:dyDescent="0.25">
      <c r="H446" s="54"/>
    </row>
    <row r="447" spans="6:8" x14ac:dyDescent="0.25">
      <c r="H447" s="54"/>
    </row>
    <row r="448" spans="6:8" x14ac:dyDescent="0.25">
      <c r="H448" s="54"/>
    </row>
    <row r="449" spans="6:8" x14ac:dyDescent="0.25">
      <c r="H449" s="54"/>
    </row>
    <row r="450" spans="6:8" x14ac:dyDescent="0.25">
      <c r="F450"/>
      <c r="G450"/>
      <c r="H450" s="54"/>
    </row>
    <row r="451" spans="6:8" x14ac:dyDescent="0.25">
      <c r="H451" s="54"/>
    </row>
    <row r="452" spans="6:8" x14ac:dyDescent="0.25">
      <c r="H452" s="54"/>
    </row>
    <row r="453" spans="6:8" x14ac:dyDescent="0.25">
      <c r="H453" s="54"/>
    </row>
    <row r="454" spans="6:8" x14ac:dyDescent="0.25">
      <c r="H454" s="54"/>
    </row>
    <row r="455" spans="6:8" x14ac:dyDescent="0.25">
      <c r="H455" s="54"/>
    </row>
    <row r="456" spans="6:8" x14ac:dyDescent="0.25">
      <c r="H456" s="54"/>
    </row>
    <row r="457" spans="6:8" x14ac:dyDescent="0.25">
      <c r="H457" s="54"/>
    </row>
    <row r="462" spans="6:8" x14ac:dyDescent="0.25">
      <c r="F462"/>
      <c r="G462"/>
    </row>
    <row r="463" spans="6:8" x14ac:dyDescent="0.25">
      <c r="F463"/>
      <c r="G463"/>
    </row>
    <row r="464" spans="6:8" x14ac:dyDescent="0.25">
      <c r="F464"/>
      <c r="G464"/>
    </row>
    <row r="465" spans="6:7" x14ac:dyDescent="0.25">
      <c r="F465"/>
      <c r="G465"/>
    </row>
    <row r="466" spans="6:7" x14ac:dyDescent="0.25">
      <c r="F466"/>
      <c r="G466"/>
    </row>
  </sheetData>
  <mergeCells count="179">
    <mergeCell ref="A311:B311"/>
    <mergeCell ref="A317:B317"/>
    <mergeCell ref="A318:B318"/>
    <mergeCell ref="A319:B319"/>
    <mergeCell ref="A320:B320"/>
    <mergeCell ref="A323:B323"/>
    <mergeCell ref="A314:B314"/>
    <mergeCell ref="A301:B301"/>
    <mergeCell ref="A302:B302"/>
    <mergeCell ref="A303:B303"/>
    <mergeCell ref="A306:B306"/>
    <mergeCell ref="A307:B307"/>
    <mergeCell ref="A308:B308"/>
    <mergeCell ref="A337:B337"/>
    <mergeCell ref="A338:B338"/>
    <mergeCell ref="A343:B343"/>
    <mergeCell ref="A348:B348"/>
    <mergeCell ref="A353:B353"/>
    <mergeCell ref="A354:B354"/>
    <mergeCell ref="A324:B324"/>
    <mergeCell ref="A326:B326"/>
    <mergeCell ref="A327:B327"/>
    <mergeCell ref="A330:B330"/>
    <mergeCell ref="A335:B335"/>
    <mergeCell ref="A336:B336"/>
    <mergeCell ref="A372:B372"/>
    <mergeCell ref="A373:B373"/>
    <mergeCell ref="A362:B362"/>
    <mergeCell ref="A363:B363"/>
    <mergeCell ref="A366:B366"/>
    <mergeCell ref="A367:B367"/>
    <mergeCell ref="A368:B368"/>
    <mergeCell ref="A369:B369"/>
    <mergeCell ref="A355:B355"/>
    <mergeCell ref="A356:B356"/>
    <mergeCell ref="A359:B359"/>
    <mergeCell ref="A360:B360"/>
    <mergeCell ref="A361:B361"/>
    <mergeCell ref="A289:B289"/>
    <mergeCell ref="A292:B292"/>
    <mergeCell ref="A293:B293"/>
    <mergeCell ref="A296:B296"/>
    <mergeCell ref="A299:B299"/>
    <mergeCell ref="A300:B300"/>
    <mergeCell ref="A274:B274"/>
    <mergeCell ref="A277:B277"/>
    <mergeCell ref="A280:B280"/>
    <mergeCell ref="A283:B283"/>
    <mergeCell ref="A284:B284"/>
    <mergeCell ref="A285:B285"/>
    <mergeCell ref="A286:B286"/>
    <mergeCell ref="A264:B264"/>
    <mergeCell ref="A267:B267"/>
    <mergeCell ref="A268:B268"/>
    <mergeCell ref="A269:B269"/>
    <mergeCell ref="A272:B272"/>
    <mergeCell ref="A273:B273"/>
    <mergeCell ref="A250:B250"/>
    <mergeCell ref="A251:B251"/>
    <mergeCell ref="A254:B254"/>
    <mergeCell ref="A257:B257"/>
    <mergeCell ref="A258:B258"/>
    <mergeCell ref="A259:B259"/>
    <mergeCell ref="A238:B238"/>
    <mergeCell ref="A241:B241"/>
    <mergeCell ref="A244:B244"/>
    <mergeCell ref="A247:B247"/>
    <mergeCell ref="A248:B248"/>
    <mergeCell ref="A249:B249"/>
    <mergeCell ref="A219:B219"/>
    <mergeCell ref="A220:B220"/>
    <mergeCell ref="A221:B221"/>
    <mergeCell ref="A228:B228"/>
    <mergeCell ref="A236:B236"/>
    <mergeCell ref="A237:B237"/>
    <mergeCell ref="A209:B209"/>
    <mergeCell ref="A210:B210"/>
    <mergeCell ref="A211:B211"/>
    <mergeCell ref="A214:B214"/>
    <mergeCell ref="A215:B215"/>
    <mergeCell ref="A216:B216"/>
    <mergeCell ref="A198:B198"/>
    <mergeCell ref="A195:B195"/>
    <mergeCell ref="A201:B201"/>
    <mergeCell ref="A204:B204"/>
    <mergeCell ref="A205:B205"/>
    <mergeCell ref="A208:B208"/>
    <mergeCell ref="A183:B183"/>
    <mergeCell ref="A186:B186"/>
    <mergeCell ref="A187:B187"/>
    <mergeCell ref="A190:B190"/>
    <mergeCell ref="A191:B191"/>
    <mergeCell ref="A192:B192"/>
    <mergeCell ref="A169:B169"/>
    <mergeCell ref="A172:B172"/>
    <mergeCell ref="A175:B175"/>
    <mergeCell ref="A176:B176"/>
    <mergeCell ref="A177:B177"/>
    <mergeCell ref="A180:B180"/>
    <mergeCell ref="A151:B151"/>
    <mergeCell ref="A154:B154"/>
    <mergeCell ref="A157:B157"/>
    <mergeCell ref="A160:B160"/>
    <mergeCell ref="A163:B163"/>
    <mergeCell ref="A166:B166"/>
    <mergeCell ref="A142:B142"/>
    <mergeCell ref="A139:B139"/>
    <mergeCell ref="A145:B145"/>
    <mergeCell ref="A148:B148"/>
    <mergeCell ref="A149:B149"/>
    <mergeCell ref="A150:B150"/>
    <mergeCell ref="A129:B129"/>
    <mergeCell ref="A130:B130"/>
    <mergeCell ref="A131:B131"/>
    <mergeCell ref="A134:B134"/>
    <mergeCell ref="A137:B137"/>
    <mergeCell ref="A138:B138"/>
    <mergeCell ref="A119:B119"/>
    <mergeCell ref="A120:B120"/>
    <mergeCell ref="A121:B121"/>
    <mergeCell ref="A122:B122"/>
    <mergeCell ref="A127:B127"/>
    <mergeCell ref="A128:B128"/>
    <mergeCell ref="A106:B106"/>
    <mergeCell ref="A107:B107"/>
    <mergeCell ref="A113:B113"/>
    <mergeCell ref="A114:B114"/>
    <mergeCell ref="A115:B115"/>
    <mergeCell ref="A116:B116"/>
    <mergeCell ref="A110:B110"/>
    <mergeCell ref="A95:B95"/>
    <mergeCell ref="A100:B100"/>
    <mergeCell ref="A101:B101"/>
    <mergeCell ref="A102:B102"/>
    <mergeCell ref="A105:B105"/>
    <mergeCell ref="A89:B89"/>
    <mergeCell ref="A92:B92"/>
    <mergeCell ref="A93:B93"/>
    <mergeCell ref="A94:B94"/>
    <mergeCell ref="A8:B8"/>
    <mergeCell ref="A79:B79"/>
    <mergeCell ref="A82:B82"/>
    <mergeCell ref="A85:B85"/>
    <mergeCell ref="A86:B86"/>
    <mergeCell ref="A87:B87"/>
    <mergeCell ref="A88:B88"/>
    <mergeCell ref="A63:B63"/>
    <mergeCell ref="A66:B66"/>
    <mergeCell ref="A69:B69"/>
    <mergeCell ref="A70:B70"/>
    <mergeCell ref="A71:B71"/>
    <mergeCell ref="A76:B76"/>
    <mergeCell ref="A51:B51"/>
    <mergeCell ref="A52:B52"/>
    <mergeCell ref="A53:B53"/>
    <mergeCell ref="A9:B9"/>
    <mergeCell ref="A57:B57"/>
    <mergeCell ref="A58:B58"/>
    <mergeCell ref="A61:B61"/>
    <mergeCell ref="A62:B62"/>
    <mergeCell ref="A48:B48"/>
    <mergeCell ref="A56:B56"/>
    <mergeCell ref="F1:J1"/>
    <mergeCell ref="F2:L2"/>
    <mergeCell ref="A3:L3"/>
    <mergeCell ref="A5:B5"/>
    <mergeCell ref="A17:B17"/>
    <mergeCell ref="A18:B18"/>
    <mergeCell ref="A19:B19"/>
    <mergeCell ref="A27:B27"/>
    <mergeCell ref="A31:B31"/>
    <mergeCell ref="A32:B32"/>
    <mergeCell ref="A35:B35"/>
    <mergeCell ref="A38:B38"/>
    <mergeCell ref="A39:B39"/>
    <mergeCell ref="A40:B40"/>
    <mergeCell ref="A30:B30"/>
    <mergeCell ref="A6:B6"/>
    <mergeCell ref="A7:B7"/>
  </mergeCells>
  <pageMargins left="0.70866141732283472" right="0.19685039370078741" top="0.19685039370078741" bottom="0.19685039370078741"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6"/>
  <sheetViews>
    <sheetView workbookViewId="0">
      <selection activeCell="L6" sqref="L6"/>
    </sheetView>
  </sheetViews>
  <sheetFormatPr defaultRowHeight="15" x14ac:dyDescent="0.25"/>
  <cols>
    <col min="1" max="1" width="1.42578125" customWidth="1"/>
    <col min="2" max="2" width="65.28515625" customWidth="1"/>
    <col min="3" max="3" width="4.140625" hidden="1" customWidth="1"/>
    <col min="4" max="5" width="3.140625" style="54" customWidth="1"/>
    <col min="6" max="6" width="9.140625" customWidth="1"/>
    <col min="7" max="7" width="3.85546875" customWidth="1"/>
    <col min="8" max="8" width="14.28515625" hidden="1" customWidth="1"/>
    <col min="9" max="10" width="14.28515625" customWidth="1"/>
    <col min="245" max="245" width="1.42578125" customWidth="1"/>
    <col min="246" max="246" width="59.5703125" customWidth="1"/>
    <col min="247" max="247" width="0" hidden="1"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0" hidden="1"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0" hidden="1"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0" hidden="1"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0" hidden="1"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0" hidden="1"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0" hidden="1"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0" hidden="1"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0" hidden="1"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0" hidden="1"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0" hidden="1"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0" hidden="1"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0" hidden="1"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0" hidden="1"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0" hidden="1"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0" hidden="1"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0" hidden="1"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0" hidden="1"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0" hidden="1"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0" hidden="1"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0" hidden="1"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0" hidden="1"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0" hidden="1"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0" hidden="1"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0" hidden="1"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0" hidden="1"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0" hidden="1"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0" hidden="1"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0" hidden="1"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0" hidden="1"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0" hidden="1"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0" hidden="1"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0" hidden="1"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0" hidden="1"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0" hidden="1"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0" hidden="1"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0" hidden="1"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0" hidden="1"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0" hidden="1"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0" hidden="1"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0" hidden="1"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0" hidden="1"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0" hidden="1"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0" hidden="1"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0" hidden="1"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0" hidden="1"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0" hidden="1"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0" hidden="1"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0" hidden="1"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0" hidden="1"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0" hidden="1"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0" hidden="1"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0" hidden="1"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0" hidden="1"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0" hidden="1"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0" hidden="1"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0" hidden="1"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0" hidden="1"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0" hidden="1"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0" hidden="1"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0" hidden="1"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0" hidden="1"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0" hidden="1"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0" hidden="1"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0" hidden="1"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0" hidden="1"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0" hidden="1"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0" hidden="1"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0" hidden="1"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0" hidden="1"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0" hidden="1"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0" hidden="1"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0" hidden="1"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0" hidden="1"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0" hidden="1"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0" hidden="1"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0" hidden="1"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0" hidden="1"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0" hidden="1"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0" hidden="1"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0" hidden="1"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0" hidden="1"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0" hidden="1"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0" hidden="1"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0" hidden="1"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0" hidden="1"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0" hidden="1"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0" hidden="1"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0" hidden="1"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0" hidden="1"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0" hidden="1"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0" hidden="1"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0" hidden="1"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0" hidden="1"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0" hidden="1"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0" hidden="1"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0" hidden="1"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0" hidden="1"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0" hidden="1"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0" hidden="1"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0" hidden="1"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0" hidden="1"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0" hidden="1"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0" hidden="1"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0" hidden="1"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0" hidden="1"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0" hidden="1"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0" hidden="1"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0" hidden="1"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0" hidden="1"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0" hidden="1"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0" hidden="1"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0" hidden="1"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0" hidden="1"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0" hidden="1"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0" hidden="1"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0" hidden="1"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0" hidden="1"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0" hidden="1"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0" hidden="1"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0" hidden="1"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0" hidden="1"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0" hidden="1"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0" hidden="1"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10" s="1" customFormat="1" ht="12.75" customHeight="1" x14ac:dyDescent="0.25">
      <c r="B1" s="2"/>
      <c r="C1" s="2"/>
      <c r="D1" s="351" t="s">
        <v>666</v>
      </c>
      <c r="E1" s="351"/>
      <c r="F1" s="351"/>
      <c r="G1" s="351"/>
      <c r="H1" s="351"/>
    </row>
    <row r="2" spans="1:10" s="1" customFormat="1" ht="36" customHeight="1" x14ac:dyDescent="0.25">
      <c r="B2" s="2"/>
      <c r="C2" s="2"/>
      <c r="D2" s="331" t="s">
        <v>308</v>
      </c>
      <c r="E2" s="331"/>
      <c r="F2" s="331"/>
      <c r="G2" s="331"/>
      <c r="H2" s="331"/>
      <c r="I2" s="331"/>
      <c r="J2" s="331"/>
    </row>
    <row r="3" spans="1:10" s="1" customFormat="1" ht="25.5" customHeight="1" x14ac:dyDescent="0.25">
      <c r="A3" s="329" t="s">
        <v>667</v>
      </c>
      <c r="B3" s="329"/>
      <c r="C3" s="329"/>
      <c r="D3" s="329"/>
      <c r="E3" s="329"/>
      <c r="F3" s="329"/>
      <c r="G3" s="329"/>
      <c r="H3" s="329"/>
      <c r="I3" s="329"/>
      <c r="J3" s="329"/>
    </row>
    <row r="4" spans="1:10" s="1" customFormat="1" ht="14.25" customHeight="1" x14ac:dyDescent="0.25">
      <c r="A4" s="3"/>
      <c r="B4" s="3"/>
      <c r="C4" s="3"/>
      <c r="D4" s="4"/>
      <c r="E4" s="4"/>
      <c r="F4" s="3"/>
      <c r="G4" s="3"/>
      <c r="H4" s="4"/>
      <c r="I4" s="4"/>
      <c r="J4" s="314" t="s">
        <v>681</v>
      </c>
    </row>
    <row r="5" spans="1:10" s="7" customFormat="1" ht="23.25" customHeight="1" x14ac:dyDescent="0.25">
      <c r="A5" s="352" t="s">
        <v>1</v>
      </c>
      <c r="B5" s="352"/>
      <c r="C5" s="186"/>
      <c r="D5" s="6" t="s">
        <v>2</v>
      </c>
      <c r="E5" s="6" t="s">
        <v>3</v>
      </c>
      <c r="F5" s="6" t="s">
        <v>4</v>
      </c>
      <c r="G5" s="6" t="s">
        <v>5</v>
      </c>
      <c r="H5" s="186" t="s">
        <v>6</v>
      </c>
      <c r="I5" s="186" t="s">
        <v>7</v>
      </c>
      <c r="J5" s="186" t="s">
        <v>8</v>
      </c>
    </row>
    <row r="6" spans="1:10" s="12" customFormat="1" ht="12.75" customHeight="1" x14ac:dyDescent="0.25">
      <c r="A6" s="355" t="s">
        <v>9</v>
      </c>
      <c r="B6" s="355"/>
      <c r="C6" s="188"/>
      <c r="D6" s="9" t="s">
        <v>10</v>
      </c>
      <c r="E6" s="9"/>
      <c r="F6" s="9"/>
      <c r="G6" s="9"/>
      <c r="H6" s="10" t="e">
        <f>H7+H17+H38+H56+H61</f>
        <v>#REF!</v>
      </c>
      <c r="I6" s="10">
        <f>I7+I17+I38+I56+I61</f>
        <v>16507069</v>
      </c>
      <c r="J6" s="10">
        <f>J7+J17+J38+J56+J61</f>
        <v>17366700</v>
      </c>
    </row>
    <row r="7" spans="1:10" s="16" customFormat="1" ht="42" customHeight="1" x14ac:dyDescent="0.25">
      <c r="A7" s="326" t="s">
        <v>11</v>
      </c>
      <c r="B7" s="326"/>
      <c r="C7" s="198"/>
      <c r="D7" s="14" t="s">
        <v>10</v>
      </c>
      <c r="E7" s="14" t="s">
        <v>12</v>
      </c>
      <c r="F7" s="14"/>
      <c r="G7" s="14"/>
      <c r="H7" s="15" t="e">
        <f>H8+#REF!</f>
        <v>#REF!</v>
      </c>
      <c r="I7" s="15">
        <f>I8</f>
        <v>619226</v>
      </c>
      <c r="J7" s="15">
        <f>J8</f>
        <v>655100</v>
      </c>
    </row>
    <row r="8" spans="1:10" s="1" customFormat="1" ht="40.5" customHeight="1" x14ac:dyDescent="0.25">
      <c r="A8" s="350" t="s">
        <v>13</v>
      </c>
      <c r="B8" s="350"/>
      <c r="C8" s="187"/>
      <c r="D8" s="18" t="s">
        <v>10</v>
      </c>
      <c r="E8" s="18" t="s">
        <v>12</v>
      </c>
      <c r="F8" s="18" t="s">
        <v>14</v>
      </c>
      <c r="G8" s="18"/>
      <c r="H8" s="19">
        <f>H9</f>
        <v>604700</v>
      </c>
      <c r="I8" s="19">
        <f>I9</f>
        <v>619226</v>
      </c>
      <c r="J8" s="19">
        <f>J9</f>
        <v>655100</v>
      </c>
    </row>
    <row r="9" spans="1:10" s="1" customFormat="1" ht="12.75" customHeight="1" x14ac:dyDescent="0.25">
      <c r="A9" s="350" t="s">
        <v>15</v>
      </c>
      <c r="B9" s="350"/>
      <c r="C9" s="187"/>
      <c r="D9" s="18" t="s">
        <v>10</v>
      </c>
      <c r="E9" s="18" t="s">
        <v>12</v>
      </c>
      <c r="F9" s="18" t="s">
        <v>16</v>
      </c>
      <c r="G9" s="18"/>
      <c r="H9" s="19">
        <f>H10+H12+H14</f>
        <v>604700</v>
      </c>
      <c r="I9" s="19">
        <f>I10+I12+I14</f>
        <v>619226</v>
      </c>
      <c r="J9" s="19">
        <f>J10+J12+J14</f>
        <v>655100</v>
      </c>
    </row>
    <row r="10" spans="1:10" s="1" customFormat="1" ht="27" customHeight="1" x14ac:dyDescent="0.25">
      <c r="A10" s="187"/>
      <c r="B10" s="187" t="s">
        <v>17</v>
      </c>
      <c r="C10" s="187"/>
      <c r="D10" s="18" t="s">
        <v>18</v>
      </c>
      <c r="E10" s="18" t="s">
        <v>12</v>
      </c>
      <c r="F10" s="18" t="s">
        <v>16</v>
      </c>
      <c r="G10" s="18" t="s">
        <v>19</v>
      </c>
      <c r="H10" s="19">
        <f>H11</f>
        <v>432300</v>
      </c>
      <c r="I10" s="19">
        <f>I11</f>
        <v>438273</v>
      </c>
      <c r="J10" s="19">
        <f>J11</f>
        <v>463700</v>
      </c>
    </row>
    <row r="11" spans="1:10" s="1" customFormat="1" ht="12.75" x14ac:dyDescent="0.25">
      <c r="A11" s="20"/>
      <c r="B11" s="193" t="s">
        <v>20</v>
      </c>
      <c r="C11" s="193"/>
      <c r="D11" s="18" t="s">
        <v>10</v>
      </c>
      <c r="E11" s="18" t="s">
        <v>12</v>
      </c>
      <c r="F11" s="18" t="s">
        <v>16</v>
      </c>
      <c r="G11" s="18" t="s">
        <v>21</v>
      </c>
      <c r="H11" s="19">
        <f>432329-29</f>
        <v>432300</v>
      </c>
      <c r="I11" s="19">
        <v>438273</v>
      </c>
      <c r="J11" s="19">
        <v>463700</v>
      </c>
    </row>
    <row r="12" spans="1:10" s="1" customFormat="1" ht="12.75" x14ac:dyDescent="0.25">
      <c r="A12" s="20"/>
      <c r="B12" s="193" t="s">
        <v>22</v>
      </c>
      <c r="C12" s="193"/>
      <c r="D12" s="18" t="s">
        <v>10</v>
      </c>
      <c r="E12" s="18" t="s">
        <v>12</v>
      </c>
      <c r="F12" s="18" t="s">
        <v>16</v>
      </c>
      <c r="G12" s="18" t="s">
        <v>23</v>
      </c>
      <c r="H12" s="19">
        <f>H13</f>
        <v>171700</v>
      </c>
      <c r="I12" s="19">
        <f>I13</f>
        <v>180253</v>
      </c>
      <c r="J12" s="19">
        <f>J13</f>
        <v>190700</v>
      </c>
    </row>
    <row r="13" spans="1:10" s="1" customFormat="1" ht="13.5" customHeight="1" x14ac:dyDescent="0.25">
      <c r="A13" s="20"/>
      <c r="B13" s="187" t="s">
        <v>24</v>
      </c>
      <c r="C13" s="187"/>
      <c r="D13" s="18" t="s">
        <v>10</v>
      </c>
      <c r="E13" s="18" t="s">
        <v>12</v>
      </c>
      <c r="F13" s="18" t="s">
        <v>16</v>
      </c>
      <c r="G13" s="18" t="s">
        <v>25</v>
      </c>
      <c r="H13" s="19">
        <f>171670+30</f>
        <v>171700</v>
      </c>
      <c r="I13" s="19">
        <v>180253</v>
      </c>
      <c r="J13" s="19">
        <v>190700</v>
      </c>
    </row>
    <row r="14" spans="1:10" s="1" customFormat="1" ht="12.75" x14ac:dyDescent="0.25">
      <c r="A14" s="20"/>
      <c r="B14" s="187" t="s">
        <v>26</v>
      </c>
      <c r="C14" s="187"/>
      <c r="D14" s="18" t="s">
        <v>10</v>
      </c>
      <c r="E14" s="18" t="s">
        <v>12</v>
      </c>
      <c r="F14" s="18" t="s">
        <v>16</v>
      </c>
      <c r="G14" s="18" t="s">
        <v>27</v>
      </c>
      <c r="H14" s="19">
        <f>H15+H16</f>
        <v>700</v>
      </c>
      <c r="I14" s="19">
        <f>I15+I16</f>
        <v>700</v>
      </c>
      <c r="J14" s="19">
        <f>I14</f>
        <v>700</v>
      </c>
    </row>
    <row r="15" spans="1:10" s="1" customFormat="1" ht="12.75" x14ac:dyDescent="0.25">
      <c r="A15" s="20"/>
      <c r="B15" s="187" t="s">
        <v>28</v>
      </c>
      <c r="C15" s="187"/>
      <c r="D15" s="18" t="s">
        <v>10</v>
      </c>
      <c r="E15" s="18" t="s">
        <v>12</v>
      </c>
      <c r="F15" s="18" t="s">
        <v>16</v>
      </c>
      <c r="G15" s="18" t="s">
        <v>29</v>
      </c>
      <c r="H15" s="19"/>
      <c r="I15" s="19"/>
      <c r="J15" s="19"/>
    </row>
    <row r="16" spans="1:10" s="1" customFormat="1" ht="12.75" x14ac:dyDescent="0.25">
      <c r="A16" s="20"/>
      <c r="B16" s="187" t="s">
        <v>30</v>
      </c>
      <c r="C16" s="187"/>
      <c r="D16" s="18" t="s">
        <v>10</v>
      </c>
      <c r="E16" s="18" t="s">
        <v>12</v>
      </c>
      <c r="F16" s="18" t="s">
        <v>16</v>
      </c>
      <c r="G16" s="18" t="s">
        <v>31</v>
      </c>
      <c r="H16" s="19">
        <v>700</v>
      </c>
      <c r="I16" s="19">
        <v>700</v>
      </c>
      <c r="J16" s="19">
        <v>700</v>
      </c>
    </row>
    <row r="17" spans="1:10" s="16" customFormat="1" ht="39.75" customHeight="1" x14ac:dyDescent="0.25">
      <c r="A17" s="326" t="s">
        <v>38</v>
      </c>
      <c r="B17" s="326"/>
      <c r="C17" s="198"/>
      <c r="D17" s="14" t="s">
        <v>10</v>
      </c>
      <c r="E17" s="14" t="s">
        <v>39</v>
      </c>
      <c r="F17" s="14"/>
      <c r="G17" s="14"/>
      <c r="H17" s="15">
        <f>H18+H30</f>
        <v>10238700</v>
      </c>
      <c r="I17" s="15">
        <f>I18+I30</f>
        <v>10482184</v>
      </c>
      <c r="J17" s="15">
        <f>J18+J30</f>
        <v>11075900</v>
      </c>
    </row>
    <row r="18" spans="1:10" s="1" customFormat="1" ht="39" customHeight="1" x14ac:dyDescent="0.25">
      <c r="A18" s="350" t="s">
        <v>13</v>
      </c>
      <c r="B18" s="350"/>
      <c r="C18" s="187"/>
      <c r="D18" s="18" t="s">
        <v>10</v>
      </c>
      <c r="E18" s="18" t="s">
        <v>39</v>
      </c>
      <c r="F18" s="18" t="s">
        <v>40</v>
      </c>
      <c r="G18" s="18"/>
      <c r="H18" s="19">
        <f>H19+H27</f>
        <v>10238700</v>
      </c>
      <c r="I18" s="19">
        <f>I19+I27</f>
        <v>10482184</v>
      </c>
      <c r="J18" s="19">
        <f>J19+J27</f>
        <v>11075900</v>
      </c>
    </row>
    <row r="19" spans="1:10" s="1" customFormat="1" ht="12.75" customHeight="1" x14ac:dyDescent="0.25">
      <c r="A19" s="350" t="s">
        <v>15</v>
      </c>
      <c r="B19" s="350"/>
      <c r="C19" s="187"/>
      <c r="D19" s="18" t="s">
        <v>10</v>
      </c>
      <c r="E19" s="18" t="s">
        <v>39</v>
      </c>
      <c r="F19" s="18" t="s">
        <v>16</v>
      </c>
      <c r="G19" s="18"/>
      <c r="H19" s="19">
        <f>H20+H22+H24</f>
        <v>9520900</v>
      </c>
      <c r="I19" s="19">
        <f>I20+I22+I24</f>
        <v>9754575</v>
      </c>
      <c r="J19" s="19">
        <f>J20+J22+J24</f>
        <v>10306100</v>
      </c>
    </row>
    <row r="20" spans="1:10" s="1" customFormat="1" ht="30" customHeight="1" x14ac:dyDescent="0.25">
      <c r="A20" s="187"/>
      <c r="B20" s="187" t="s">
        <v>17</v>
      </c>
      <c r="C20" s="187"/>
      <c r="D20" s="18" t="s">
        <v>18</v>
      </c>
      <c r="E20" s="18" t="s">
        <v>39</v>
      </c>
      <c r="F20" s="18" t="s">
        <v>16</v>
      </c>
      <c r="G20" s="18" t="s">
        <v>19</v>
      </c>
      <c r="H20" s="19">
        <f>H21</f>
        <v>6346500</v>
      </c>
      <c r="I20" s="19">
        <f t="shared" ref="I20:J20" si="0">I21</f>
        <v>6433720</v>
      </c>
      <c r="J20" s="19">
        <f t="shared" si="0"/>
        <v>6806800</v>
      </c>
    </row>
    <row r="21" spans="1:10" s="1" customFormat="1" ht="15" customHeight="1" x14ac:dyDescent="0.25">
      <c r="A21" s="20"/>
      <c r="B21" s="193" t="s">
        <v>20</v>
      </c>
      <c r="C21" s="193"/>
      <c r="D21" s="18" t="s">
        <v>10</v>
      </c>
      <c r="E21" s="18" t="s">
        <v>39</v>
      </c>
      <c r="F21" s="18" t="s">
        <v>16</v>
      </c>
      <c r="G21" s="18" t="s">
        <v>21</v>
      </c>
      <c r="H21" s="19">
        <f>6346456+44</f>
        <v>6346500</v>
      </c>
      <c r="I21" s="19">
        <v>6433720</v>
      </c>
      <c r="J21" s="19">
        <v>6806800</v>
      </c>
    </row>
    <row r="22" spans="1:10" s="1" customFormat="1" ht="12.75" x14ac:dyDescent="0.25">
      <c r="A22" s="20"/>
      <c r="B22" s="193" t="s">
        <v>22</v>
      </c>
      <c r="C22" s="193"/>
      <c r="D22" s="18" t="s">
        <v>10</v>
      </c>
      <c r="E22" s="18" t="s">
        <v>39</v>
      </c>
      <c r="F22" s="18" t="s">
        <v>16</v>
      </c>
      <c r="G22" s="18" t="s">
        <v>23</v>
      </c>
      <c r="H22" s="19">
        <f>H23</f>
        <v>2929800</v>
      </c>
      <c r="I22" s="19">
        <f>I23</f>
        <v>3076255</v>
      </c>
      <c r="J22" s="19">
        <f>J23</f>
        <v>3254700</v>
      </c>
    </row>
    <row r="23" spans="1:10" s="1" customFormat="1" ht="12.75" x14ac:dyDescent="0.25">
      <c r="A23" s="20"/>
      <c r="B23" s="187" t="s">
        <v>24</v>
      </c>
      <c r="C23" s="187"/>
      <c r="D23" s="18" t="s">
        <v>10</v>
      </c>
      <c r="E23" s="18" t="s">
        <v>39</v>
      </c>
      <c r="F23" s="18" t="s">
        <v>16</v>
      </c>
      <c r="G23" s="18" t="s">
        <v>25</v>
      </c>
      <c r="H23" s="19">
        <f>2929767+33</f>
        <v>2929800</v>
      </c>
      <c r="I23" s="19">
        <v>3076255</v>
      </c>
      <c r="J23" s="19">
        <v>3254700</v>
      </c>
    </row>
    <row r="24" spans="1:10" s="1" customFormat="1" ht="12.75" x14ac:dyDescent="0.25">
      <c r="A24" s="20"/>
      <c r="B24" s="187" t="s">
        <v>26</v>
      </c>
      <c r="C24" s="187"/>
      <c r="D24" s="18" t="s">
        <v>10</v>
      </c>
      <c r="E24" s="18" t="s">
        <v>39</v>
      </c>
      <c r="F24" s="18" t="s">
        <v>16</v>
      </c>
      <c r="G24" s="18" t="s">
        <v>27</v>
      </c>
      <c r="H24" s="19">
        <f>H25+H26</f>
        <v>244600</v>
      </c>
      <c r="I24" s="19">
        <f>I25+I26</f>
        <v>244600</v>
      </c>
      <c r="J24" s="19">
        <f>J25+J26</f>
        <v>244600</v>
      </c>
    </row>
    <row r="25" spans="1:10" s="1" customFormat="1" ht="12.75" x14ac:dyDescent="0.25">
      <c r="A25" s="20"/>
      <c r="B25" s="187" t="s">
        <v>28</v>
      </c>
      <c r="C25" s="187"/>
      <c r="D25" s="18" t="s">
        <v>10</v>
      </c>
      <c r="E25" s="18" t="s">
        <v>39</v>
      </c>
      <c r="F25" s="18" t="s">
        <v>16</v>
      </c>
      <c r="G25" s="18" t="s">
        <v>29</v>
      </c>
      <c r="H25" s="19">
        <v>150000</v>
      </c>
      <c r="I25" s="19">
        <v>150000</v>
      </c>
      <c r="J25" s="19">
        <v>150000</v>
      </c>
    </row>
    <row r="26" spans="1:10" s="1" customFormat="1" ht="12.75" x14ac:dyDescent="0.25">
      <c r="A26" s="20"/>
      <c r="B26" s="187" t="s">
        <v>30</v>
      </c>
      <c r="C26" s="187"/>
      <c r="D26" s="18" t="s">
        <v>10</v>
      </c>
      <c r="E26" s="18" t="s">
        <v>39</v>
      </c>
      <c r="F26" s="18" t="s">
        <v>16</v>
      </c>
      <c r="G26" s="18" t="s">
        <v>31</v>
      </c>
      <c r="H26" s="19">
        <v>94600</v>
      </c>
      <c r="I26" s="19">
        <v>94600</v>
      </c>
      <c r="J26" s="19">
        <v>94600</v>
      </c>
    </row>
    <row r="27" spans="1:10" s="1" customFormat="1" ht="25.5" customHeight="1" x14ac:dyDescent="0.25">
      <c r="A27" s="350" t="s">
        <v>41</v>
      </c>
      <c r="B27" s="350"/>
      <c r="C27" s="187"/>
      <c r="D27" s="18" t="s">
        <v>10</v>
      </c>
      <c r="E27" s="18" t="s">
        <v>39</v>
      </c>
      <c r="F27" s="18" t="s">
        <v>42</v>
      </c>
      <c r="G27" s="18"/>
      <c r="H27" s="19">
        <f t="shared" ref="H27:J28" si="1">H28</f>
        <v>717800</v>
      </c>
      <c r="I27" s="19">
        <f t="shared" si="1"/>
        <v>727609</v>
      </c>
      <c r="J27" s="19">
        <f t="shared" si="1"/>
        <v>769800</v>
      </c>
    </row>
    <row r="28" spans="1:10" s="1" customFormat="1" ht="27" customHeight="1" x14ac:dyDescent="0.25">
      <c r="A28" s="187"/>
      <c r="B28" s="187" t="s">
        <v>17</v>
      </c>
      <c r="C28" s="187"/>
      <c r="D28" s="18" t="s">
        <v>18</v>
      </c>
      <c r="E28" s="18" t="s">
        <v>39</v>
      </c>
      <c r="F28" s="18" t="s">
        <v>42</v>
      </c>
      <c r="G28" s="18" t="s">
        <v>19</v>
      </c>
      <c r="H28" s="19">
        <f t="shared" si="1"/>
        <v>717800</v>
      </c>
      <c r="I28" s="19">
        <f t="shared" si="1"/>
        <v>727609</v>
      </c>
      <c r="J28" s="19">
        <f t="shared" si="1"/>
        <v>769800</v>
      </c>
    </row>
    <row r="29" spans="1:10" s="1" customFormat="1" ht="12.75" x14ac:dyDescent="0.25">
      <c r="A29" s="20"/>
      <c r="B29" s="193" t="s">
        <v>20</v>
      </c>
      <c r="C29" s="193"/>
      <c r="D29" s="18" t="s">
        <v>10</v>
      </c>
      <c r="E29" s="18" t="s">
        <v>39</v>
      </c>
      <c r="F29" s="18" t="s">
        <v>42</v>
      </c>
      <c r="G29" s="18" t="s">
        <v>21</v>
      </c>
      <c r="H29" s="19">
        <f>717741+59</f>
        <v>717800</v>
      </c>
      <c r="I29" s="19">
        <v>727609</v>
      </c>
      <c r="J29" s="19">
        <v>769800</v>
      </c>
    </row>
    <row r="30" spans="1:10" s="1" customFormat="1" ht="28.5" hidden="1" customHeight="1" x14ac:dyDescent="0.25">
      <c r="A30" s="350" t="s">
        <v>32</v>
      </c>
      <c r="B30" s="350"/>
      <c r="C30" s="187"/>
      <c r="D30" s="18" t="s">
        <v>10</v>
      </c>
      <c r="E30" s="18" t="s">
        <v>39</v>
      </c>
      <c r="F30" s="18" t="s">
        <v>33</v>
      </c>
      <c r="G30" s="18"/>
      <c r="H30" s="19">
        <f>H31</f>
        <v>0</v>
      </c>
      <c r="I30" s="19"/>
      <c r="J30" s="19"/>
    </row>
    <row r="31" spans="1:10" s="1" customFormat="1" ht="51.75" hidden="1" customHeight="1" x14ac:dyDescent="0.25">
      <c r="A31" s="353" t="s">
        <v>34</v>
      </c>
      <c r="B31" s="354"/>
      <c r="C31" s="187"/>
      <c r="D31" s="18" t="s">
        <v>10</v>
      </c>
      <c r="E31" s="18" t="s">
        <v>39</v>
      </c>
      <c r="F31" s="18" t="s">
        <v>35</v>
      </c>
      <c r="G31" s="22"/>
      <c r="H31" s="19"/>
      <c r="I31" s="19"/>
      <c r="J31" s="19"/>
    </row>
    <row r="32" spans="1:10" s="1" customFormat="1" ht="30.75" hidden="1" customHeight="1" x14ac:dyDescent="0.25">
      <c r="A32" s="350" t="s">
        <v>43</v>
      </c>
      <c r="B32" s="350"/>
      <c r="C32" s="187"/>
      <c r="D32" s="18" t="s">
        <v>10</v>
      </c>
      <c r="E32" s="18" t="s">
        <v>39</v>
      </c>
      <c r="F32" s="18" t="s">
        <v>37</v>
      </c>
      <c r="G32" s="18"/>
      <c r="H32" s="19">
        <f>H33+H35</f>
        <v>0</v>
      </c>
      <c r="I32" s="19">
        <f>I33+I35</f>
        <v>0</v>
      </c>
      <c r="J32" s="19">
        <f>J33+J35</f>
        <v>0</v>
      </c>
    </row>
    <row r="33" spans="1:10" s="1" customFormat="1" ht="25.5" hidden="1" x14ac:dyDescent="0.25">
      <c r="A33" s="187"/>
      <c r="B33" s="187" t="s">
        <v>17</v>
      </c>
      <c r="C33" s="187"/>
      <c r="D33" s="18" t="s">
        <v>18</v>
      </c>
      <c r="E33" s="18" t="s">
        <v>39</v>
      </c>
      <c r="F33" s="18" t="s">
        <v>37</v>
      </c>
      <c r="G33" s="18" t="s">
        <v>19</v>
      </c>
      <c r="H33" s="19">
        <f>H34</f>
        <v>0</v>
      </c>
      <c r="I33" s="19">
        <f>I34</f>
        <v>0</v>
      </c>
      <c r="J33" s="19">
        <f>J34</f>
        <v>0</v>
      </c>
    </row>
    <row r="34" spans="1:10" s="1" customFormat="1" ht="12.75" hidden="1" x14ac:dyDescent="0.25">
      <c r="A34" s="20"/>
      <c r="B34" s="193" t="s">
        <v>20</v>
      </c>
      <c r="C34" s="193"/>
      <c r="D34" s="18" t="s">
        <v>10</v>
      </c>
      <c r="E34" s="18" t="s">
        <v>39</v>
      </c>
      <c r="F34" s="18" t="s">
        <v>37</v>
      </c>
      <c r="G34" s="18" t="s">
        <v>21</v>
      </c>
      <c r="H34" s="19"/>
      <c r="I34" s="19"/>
      <c r="J34" s="19"/>
    </row>
    <row r="35" spans="1:10" s="1" customFormat="1" ht="12.75" hidden="1" x14ac:dyDescent="0.25">
      <c r="A35" s="20"/>
      <c r="B35" s="193" t="s">
        <v>22</v>
      </c>
      <c r="C35" s="193"/>
      <c r="D35" s="18" t="s">
        <v>10</v>
      </c>
      <c r="E35" s="18" t="s">
        <v>39</v>
      </c>
      <c r="F35" s="18" t="s">
        <v>37</v>
      </c>
      <c r="G35" s="18" t="s">
        <v>23</v>
      </c>
      <c r="H35" s="19">
        <f>H36</f>
        <v>0</v>
      </c>
      <c r="I35" s="19">
        <f>I36</f>
        <v>0</v>
      </c>
      <c r="J35" s="19">
        <f>J36</f>
        <v>0</v>
      </c>
    </row>
    <row r="36" spans="1:10" s="1" customFormat="1" ht="12.75" hidden="1" x14ac:dyDescent="0.25">
      <c r="A36" s="20"/>
      <c r="B36" s="187" t="s">
        <v>24</v>
      </c>
      <c r="C36" s="187"/>
      <c r="D36" s="18" t="s">
        <v>10</v>
      </c>
      <c r="E36" s="18" t="s">
        <v>39</v>
      </c>
      <c r="F36" s="18" t="s">
        <v>37</v>
      </c>
      <c r="G36" s="18" t="s">
        <v>25</v>
      </c>
      <c r="H36" s="19"/>
      <c r="I36" s="19"/>
      <c r="J36" s="19"/>
    </row>
    <row r="37" spans="1:10" s="1" customFormat="1" ht="29.25" hidden="1" customHeight="1" x14ac:dyDescent="0.25">
      <c r="A37" s="350" t="s">
        <v>44</v>
      </c>
      <c r="B37" s="350"/>
      <c r="C37" s="187"/>
      <c r="D37" s="18" t="s">
        <v>10</v>
      </c>
      <c r="E37" s="18" t="s">
        <v>39</v>
      </c>
      <c r="F37" s="18" t="s">
        <v>45</v>
      </c>
      <c r="G37" s="18"/>
      <c r="H37" s="19" t="e">
        <f>#REF!</f>
        <v>#REF!</v>
      </c>
      <c r="I37" s="19" t="e">
        <f>#REF!</f>
        <v>#REF!</v>
      </c>
      <c r="J37" s="19" t="e">
        <f>#REF!</f>
        <v>#REF!</v>
      </c>
    </row>
    <row r="38" spans="1:10" s="16" customFormat="1" ht="27.75" customHeight="1" x14ac:dyDescent="0.25">
      <c r="A38" s="326" t="s">
        <v>46</v>
      </c>
      <c r="B38" s="326"/>
      <c r="C38" s="198"/>
      <c r="D38" s="14" t="s">
        <v>10</v>
      </c>
      <c r="E38" s="14" t="s">
        <v>47</v>
      </c>
      <c r="F38" s="14"/>
      <c r="G38" s="14"/>
      <c r="H38" s="15">
        <f>H39</f>
        <v>3644600</v>
      </c>
      <c r="I38" s="15">
        <f>I39</f>
        <v>3708459</v>
      </c>
      <c r="J38" s="15">
        <f>J39</f>
        <v>3922500</v>
      </c>
    </row>
    <row r="39" spans="1:10" s="1" customFormat="1" ht="39.75" customHeight="1" x14ac:dyDescent="0.25">
      <c r="A39" s="350" t="s">
        <v>13</v>
      </c>
      <c r="B39" s="350"/>
      <c r="C39" s="187"/>
      <c r="D39" s="18" t="s">
        <v>10</v>
      </c>
      <c r="E39" s="18" t="s">
        <v>47</v>
      </c>
      <c r="F39" s="18" t="s">
        <v>40</v>
      </c>
      <c r="G39" s="18"/>
      <c r="H39" s="19">
        <f>H40+H48</f>
        <v>3644600</v>
      </c>
      <c r="I39" s="19">
        <f>I40+I48</f>
        <v>3708459</v>
      </c>
      <c r="J39" s="19">
        <f>J40+J48</f>
        <v>3922500</v>
      </c>
    </row>
    <row r="40" spans="1:10" s="1" customFormat="1" ht="12.75" customHeight="1" x14ac:dyDescent="0.25">
      <c r="A40" s="350" t="s">
        <v>15</v>
      </c>
      <c r="B40" s="350"/>
      <c r="C40" s="187"/>
      <c r="D40" s="18" t="s">
        <v>10</v>
      </c>
      <c r="E40" s="18" t="s">
        <v>47</v>
      </c>
      <c r="F40" s="18" t="s">
        <v>16</v>
      </c>
      <c r="G40" s="18"/>
      <c r="H40" s="19">
        <f>H41+H43+H45</f>
        <v>3346300</v>
      </c>
      <c r="I40" s="19">
        <f>I41+I43+I45</f>
        <v>3406071</v>
      </c>
      <c r="J40" s="19">
        <f>J41+J43+J45</f>
        <v>3602600</v>
      </c>
    </row>
    <row r="41" spans="1:10" s="1" customFormat="1" ht="27.75" customHeight="1" x14ac:dyDescent="0.25">
      <c r="A41" s="187"/>
      <c r="B41" s="187" t="s">
        <v>17</v>
      </c>
      <c r="C41" s="187"/>
      <c r="D41" s="18" t="s">
        <v>18</v>
      </c>
      <c r="E41" s="18" t="s">
        <v>47</v>
      </c>
      <c r="F41" s="18" t="s">
        <v>16</v>
      </c>
      <c r="G41" s="18" t="s">
        <v>19</v>
      </c>
      <c r="H41" s="19">
        <f>H42</f>
        <v>2954700</v>
      </c>
      <c r="I41" s="19">
        <f>I42</f>
        <v>2995271</v>
      </c>
      <c r="J41" s="19">
        <f>J42</f>
        <v>3169000</v>
      </c>
    </row>
    <row r="42" spans="1:10" s="1" customFormat="1" ht="12.75" x14ac:dyDescent="0.25">
      <c r="A42" s="20"/>
      <c r="B42" s="193" t="s">
        <v>20</v>
      </c>
      <c r="C42" s="193"/>
      <c r="D42" s="18" t="s">
        <v>10</v>
      </c>
      <c r="E42" s="18" t="s">
        <v>47</v>
      </c>
      <c r="F42" s="18" t="s">
        <v>16</v>
      </c>
      <c r="G42" s="18" t="s">
        <v>21</v>
      </c>
      <c r="H42" s="19">
        <f>2954645+55</f>
        <v>2954700</v>
      </c>
      <c r="I42" s="19">
        <v>2995271</v>
      </c>
      <c r="J42" s="19">
        <v>3169000</v>
      </c>
    </row>
    <row r="43" spans="1:10" s="1" customFormat="1" ht="12.75" x14ac:dyDescent="0.25">
      <c r="A43" s="20"/>
      <c r="B43" s="193" t="s">
        <v>22</v>
      </c>
      <c r="C43" s="193"/>
      <c r="D43" s="18" t="s">
        <v>10</v>
      </c>
      <c r="E43" s="18" t="s">
        <v>47</v>
      </c>
      <c r="F43" s="18" t="s">
        <v>16</v>
      </c>
      <c r="G43" s="18" t="s">
        <v>23</v>
      </c>
      <c r="H43" s="19">
        <f>H44</f>
        <v>384000</v>
      </c>
      <c r="I43" s="19">
        <f>I44</f>
        <v>403200</v>
      </c>
      <c r="J43" s="19">
        <f>J44</f>
        <v>426600</v>
      </c>
    </row>
    <row r="44" spans="1:10" s="1" customFormat="1" ht="12.75" x14ac:dyDescent="0.25">
      <c r="A44" s="20"/>
      <c r="B44" s="187" t="s">
        <v>24</v>
      </c>
      <c r="C44" s="187"/>
      <c r="D44" s="18" t="s">
        <v>10</v>
      </c>
      <c r="E44" s="18" t="s">
        <v>47</v>
      </c>
      <c r="F44" s="18" t="s">
        <v>16</v>
      </c>
      <c r="G44" s="18" t="s">
        <v>25</v>
      </c>
      <c r="H44" s="19">
        <v>384000</v>
      </c>
      <c r="I44" s="19">
        <v>403200</v>
      </c>
      <c r="J44" s="19">
        <v>426600</v>
      </c>
    </row>
    <row r="45" spans="1:10" s="1" customFormat="1" ht="12.75" x14ac:dyDescent="0.25">
      <c r="A45" s="20"/>
      <c r="B45" s="187" t="s">
        <v>26</v>
      </c>
      <c r="C45" s="187"/>
      <c r="D45" s="18" t="s">
        <v>10</v>
      </c>
      <c r="E45" s="18" t="s">
        <v>47</v>
      </c>
      <c r="F45" s="18" t="s">
        <v>16</v>
      </c>
      <c r="G45" s="18" t="s">
        <v>27</v>
      </c>
      <c r="H45" s="19">
        <f>H46+H47</f>
        <v>7600</v>
      </c>
      <c r="I45" s="19">
        <f>I46+I47</f>
        <v>7600</v>
      </c>
      <c r="J45" s="19">
        <f>J46+J47</f>
        <v>7000</v>
      </c>
    </row>
    <row r="46" spans="1:10" s="1" customFormat="1" ht="12.75" x14ac:dyDescent="0.25">
      <c r="A46" s="20"/>
      <c r="B46" s="187" t="s">
        <v>28</v>
      </c>
      <c r="C46" s="187"/>
      <c r="D46" s="18" t="s">
        <v>10</v>
      </c>
      <c r="E46" s="18" t="s">
        <v>47</v>
      </c>
      <c r="F46" s="18" t="s">
        <v>16</v>
      </c>
      <c r="G46" s="18" t="s">
        <v>29</v>
      </c>
      <c r="H46" s="19">
        <v>6000</v>
      </c>
      <c r="I46" s="19">
        <v>6000</v>
      </c>
      <c r="J46" s="19">
        <v>6000</v>
      </c>
    </row>
    <row r="47" spans="1:10" s="1" customFormat="1" ht="12.75" x14ac:dyDescent="0.25">
      <c r="A47" s="20"/>
      <c r="B47" s="187" t="s">
        <v>30</v>
      </c>
      <c r="C47" s="187"/>
      <c r="D47" s="18" t="s">
        <v>10</v>
      </c>
      <c r="E47" s="18" t="s">
        <v>47</v>
      </c>
      <c r="F47" s="18" t="s">
        <v>16</v>
      </c>
      <c r="G47" s="18" t="s">
        <v>31</v>
      </c>
      <c r="H47" s="19">
        <v>1600</v>
      </c>
      <c r="I47" s="19">
        <v>1600</v>
      </c>
      <c r="J47" s="19">
        <v>1000</v>
      </c>
    </row>
    <row r="48" spans="1:10" s="1" customFormat="1" ht="15" customHeight="1" x14ac:dyDescent="0.25">
      <c r="A48" s="350" t="s">
        <v>48</v>
      </c>
      <c r="B48" s="350"/>
      <c r="C48" s="187"/>
      <c r="D48" s="18" t="s">
        <v>10</v>
      </c>
      <c r="E48" s="18" t="s">
        <v>47</v>
      </c>
      <c r="F48" s="18" t="s">
        <v>49</v>
      </c>
      <c r="G48" s="18"/>
      <c r="H48" s="19">
        <f t="shared" ref="H48:J49" si="2">H49</f>
        <v>298300</v>
      </c>
      <c r="I48" s="19">
        <f t="shared" si="2"/>
        <v>302388</v>
      </c>
      <c r="J48" s="19">
        <f t="shared" si="2"/>
        <v>319900</v>
      </c>
    </row>
    <row r="49" spans="1:10" s="1" customFormat="1" ht="27" customHeight="1" x14ac:dyDescent="0.25">
      <c r="A49" s="187"/>
      <c r="B49" s="187" t="s">
        <v>17</v>
      </c>
      <c r="C49" s="187"/>
      <c r="D49" s="18" t="s">
        <v>18</v>
      </c>
      <c r="E49" s="18" t="s">
        <v>47</v>
      </c>
      <c r="F49" s="18" t="s">
        <v>49</v>
      </c>
      <c r="G49" s="18" t="s">
        <v>19</v>
      </c>
      <c r="H49" s="19">
        <f t="shared" si="2"/>
        <v>298300</v>
      </c>
      <c r="I49" s="19">
        <f t="shared" si="2"/>
        <v>302388</v>
      </c>
      <c r="J49" s="19">
        <f t="shared" si="2"/>
        <v>319900</v>
      </c>
    </row>
    <row r="50" spans="1:10" s="1" customFormat="1" ht="12.75" x14ac:dyDescent="0.25">
      <c r="A50" s="20"/>
      <c r="B50" s="193" t="s">
        <v>20</v>
      </c>
      <c r="C50" s="193"/>
      <c r="D50" s="18" t="s">
        <v>10</v>
      </c>
      <c r="E50" s="18" t="s">
        <v>47</v>
      </c>
      <c r="F50" s="18" t="s">
        <v>49</v>
      </c>
      <c r="G50" s="18" t="s">
        <v>21</v>
      </c>
      <c r="H50" s="19">
        <f>298287+13</f>
        <v>298300</v>
      </c>
      <c r="I50" s="19">
        <v>302388</v>
      </c>
      <c r="J50" s="19">
        <v>319900</v>
      </c>
    </row>
    <row r="51" spans="1:10" s="1" customFormat="1" ht="12.75" hidden="1" x14ac:dyDescent="0.25">
      <c r="A51" s="20"/>
      <c r="B51" s="294"/>
      <c r="C51" s="294"/>
      <c r="D51" s="18"/>
      <c r="E51" s="18"/>
      <c r="F51" s="18"/>
      <c r="G51" s="18"/>
      <c r="H51" s="19"/>
      <c r="I51" s="19"/>
      <c r="J51" s="19"/>
    </row>
    <row r="52" spans="1:10" s="1" customFormat="1" ht="12.75" hidden="1" x14ac:dyDescent="0.25">
      <c r="A52" s="20"/>
      <c r="B52" s="294"/>
      <c r="C52" s="294"/>
      <c r="D52" s="18"/>
      <c r="E52" s="18"/>
      <c r="F52" s="18"/>
      <c r="G52" s="18"/>
      <c r="H52" s="19"/>
      <c r="I52" s="19"/>
      <c r="J52" s="19"/>
    </row>
    <row r="53" spans="1:10" s="1" customFormat="1" ht="12.75" hidden="1" x14ac:dyDescent="0.25">
      <c r="A53" s="20"/>
      <c r="B53" s="294"/>
      <c r="C53" s="294"/>
      <c r="D53" s="18"/>
      <c r="E53" s="18"/>
      <c r="F53" s="18"/>
      <c r="G53" s="18"/>
      <c r="H53" s="19"/>
      <c r="I53" s="19"/>
      <c r="J53" s="19"/>
    </row>
    <row r="54" spans="1:10" s="1" customFormat="1" ht="12.75" hidden="1" x14ac:dyDescent="0.25">
      <c r="A54" s="20"/>
      <c r="B54" s="294"/>
      <c r="C54" s="294"/>
      <c r="D54" s="18"/>
      <c r="E54" s="18"/>
      <c r="F54" s="18"/>
      <c r="G54" s="18"/>
      <c r="H54" s="19"/>
      <c r="I54" s="19"/>
      <c r="J54" s="19"/>
    </row>
    <row r="55" spans="1:10" s="1" customFormat="1" ht="12.75" hidden="1" x14ac:dyDescent="0.25">
      <c r="A55" s="20"/>
      <c r="B55" s="294"/>
      <c r="C55" s="294"/>
      <c r="D55" s="18"/>
      <c r="E55" s="18"/>
      <c r="F55" s="18"/>
      <c r="G55" s="18"/>
      <c r="H55" s="19"/>
      <c r="I55" s="19"/>
      <c r="J55" s="19"/>
    </row>
    <row r="56" spans="1:10" s="16" customFormat="1" ht="12.75" customHeight="1" x14ac:dyDescent="0.25">
      <c r="A56" s="326" t="s">
        <v>50</v>
      </c>
      <c r="B56" s="326"/>
      <c r="C56" s="198"/>
      <c r="D56" s="14" t="s">
        <v>10</v>
      </c>
      <c r="E56" s="14" t="s">
        <v>51</v>
      </c>
      <c r="F56" s="14"/>
      <c r="G56" s="14"/>
      <c r="H56" s="15">
        <f t="shared" ref="H56:J59" si="3">H57</f>
        <v>100000</v>
      </c>
      <c r="I56" s="15">
        <f t="shared" si="3"/>
        <v>100000</v>
      </c>
      <c r="J56" s="15">
        <f t="shared" si="3"/>
        <v>100000</v>
      </c>
    </row>
    <row r="57" spans="1:10" s="1" customFormat="1" ht="12.75" customHeight="1" x14ac:dyDescent="0.25">
      <c r="A57" s="350" t="s">
        <v>50</v>
      </c>
      <c r="B57" s="350"/>
      <c r="C57" s="187"/>
      <c r="D57" s="18" t="s">
        <v>10</v>
      </c>
      <c r="E57" s="18" t="s">
        <v>51</v>
      </c>
      <c r="F57" s="18" t="s">
        <v>52</v>
      </c>
      <c r="G57" s="18"/>
      <c r="H57" s="19">
        <f t="shared" si="3"/>
        <v>100000</v>
      </c>
      <c r="I57" s="19">
        <f t="shared" si="3"/>
        <v>100000</v>
      </c>
      <c r="J57" s="19">
        <f t="shared" si="3"/>
        <v>100000</v>
      </c>
    </row>
    <row r="58" spans="1:10" s="1" customFormat="1" ht="12.75" customHeight="1" x14ac:dyDescent="0.25">
      <c r="A58" s="350" t="s">
        <v>53</v>
      </c>
      <c r="B58" s="350"/>
      <c r="C58" s="187"/>
      <c r="D58" s="18" t="s">
        <v>10</v>
      </c>
      <c r="E58" s="18" t="s">
        <v>51</v>
      </c>
      <c r="F58" s="18" t="s">
        <v>54</v>
      </c>
      <c r="G58" s="18"/>
      <c r="H58" s="19">
        <f t="shared" si="3"/>
        <v>100000</v>
      </c>
      <c r="I58" s="19">
        <f t="shared" si="3"/>
        <v>100000</v>
      </c>
      <c r="J58" s="19">
        <f t="shared" si="3"/>
        <v>100000</v>
      </c>
    </row>
    <row r="59" spans="1:10" s="1" customFormat="1" ht="12.75" x14ac:dyDescent="0.25">
      <c r="A59" s="20"/>
      <c r="B59" s="187" t="s">
        <v>26</v>
      </c>
      <c r="C59" s="187"/>
      <c r="D59" s="18" t="s">
        <v>10</v>
      </c>
      <c r="E59" s="18" t="s">
        <v>51</v>
      </c>
      <c r="F59" s="18" t="s">
        <v>54</v>
      </c>
      <c r="G59" s="18" t="s">
        <v>27</v>
      </c>
      <c r="H59" s="19">
        <f t="shared" si="3"/>
        <v>100000</v>
      </c>
      <c r="I59" s="19">
        <f t="shared" si="3"/>
        <v>100000</v>
      </c>
      <c r="J59" s="19">
        <f t="shared" si="3"/>
        <v>100000</v>
      </c>
    </row>
    <row r="60" spans="1:10" s="1" customFormat="1" ht="12.75" x14ac:dyDescent="0.25">
      <c r="A60" s="20"/>
      <c r="B60" s="193" t="s">
        <v>55</v>
      </c>
      <c r="C60" s="193"/>
      <c r="D60" s="18" t="s">
        <v>10</v>
      </c>
      <c r="E60" s="18" t="s">
        <v>51</v>
      </c>
      <c r="F60" s="18" t="s">
        <v>54</v>
      </c>
      <c r="G60" s="18" t="s">
        <v>56</v>
      </c>
      <c r="H60" s="19">
        <v>100000</v>
      </c>
      <c r="I60" s="19">
        <v>100000</v>
      </c>
      <c r="J60" s="19">
        <v>100000</v>
      </c>
    </row>
    <row r="61" spans="1:10" s="16" customFormat="1" ht="12.75" customHeight="1" x14ac:dyDescent="0.25">
      <c r="A61" s="326" t="s">
        <v>57</v>
      </c>
      <c r="B61" s="326"/>
      <c r="C61" s="198"/>
      <c r="D61" s="14" t="s">
        <v>10</v>
      </c>
      <c r="E61" s="14" t="s">
        <v>58</v>
      </c>
      <c r="F61" s="14"/>
      <c r="G61" s="14"/>
      <c r="H61" s="15">
        <f>H62+H69+H79+H82</f>
        <v>2347200</v>
      </c>
      <c r="I61" s="15">
        <f t="shared" ref="I61:J61" si="4">I62+I69+I79+I82</f>
        <v>1597200</v>
      </c>
      <c r="J61" s="15">
        <f t="shared" si="4"/>
        <v>1613200</v>
      </c>
    </row>
    <row r="62" spans="1:10" s="1" customFormat="1" ht="30" customHeight="1" x14ac:dyDescent="0.25">
      <c r="A62" s="350" t="s">
        <v>59</v>
      </c>
      <c r="B62" s="350"/>
      <c r="C62" s="187"/>
      <c r="D62" s="18" t="s">
        <v>10</v>
      </c>
      <c r="E62" s="18" t="s">
        <v>58</v>
      </c>
      <c r="F62" s="18" t="s">
        <v>60</v>
      </c>
      <c r="G62" s="18"/>
      <c r="H62" s="19">
        <f>H63+H66</f>
        <v>325000</v>
      </c>
      <c r="I62" s="19">
        <f>I63+I66</f>
        <v>275000</v>
      </c>
      <c r="J62" s="19">
        <f>J63+J66</f>
        <v>291000</v>
      </c>
    </row>
    <row r="63" spans="1:10" s="1" customFormat="1" ht="12.75" customHeight="1" x14ac:dyDescent="0.25">
      <c r="A63" s="353" t="s">
        <v>61</v>
      </c>
      <c r="B63" s="354"/>
      <c r="C63" s="191"/>
      <c r="D63" s="18" t="s">
        <v>10</v>
      </c>
      <c r="E63" s="18" t="s">
        <v>58</v>
      </c>
      <c r="F63" s="18" t="s">
        <v>62</v>
      </c>
      <c r="G63" s="18"/>
      <c r="H63" s="19">
        <f>H64</f>
        <v>75000</v>
      </c>
      <c r="I63" s="19">
        <f>I64</f>
        <v>75000</v>
      </c>
      <c r="J63" s="19">
        <f>J64</f>
        <v>79400</v>
      </c>
    </row>
    <row r="64" spans="1:10" s="1" customFormat="1" ht="12.75" x14ac:dyDescent="0.25">
      <c r="A64" s="20"/>
      <c r="B64" s="193" t="s">
        <v>22</v>
      </c>
      <c r="C64" s="193"/>
      <c r="D64" s="18" t="s">
        <v>10</v>
      </c>
      <c r="E64" s="18" t="s">
        <v>58</v>
      </c>
      <c r="F64" s="18" t="s">
        <v>62</v>
      </c>
      <c r="G64" s="18" t="s">
        <v>23</v>
      </c>
      <c r="H64" s="19">
        <f t="shared" ref="H64:J67" si="5">H65</f>
        <v>75000</v>
      </c>
      <c r="I64" s="19">
        <f t="shared" si="5"/>
        <v>75000</v>
      </c>
      <c r="J64" s="19">
        <f t="shared" si="5"/>
        <v>79400</v>
      </c>
    </row>
    <row r="65" spans="1:10" s="1" customFormat="1" ht="12.75" x14ac:dyDescent="0.25">
      <c r="A65" s="20"/>
      <c r="B65" s="187" t="s">
        <v>24</v>
      </c>
      <c r="C65" s="187"/>
      <c r="D65" s="18" t="s">
        <v>10</v>
      </c>
      <c r="E65" s="18" t="s">
        <v>58</v>
      </c>
      <c r="F65" s="18" t="s">
        <v>62</v>
      </c>
      <c r="G65" s="18" t="s">
        <v>25</v>
      </c>
      <c r="H65" s="19">
        <v>75000</v>
      </c>
      <c r="I65" s="19">
        <v>75000</v>
      </c>
      <c r="J65" s="19">
        <v>79400</v>
      </c>
    </row>
    <row r="66" spans="1:10" s="1" customFormat="1" ht="30.75" customHeight="1" x14ac:dyDescent="0.25">
      <c r="A66" s="350" t="s">
        <v>301</v>
      </c>
      <c r="B66" s="350"/>
      <c r="C66" s="187"/>
      <c r="D66" s="18" t="s">
        <v>18</v>
      </c>
      <c r="E66" s="18" t="s">
        <v>58</v>
      </c>
      <c r="F66" s="18" t="s">
        <v>63</v>
      </c>
      <c r="G66" s="18"/>
      <c r="H66" s="19">
        <f t="shared" si="5"/>
        <v>250000</v>
      </c>
      <c r="I66" s="19">
        <f t="shared" si="5"/>
        <v>200000</v>
      </c>
      <c r="J66" s="19">
        <f t="shared" si="5"/>
        <v>211600</v>
      </c>
    </row>
    <row r="67" spans="1:10" s="1" customFormat="1" ht="12.75" x14ac:dyDescent="0.25">
      <c r="A67" s="20"/>
      <c r="B67" s="193" t="s">
        <v>22</v>
      </c>
      <c r="C67" s="193"/>
      <c r="D67" s="18" t="s">
        <v>10</v>
      </c>
      <c r="E67" s="18" t="s">
        <v>58</v>
      </c>
      <c r="F67" s="18" t="s">
        <v>63</v>
      </c>
      <c r="G67" s="18" t="s">
        <v>23</v>
      </c>
      <c r="H67" s="19">
        <f t="shared" si="5"/>
        <v>250000</v>
      </c>
      <c r="I67" s="19">
        <f t="shared" si="5"/>
        <v>200000</v>
      </c>
      <c r="J67" s="19">
        <f t="shared" si="5"/>
        <v>211600</v>
      </c>
    </row>
    <row r="68" spans="1:10" s="1" customFormat="1" ht="12.75" x14ac:dyDescent="0.25">
      <c r="A68" s="20"/>
      <c r="B68" s="187" t="s">
        <v>24</v>
      </c>
      <c r="C68" s="187"/>
      <c r="D68" s="18" t="s">
        <v>10</v>
      </c>
      <c r="E68" s="18" t="s">
        <v>58</v>
      </c>
      <c r="F68" s="18" t="s">
        <v>63</v>
      </c>
      <c r="G68" s="18" t="s">
        <v>25</v>
      </c>
      <c r="H68" s="19">
        <v>250000</v>
      </c>
      <c r="I68" s="19">
        <v>200000</v>
      </c>
      <c r="J68" s="19">
        <v>211600</v>
      </c>
    </row>
    <row r="69" spans="1:10" s="24" customFormat="1" ht="12.75" customHeight="1" x14ac:dyDescent="0.25">
      <c r="A69" s="350" t="s">
        <v>64</v>
      </c>
      <c r="B69" s="350"/>
      <c r="C69" s="187"/>
      <c r="D69" s="18" t="s">
        <v>10</v>
      </c>
      <c r="E69" s="18" t="s">
        <v>58</v>
      </c>
      <c r="F69" s="18" t="s">
        <v>65</v>
      </c>
      <c r="G69" s="6"/>
      <c r="H69" s="19">
        <f>H70</f>
        <v>287400</v>
      </c>
      <c r="I69" s="19">
        <f>I70</f>
        <v>287400</v>
      </c>
      <c r="J69" s="19">
        <f>J70</f>
        <v>287400</v>
      </c>
    </row>
    <row r="70" spans="1:10" s="1" customFormat="1" ht="55.5" customHeight="1" x14ac:dyDescent="0.25">
      <c r="A70" s="350" t="s">
        <v>66</v>
      </c>
      <c r="B70" s="350"/>
      <c r="C70" s="187"/>
      <c r="D70" s="25" t="s">
        <v>10</v>
      </c>
      <c r="E70" s="25" t="s">
        <v>58</v>
      </c>
      <c r="F70" s="25" t="s">
        <v>67</v>
      </c>
      <c r="G70" s="26"/>
      <c r="H70" s="19">
        <f t="shared" ref="H70:J70" si="6">H71+H76</f>
        <v>287400</v>
      </c>
      <c r="I70" s="19">
        <f t="shared" si="6"/>
        <v>287400</v>
      </c>
      <c r="J70" s="19">
        <f t="shared" si="6"/>
        <v>287400</v>
      </c>
    </row>
    <row r="71" spans="1:10" s="1" customFormat="1" ht="52.5" customHeight="1" x14ac:dyDescent="0.25">
      <c r="A71" s="350" t="s">
        <v>294</v>
      </c>
      <c r="B71" s="350"/>
      <c r="C71" s="187"/>
      <c r="D71" s="25" t="s">
        <v>10</v>
      </c>
      <c r="E71" s="25" t="s">
        <v>58</v>
      </c>
      <c r="F71" s="25" t="s">
        <v>68</v>
      </c>
      <c r="G71" s="25"/>
      <c r="H71" s="19">
        <f>H72+H74</f>
        <v>287200</v>
      </c>
      <c r="I71" s="19">
        <f>I72+I74</f>
        <v>287200</v>
      </c>
      <c r="J71" s="19">
        <f>J72+J74</f>
        <v>287200</v>
      </c>
    </row>
    <row r="72" spans="1:10" s="1" customFormat="1" ht="27.75" customHeight="1" x14ac:dyDescent="0.25">
      <c r="A72" s="187"/>
      <c r="B72" s="187" t="s">
        <v>17</v>
      </c>
      <c r="C72" s="187"/>
      <c r="D72" s="18" t="s">
        <v>18</v>
      </c>
      <c r="E72" s="18" t="s">
        <v>58</v>
      </c>
      <c r="F72" s="25" t="s">
        <v>68</v>
      </c>
      <c r="G72" s="18" t="s">
        <v>19</v>
      </c>
      <c r="H72" s="19">
        <f>H73</f>
        <v>168000</v>
      </c>
      <c r="I72" s="19">
        <f>I73</f>
        <v>168036</v>
      </c>
      <c r="J72" s="19">
        <f>J73</f>
        <v>168036</v>
      </c>
    </row>
    <row r="73" spans="1:10" s="1" customFormat="1" ht="12.75" x14ac:dyDescent="0.25">
      <c r="A73" s="20"/>
      <c r="B73" s="193" t="s">
        <v>20</v>
      </c>
      <c r="C73" s="193"/>
      <c r="D73" s="18" t="s">
        <v>10</v>
      </c>
      <c r="E73" s="18" t="s">
        <v>58</v>
      </c>
      <c r="F73" s="25" t="s">
        <v>68</v>
      </c>
      <c r="G73" s="18" t="s">
        <v>21</v>
      </c>
      <c r="H73" s="19">
        <f>168036-36</f>
        <v>168000</v>
      </c>
      <c r="I73" s="19">
        <v>168036</v>
      </c>
      <c r="J73" s="19">
        <v>168036</v>
      </c>
    </row>
    <row r="74" spans="1:10" s="1" customFormat="1" ht="12.75" x14ac:dyDescent="0.25">
      <c r="A74" s="20"/>
      <c r="B74" s="193" t="s">
        <v>22</v>
      </c>
      <c r="C74" s="193"/>
      <c r="D74" s="18" t="s">
        <v>10</v>
      </c>
      <c r="E74" s="18" t="s">
        <v>58</v>
      </c>
      <c r="F74" s="25" t="s">
        <v>68</v>
      </c>
      <c r="G74" s="18" t="s">
        <v>23</v>
      </c>
      <c r="H74" s="19">
        <f>H75</f>
        <v>119200</v>
      </c>
      <c r="I74" s="19">
        <f>I75</f>
        <v>119164</v>
      </c>
      <c r="J74" s="19">
        <f>J75</f>
        <v>119164</v>
      </c>
    </row>
    <row r="75" spans="1:10" s="1" customFormat="1" ht="12.75" x14ac:dyDescent="0.25">
      <c r="A75" s="20"/>
      <c r="B75" s="187" t="s">
        <v>24</v>
      </c>
      <c r="C75" s="187"/>
      <c r="D75" s="18" t="s">
        <v>10</v>
      </c>
      <c r="E75" s="18" t="s">
        <v>58</v>
      </c>
      <c r="F75" s="25" t="s">
        <v>68</v>
      </c>
      <c r="G75" s="18" t="s">
        <v>25</v>
      </c>
      <c r="H75" s="19">
        <f>119164+36</f>
        <v>119200</v>
      </c>
      <c r="I75" s="19">
        <v>119164</v>
      </c>
      <c r="J75" s="19">
        <v>119164</v>
      </c>
    </row>
    <row r="76" spans="1:10" s="2" customFormat="1" ht="78.75" customHeight="1" x14ac:dyDescent="0.25">
      <c r="A76" s="350" t="s">
        <v>69</v>
      </c>
      <c r="B76" s="350"/>
      <c r="C76" s="187"/>
      <c r="D76" s="25" t="s">
        <v>10</v>
      </c>
      <c r="E76" s="25" t="s">
        <v>58</v>
      </c>
      <c r="F76" s="25" t="s">
        <v>70</v>
      </c>
      <c r="G76" s="25"/>
      <c r="H76" s="27">
        <f t="shared" ref="H76:J77" si="7">H77</f>
        <v>200</v>
      </c>
      <c r="I76" s="27">
        <f t="shared" si="7"/>
        <v>200</v>
      </c>
      <c r="J76" s="27">
        <f t="shared" si="7"/>
        <v>200</v>
      </c>
    </row>
    <row r="77" spans="1:10" s="1" customFormat="1" ht="12.75" x14ac:dyDescent="0.25">
      <c r="A77" s="20"/>
      <c r="B77" s="193" t="s">
        <v>64</v>
      </c>
      <c r="C77" s="193"/>
      <c r="D77" s="18" t="s">
        <v>10</v>
      </c>
      <c r="E77" s="25" t="s">
        <v>58</v>
      </c>
      <c r="F77" s="25" t="s">
        <v>70</v>
      </c>
      <c r="G77" s="18" t="s">
        <v>71</v>
      </c>
      <c r="H77" s="19">
        <f t="shared" si="7"/>
        <v>200</v>
      </c>
      <c r="I77" s="19">
        <f t="shared" si="7"/>
        <v>200</v>
      </c>
      <c r="J77" s="19">
        <f t="shared" si="7"/>
        <v>200</v>
      </c>
    </row>
    <row r="78" spans="1:10" s="1" customFormat="1" ht="12.75" x14ac:dyDescent="0.25">
      <c r="A78" s="20"/>
      <c r="B78" s="193" t="s">
        <v>72</v>
      </c>
      <c r="C78" s="193"/>
      <c r="D78" s="18" t="s">
        <v>10</v>
      </c>
      <c r="E78" s="25" t="s">
        <v>58</v>
      </c>
      <c r="F78" s="25" t="s">
        <v>70</v>
      </c>
      <c r="G78" s="18" t="s">
        <v>73</v>
      </c>
      <c r="H78" s="19">
        <v>200</v>
      </c>
      <c r="I78" s="19">
        <v>200</v>
      </c>
      <c r="J78" s="19">
        <v>200</v>
      </c>
    </row>
    <row r="79" spans="1:10" s="1" customFormat="1" ht="27.75" customHeight="1" x14ac:dyDescent="0.25">
      <c r="A79" s="350" t="s">
        <v>74</v>
      </c>
      <c r="B79" s="350"/>
      <c r="C79" s="187"/>
      <c r="D79" s="18" t="s">
        <v>10</v>
      </c>
      <c r="E79" s="18" t="s">
        <v>58</v>
      </c>
      <c r="F79" s="184" t="s">
        <v>75</v>
      </c>
      <c r="G79" s="18"/>
      <c r="H79" s="19">
        <f t="shared" ref="H79:J80" si="8">H80</f>
        <v>1200000</v>
      </c>
      <c r="I79" s="19">
        <f t="shared" si="8"/>
        <v>500000</v>
      </c>
      <c r="J79" s="19">
        <f t="shared" si="8"/>
        <v>500000</v>
      </c>
    </row>
    <row r="80" spans="1:10" s="1" customFormat="1" ht="12.75" x14ac:dyDescent="0.25">
      <c r="A80" s="20"/>
      <c r="B80" s="193" t="s">
        <v>22</v>
      </c>
      <c r="C80" s="193"/>
      <c r="D80" s="18" t="s">
        <v>10</v>
      </c>
      <c r="E80" s="25" t="s">
        <v>58</v>
      </c>
      <c r="F80" s="184" t="s">
        <v>75</v>
      </c>
      <c r="G80" s="18" t="s">
        <v>23</v>
      </c>
      <c r="H80" s="19">
        <f t="shared" si="8"/>
        <v>1200000</v>
      </c>
      <c r="I80" s="19">
        <f t="shared" si="8"/>
        <v>500000</v>
      </c>
      <c r="J80" s="19">
        <f t="shared" si="8"/>
        <v>500000</v>
      </c>
    </row>
    <row r="81" spans="1:10" s="1" customFormat="1" ht="12.75" x14ac:dyDescent="0.25">
      <c r="A81" s="20"/>
      <c r="B81" s="187" t="s">
        <v>24</v>
      </c>
      <c r="C81" s="187"/>
      <c r="D81" s="18" t="s">
        <v>10</v>
      </c>
      <c r="E81" s="25" t="s">
        <v>58</v>
      </c>
      <c r="F81" s="184" t="s">
        <v>75</v>
      </c>
      <c r="G81" s="18" t="s">
        <v>25</v>
      </c>
      <c r="H81" s="19">
        <f>1100000+100000</f>
        <v>1200000</v>
      </c>
      <c r="I81" s="19">
        <v>500000</v>
      </c>
      <c r="J81" s="19">
        <v>500000</v>
      </c>
    </row>
    <row r="82" spans="1:10" s="1" customFormat="1" ht="26.25" customHeight="1" x14ac:dyDescent="0.25">
      <c r="A82" s="350" t="s">
        <v>76</v>
      </c>
      <c r="B82" s="350"/>
      <c r="C82" s="187"/>
      <c r="D82" s="18" t="s">
        <v>10</v>
      </c>
      <c r="E82" s="25" t="s">
        <v>58</v>
      </c>
      <c r="F82" s="25" t="s">
        <v>77</v>
      </c>
      <c r="G82" s="18"/>
      <c r="H82" s="19">
        <f t="shared" ref="H82:J83" si="9">H83</f>
        <v>534800</v>
      </c>
      <c r="I82" s="19">
        <f t="shared" si="9"/>
        <v>534800</v>
      </c>
      <c r="J82" s="19">
        <f t="shared" si="9"/>
        <v>534800</v>
      </c>
    </row>
    <row r="83" spans="1:10" s="1" customFormat="1" ht="12.75" x14ac:dyDescent="0.25">
      <c r="A83" s="20"/>
      <c r="B83" s="193" t="s">
        <v>22</v>
      </c>
      <c r="C83" s="193"/>
      <c r="D83" s="18" t="s">
        <v>10</v>
      </c>
      <c r="E83" s="25" t="s">
        <v>58</v>
      </c>
      <c r="F83" s="25" t="s">
        <v>77</v>
      </c>
      <c r="G83" s="18" t="s">
        <v>23</v>
      </c>
      <c r="H83" s="19">
        <f t="shared" si="9"/>
        <v>534800</v>
      </c>
      <c r="I83" s="19">
        <f t="shared" si="9"/>
        <v>534800</v>
      </c>
      <c r="J83" s="19">
        <f t="shared" si="9"/>
        <v>534800</v>
      </c>
    </row>
    <row r="84" spans="1:10" s="1" customFormat="1" ht="12.75" x14ac:dyDescent="0.25">
      <c r="A84" s="20"/>
      <c r="B84" s="187" t="s">
        <v>24</v>
      </c>
      <c r="C84" s="187"/>
      <c r="D84" s="18" t="s">
        <v>10</v>
      </c>
      <c r="E84" s="25" t="s">
        <v>58</v>
      </c>
      <c r="F84" s="25" t="s">
        <v>77</v>
      </c>
      <c r="G84" s="18" t="s">
        <v>25</v>
      </c>
      <c r="H84" s="19">
        <v>534800</v>
      </c>
      <c r="I84" s="19">
        <v>534800</v>
      </c>
      <c r="J84" s="19">
        <v>534800</v>
      </c>
    </row>
    <row r="85" spans="1:10" s="12" customFormat="1" ht="18" customHeight="1" x14ac:dyDescent="0.25">
      <c r="A85" s="355" t="s">
        <v>78</v>
      </c>
      <c r="B85" s="355"/>
      <c r="C85" s="188"/>
      <c r="D85" s="9" t="s">
        <v>79</v>
      </c>
      <c r="E85" s="9"/>
      <c r="F85" s="9"/>
      <c r="G85" s="9"/>
      <c r="H85" s="10">
        <f t="shared" ref="H85:J90" si="10">H86</f>
        <v>714300</v>
      </c>
      <c r="I85" s="10">
        <f t="shared" si="10"/>
        <v>728300</v>
      </c>
      <c r="J85" s="10">
        <f t="shared" si="10"/>
        <v>729700</v>
      </c>
    </row>
    <row r="86" spans="1:10" s="30" customFormat="1" ht="12.75" x14ac:dyDescent="0.25">
      <c r="A86" s="327" t="s">
        <v>80</v>
      </c>
      <c r="B86" s="327"/>
      <c r="C86" s="203"/>
      <c r="D86" s="14" t="s">
        <v>79</v>
      </c>
      <c r="E86" s="14" t="s">
        <v>12</v>
      </c>
      <c r="F86" s="14"/>
      <c r="G86" s="14"/>
      <c r="H86" s="15">
        <f t="shared" si="10"/>
        <v>714300</v>
      </c>
      <c r="I86" s="15">
        <f t="shared" si="10"/>
        <v>728300</v>
      </c>
      <c r="J86" s="15">
        <f t="shared" si="10"/>
        <v>729700</v>
      </c>
    </row>
    <row r="87" spans="1:10" s="31" customFormat="1" ht="12.75" x14ac:dyDescent="0.25">
      <c r="A87" s="350" t="s">
        <v>81</v>
      </c>
      <c r="B87" s="350"/>
      <c r="C87" s="187"/>
      <c r="D87" s="18" t="s">
        <v>79</v>
      </c>
      <c r="E87" s="18" t="s">
        <v>12</v>
      </c>
      <c r="F87" s="18" t="s">
        <v>82</v>
      </c>
      <c r="G87" s="18"/>
      <c r="H87" s="19">
        <f t="shared" si="10"/>
        <v>714300</v>
      </c>
      <c r="I87" s="19">
        <f t="shared" si="10"/>
        <v>728300</v>
      </c>
      <c r="J87" s="19">
        <f t="shared" si="10"/>
        <v>729700</v>
      </c>
    </row>
    <row r="88" spans="1:10" s="1" customFormat="1" ht="26.25" customHeight="1" x14ac:dyDescent="0.25">
      <c r="A88" s="350" t="s">
        <v>83</v>
      </c>
      <c r="B88" s="350"/>
      <c r="C88" s="187"/>
      <c r="D88" s="18" t="s">
        <v>79</v>
      </c>
      <c r="E88" s="18" t="s">
        <v>12</v>
      </c>
      <c r="F88" s="18" t="s">
        <v>84</v>
      </c>
      <c r="G88" s="18"/>
      <c r="H88" s="32">
        <f t="shared" si="10"/>
        <v>714300</v>
      </c>
      <c r="I88" s="32">
        <f t="shared" si="10"/>
        <v>728300</v>
      </c>
      <c r="J88" s="32">
        <f t="shared" si="10"/>
        <v>729700</v>
      </c>
    </row>
    <row r="89" spans="1:10" s="1" customFormat="1" ht="51.75" customHeight="1" x14ac:dyDescent="0.25">
      <c r="A89" s="356" t="s">
        <v>85</v>
      </c>
      <c r="B89" s="356"/>
      <c r="C89" s="193"/>
      <c r="D89" s="18" t="s">
        <v>79</v>
      </c>
      <c r="E89" s="18" t="s">
        <v>12</v>
      </c>
      <c r="F89" s="18" t="s">
        <v>86</v>
      </c>
      <c r="G89" s="18"/>
      <c r="H89" s="32">
        <f t="shared" si="10"/>
        <v>714300</v>
      </c>
      <c r="I89" s="32">
        <f t="shared" si="10"/>
        <v>728300</v>
      </c>
      <c r="J89" s="32">
        <f t="shared" si="10"/>
        <v>729700</v>
      </c>
    </row>
    <row r="90" spans="1:10" s="1" customFormat="1" ht="12.75" customHeight="1" x14ac:dyDescent="0.25">
      <c r="A90" s="193"/>
      <c r="B90" s="187" t="s">
        <v>64</v>
      </c>
      <c r="C90" s="187"/>
      <c r="D90" s="18" t="s">
        <v>79</v>
      </c>
      <c r="E90" s="18" t="s">
        <v>12</v>
      </c>
      <c r="F90" s="18" t="s">
        <v>87</v>
      </c>
      <c r="G90" s="18" t="s">
        <v>71</v>
      </c>
      <c r="H90" s="19">
        <f>H91</f>
        <v>714300</v>
      </c>
      <c r="I90" s="19">
        <f t="shared" si="10"/>
        <v>728300</v>
      </c>
      <c r="J90" s="19">
        <f t="shared" si="10"/>
        <v>729700</v>
      </c>
    </row>
    <row r="91" spans="1:10" s="1" customFormat="1" ht="14.25" customHeight="1" x14ac:dyDescent="0.25">
      <c r="A91" s="193"/>
      <c r="B91" s="187" t="s">
        <v>72</v>
      </c>
      <c r="C91" s="187"/>
      <c r="D91" s="18" t="s">
        <v>79</v>
      </c>
      <c r="E91" s="18" t="s">
        <v>12</v>
      </c>
      <c r="F91" s="18" t="s">
        <v>87</v>
      </c>
      <c r="G91" s="18" t="s">
        <v>73</v>
      </c>
      <c r="H91" s="19">
        <v>714300</v>
      </c>
      <c r="I91" s="19">
        <v>728300</v>
      </c>
      <c r="J91" s="19">
        <v>729700</v>
      </c>
    </row>
    <row r="92" spans="1:10" s="12" customFormat="1" ht="16.5" customHeight="1" x14ac:dyDescent="0.25">
      <c r="A92" s="355" t="s">
        <v>88</v>
      </c>
      <c r="B92" s="355"/>
      <c r="C92" s="188"/>
      <c r="D92" s="9" t="s">
        <v>12</v>
      </c>
      <c r="E92" s="9"/>
      <c r="F92" s="9"/>
      <c r="G92" s="9"/>
      <c r="H92" s="10">
        <f>H93</f>
        <v>593400</v>
      </c>
      <c r="I92" s="10">
        <f t="shared" ref="I92:J92" si="11">I93</f>
        <v>600828</v>
      </c>
      <c r="J92" s="10">
        <f t="shared" si="11"/>
        <v>635600</v>
      </c>
    </row>
    <row r="93" spans="1:10" s="16" customFormat="1" ht="12.75" x14ac:dyDescent="0.25">
      <c r="A93" s="326" t="s">
        <v>89</v>
      </c>
      <c r="B93" s="326"/>
      <c r="C93" s="198"/>
      <c r="D93" s="14" t="s">
        <v>12</v>
      </c>
      <c r="E93" s="14" t="s">
        <v>90</v>
      </c>
      <c r="F93" s="14"/>
      <c r="G93" s="14"/>
      <c r="H93" s="15">
        <f>H94+H100</f>
        <v>593400</v>
      </c>
      <c r="I93" s="15">
        <f>I94+I100</f>
        <v>600828</v>
      </c>
      <c r="J93" s="15">
        <f>J94+J100</f>
        <v>635600</v>
      </c>
    </row>
    <row r="94" spans="1:10" s="1" customFormat="1" ht="12.75" x14ac:dyDescent="0.25">
      <c r="A94" s="350" t="s">
        <v>91</v>
      </c>
      <c r="B94" s="350"/>
      <c r="C94" s="187"/>
      <c r="D94" s="18" t="s">
        <v>12</v>
      </c>
      <c r="E94" s="18" t="s">
        <v>90</v>
      </c>
      <c r="F94" s="18" t="s">
        <v>92</v>
      </c>
      <c r="G94" s="18"/>
      <c r="H94" s="19">
        <f>H95</f>
        <v>593400</v>
      </c>
      <c r="I94" s="19">
        <f>I95</f>
        <v>600828</v>
      </c>
      <c r="J94" s="19">
        <f>J95</f>
        <v>635600</v>
      </c>
    </row>
    <row r="95" spans="1:10" s="1" customFormat="1" ht="40.5" customHeight="1" x14ac:dyDescent="0.25">
      <c r="A95" s="350" t="s">
        <v>93</v>
      </c>
      <c r="B95" s="350"/>
      <c r="C95" s="187"/>
      <c r="D95" s="18" t="s">
        <v>12</v>
      </c>
      <c r="E95" s="18" t="s">
        <v>90</v>
      </c>
      <c r="F95" s="18" t="s">
        <v>94</v>
      </c>
      <c r="G95" s="18"/>
      <c r="H95" s="19">
        <f>H96+H98</f>
        <v>593400</v>
      </c>
      <c r="I95" s="19">
        <f t="shared" ref="I95:J95" si="12">I96+I98</f>
        <v>600828</v>
      </c>
      <c r="J95" s="19">
        <f t="shared" si="12"/>
        <v>635600</v>
      </c>
    </row>
    <row r="96" spans="1:10" s="1" customFormat="1" ht="26.25" customHeight="1" x14ac:dyDescent="0.25">
      <c r="A96" s="33"/>
      <c r="B96" s="187" t="s">
        <v>17</v>
      </c>
      <c r="C96" s="187"/>
      <c r="D96" s="18" t="s">
        <v>12</v>
      </c>
      <c r="E96" s="25" t="s">
        <v>90</v>
      </c>
      <c r="F96" s="18" t="s">
        <v>94</v>
      </c>
      <c r="G96" s="18" t="s">
        <v>19</v>
      </c>
      <c r="H96" s="19">
        <f>H97</f>
        <v>537700</v>
      </c>
      <c r="I96" s="19">
        <f>I97</f>
        <v>545128</v>
      </c>
      <c r="J96" s="19">
        <f>J97</f>
        <v>576700</v>
      </c>
    </row>
    <row r="97" spans="1:13" s="1" customFormat="1" ht="12.75" customHeight="1" x14ac:dyDescent="0.25">
      <c r="A97" s="34"/>
      <c r="B97" s="193" t="s">
        <v>95</v>
      </c>
      <c r="C97" s="193"/>
      <c r="D97" s="18" t="s">
        <v>12</v>
      </c>
      <c r="E97" s="25" t="s">
        <v>90</v>
      </c>
      <c r="F97" s="18" t="s">
        <v>94</v>
      </c>
      <c r="G97" s="18" t="s">
        <v>96</v>
      </c>
      <c r="H97" s="19">
        <f>537694+6</f>
        <v>537700</v>
      </c>
      <c r="I97" s="19">
        <v>545128</v>
      </c>
      <c r="J97" s="19">
        <v>576700</v>
      </c>
    </row>
    <row r="98" spans="1:13" s="1" customFormat="1" ht="17.25" customHeight="1" x14ac:dyDescent="0.25">
      <c r="A98" s="34"/>
      <c r="B98" s="193" t="s">
        <v>22</v>
      </c>
      <c r="C98" s="193"/>
      <c r="D98" s="18" t="s">
        <v>12</v>
      </c>
      <c r="E98" s="25" t="s">
        <v>90</v>
      </c>
      <c r="F98" s="18" t="s">
        <v>94</v>
      </c>
      <c r="G98" s="18" t="s">
        <v>23</v>
      </c>
      <c r="H98" s="19">
        <f>H99</f>
        <v>55700</v>
      </c>
      <c r="I98" s="19">
        <f>I99</f>
        <v>55700</v>
      </c>
      <c r="J98" s="19">
        <f>J99</f>
        <v>58900</v>
      </c>
    </row>
    <row r="99" spans="1:13" s="1" customFormat="1" ht="17.25" customHeight="1" x14ac:dyDescent="0.25">
      <c r="A99" s="34"/>
      <c r="B99" s="187" t="s">
        <v>24</v>
      </c>
      <c r="C99" s="187"/>
      <c r="D99" s="18" t="s">
        <v>12</v>
      </c>
      <c r="E99" s="25" t="s">
        <v>90</v>
      </c>
      <c r="F99" s="18" t="s">
        <v>94</v>
      </c>
      <c r="G99" s="18" t="s">
        <v>25</v>
      </c>
      <c r="H99" s="19">
        <f>55735-35</f>
        <v>55700</v>
      </c>
      <c r="I99" s="19">
        <v>55700</v>
      </c>
      <c r="J99" s="19">
        <v>58900</v>
      </c>
    </row>
    <row r="100" spans="1:13" s="1" customFormat="1" ht="12.75" hidden="1" x14ac:dyDescent="0.25">
      <c r="A100" s="350" t="s">
        <v>32</v>
      </c>
      <c r="B100" s="350"/>
      <c r="C100" s="187"/>
      <c r="D100" s="18" t="s">
        <v>12</v>
      </c>
      <c r="E100" s="25" t="s">
        <v>90</v>
      </c>
      <c r="F100" s="18" t="s">
        <v>33</v>
      </c>
      <c r="G100" s="18"/>
      <c r="H100" s="19">
        <f>H101</f>
        <v>0</v>
      </c>
      <c r="I100" s="19">
        <f t="shared" ref="I100:J102" si="13">I101</f>
        <v>0</v>
      </c>
      <c r="J100" s="19">
        <f t="shared" si="13"/>
        <v>0</v>
      </c>
    </row>
    <row r="101" spans="1:13" s="1" customFormat="1" ht="12.75" hidden="1" x14ac:dyDescent="0.25">
      <c r="A101" s="353" t="s">
        <v>34</v>
      </c>
      <c r="B101" s="354"/>
      <c r="C101" s="187"/>
      <c r="D101" s="18" t="s">
        <v>12</v>
      </c>
      <c r="E101" s="25" t="s">
        <v>90</v>
      </c>
      <c r="F101" s="18" t="s">
        <v>35</v>
      </c>
      <c r="G101" s="22"/>
      <c r="H101" s="19">
        <f>H102</f>
        <v>0</v>
      </c>
      <c r="I101" s="19">
        <f t="shared" si="13"/>
        <v>0</v>
      </c>
      <c r="J101" s="19">
        <f t="shared" si="13"/>
        <v>0</v>
      </c>
    </row>
    <row r="102" spans="1:13" s="1" customFormat="1" ht="12.75" hidden="1" x14ac:dyDescent="0.25">
      <c r="A102" s="350" t="s">
        <v>97</v>
      </c>
      <c r="B102" s="350"/>
      <c r="C102" s="187"/>
      <c r="D102" s="18" t="s">
        <v>12</v>
      </c>
      <c r="E102" s="25" t="s">
        <v>90</v>
      </c>
      <c r="F102" s="18" t="s">
        <v>37</v>
      </c>
      <c r="G102" s="18"/>
      <c r="H102" s="19">
        <f>H103</f>
        <v>0</v>
      </c>
      <c r="I102" s="19">
        <f t="shared" si="13"/>
        <v>0</v>
      </c>
      <c r="J102" s="19">
        <f t="shared" si="13"/>
        <v>0</v>
      </c>
    </row>
    <row r="103" spans="1:13" s="1" customFormat="1" ht="28.5" hidden="1" customHeight="1" x14ac:dyDescent="0.25">
      <c r="A103" s="20"/>
      <c r="B103" s="193" t="s">
        <v>22</v>
      </c>
      <c r="C103" s="193"/>
      <c r="D103" s="18" t="s">
        <v>12</v>
      </c>
      <c r="E103" s="25" t="s">
        <v>90</v>
      </c>
      <c r="F103" s="18" t="s">
        <v>37</v>
      </c>
      <c r="G103" s="18" t="s">
        <v>23</v>
      </c>
      <c r="H103" s="19">
        <f>H104</f>
        <v>0</v>
      </c>
      <c r="I103" s="19">
        <f>I104</f>
        <v>0</v>
      </c>
      <c r="J103" s="19">
        <f>J104</f>
        <v>0</v>
      </c>
    </row>
    <row r="104" spans="1:13" s="1" customFormat="1" ht="51.75" hidden="1" customHeight="1" x14ac:dyDescent="0.25">
      <c r="A104" s="20"/>
      <c r="B104" s="187" t="s">
        <v>24</v>
      </c>
      <c r="C104" s="187"/>
      <c r="D104" s="18" t="s">
        <v>12</v>
      </c>
      <c r="E104" s="25" t="s">
        <v>90</v>
      </c>
      <c r="F104" s="18" t="s">
        <v>37</v>
      </c>
      <c r="G104" s="18" t="s">
        <v>25</v>
      </c>
      <c r="H104" s="19">
        <f>[1]Свод!M213</f>
        <v>0</v>
      </c>
      <c r="I104" s="19"/>
      <c r="J104" s="19"/>
    </row>
    <row r="105" spans="1:13" s="12" customFormat="1" ht="17.25" customHeight="1" x14ac:dyDescent="0.25">
      <c r="A105" s="355" t="s">
        <v>98</v>
      </c>
      <c r="B105" s="355"/>
      <c r="C105" s="188"/>
      <c r="D105" s="9" t="s">
        <v>39</v>
      </c>
      <c r="E105" s="9"/>
      <c r="F105" s="9"/>
      <c r="G105" s="9"/>
      <c r="H105" s="10">
        <f>H106+H113+H119</f>
        <v>5282300</v>
      </c>
      <c r="I105" s="10">
        <f>I106+I113+I119</f>
        <v>5696400</v>
      </c>
      <c r="J105" s="10">
        <f>J106+J113+J119</f>
        <v>7015900</v>
      </c>
    </row>
    <row r="106" spans="1:13" s="16" customFormat="1" ht="12.75" x14ac:dyDescent="0.25">
      <c r="A106" s="326" t="s">
        <v>99</v>
      </c>
      <c r="B106" s="326"/>
      <c r="C106" s="198"/>
      <c r="D106" s="14" t="s">
        <v>39</v>
      </c>
      <c r="E106" s="14" t="s">
        <v>100</v>
      </c>
      <c r="F106" s="14"/>
      <c r="G106" s="14"/>
      <c r="H106" s="15">
        <f>H107+H110</f>
        <v>705000</v>
      </c>
      <c r="I106" s="15">
        <f t="shared" ref="I106:J106" si="14">I107+I110</f>
        <v>55000</v>
      </c>
      <c r="J106" s="15">
        <f t="shared" si="14"/>
        <v>55000</v>
      </c>
    </row>
    <row r="107" spans="1:13" s="1" customFormat="1" ht="12.75" x14ac:dyDescent="0.25">
      <c r="A107" s="350" t="s">
        <v>101</v>
      </c>
      <c r="B107" s="350"/>
      <c r="C107" s="187"/>
      <c r="D107" s="18" t="s">
        <v>39</v>
      </c>
      <c r="E107" s="18" t="s">
        <v>100</v>
      </c>
      <c r="F107" s="18" t="s">
        <v>102</v>
      </c>
      <c r="G107" s="18"/>
      <c r="H107" s="19">
        <f t="shared" ref="H107:J108" si="15">H108</f>
        <v>55000</v>
      </c>
      <c r="I107" s="19">
        <f t="shared" si="15"/>
        <v>55000</v>
      </c>
      <c r="J107" s="19">
        <f t="shared" si="15"/>
        <v>55000</v>
      </c>
    </row>
    <row r="108" spans="1:13" s="1" customFormat="1" ht="12.75" customHeight="1" x14ac:dyDescent="0.25">
      <c r="A108" s="34"/>
      <c r="B108" s="193" t="s">
        <v>22</v>
      </c>
      <c r="C108" s="193"/>
      <c r="D108" s="18" t="s">
        <v>39</v>
      </c>
      <c r="E108" s="18" t="s">
        <v>100</v>
      </c>
      <c r="F108" s="18" t="s">
        <v>102</v>
      </c>
      <c r="G108" s="18" t="s">
        <v>23</v>
      </c>
      <c r="H108" s="19">
        <f t="shared" si="15"/>
        <v>55000</v>
      </c>
      <c r="I108" s="19">
        <f t="shared" si="15"/>
        <v>55000</v>
      </c>
      <c r="J108" s="19">
        <f t="shared" si="15"/>
        <v>55000</v>
      </c>
    </row>
    <row r="109" spans="1:13" s="1" customFormat="1" ht="12.75" customHeight="1" x14ac:dyDescent="0.25">
      <c r="A109" s="34"/>
      <c r="B109" s="187" t="s">
        <v>24</v>
      </c>
      <c r="C109" s="187"/>
      <c r="D109" s="18" t="s">
        <v>39</v>
      </c>
      <c r="E109" s="18" t="s">
        <v>100</v>
      </c>
      <c r="F109" s="18" t="s">
        <v>102</v>
      </c>
      <c r="G109" s="18" t="s">
        <v>25</v>
      </c>
      <c r="H109" s="19">
        <v>55000</v>
      </c>
      <c r="I109" s="19">
        <v>55000</v>
      </c>
      <c r="J109" s="19">
        <v>55000</v>
      </c>
    </row>
    <row r="110" spans="1:13" s="167" customFormat="1" ht="27.75" hidden="1" customHeight="1" x14ac:dyDescent="0.25">
      <c r="A110" s="369" t="s">
        <v>628</v>
      </c>
      <c r="B110" s="370"/>
      <c r="C110" s="185">
        <v>851</v>
      </c>
      <c r="D110" s="18" t="s">
        <v>39</v>
      </c>
      <c r="E110" s="18" t="s">
        <v>100</v>
      </c>
      <c r="F110" s="184" t="s">
        <v>600</v>
      </c>
      <c r="G110" s="170"/>
      <c r="H110" s="171">
        <f>H111</f>
        <v>650000</v>
      </c>
      <c r="I110" s="170"/>
      <c r="J110" s="170"/>
    </row>
    <row r="111" spans="1:13" s="1" customFormat="1" ht="12.75" hidden="1" x14ac:dyDescent="0.25">
      <c r="A111" s="187"/>
      <c r="B111" s="187" t="s">
        <v>26</v>
      </c>
      <c r="C111" s="185">
        <v>851</v>
      </c>
      <c r="D111" s="18" t="s">
        <v>39</v>
      </c>
      <c r="E111" s="18" t="s">
        <v>100</v>
      </c>
      <c r="F111" s="184" t="s">
        <v>600</v>
      </c>
      <c r="G111" s="18" t="s">
        <v>27</v>
      </c>
      <c r="H111" s="168">
        <f>H112</f>
        <v>650000</v>
      </c>
      <c r="I111" s="168">
        <f>I112</f>
        <v>0</v>
      </c>
      <c r="J111" s="168">
        <f t="shared" ref="J111" si="16">H111+I111</f>
        <v>650000</v>
      </c>
      <c r="L111" s="169"/>
      <c r="M111" s="88"/>
    </row>
    <row r="112" spans="1:13" s="1" customFormat="1" ht="25.5" hidden="1" x14ac:dyDescent="0.25">
      <c r="A112" s="187"/>
      <c r="B112" s="187" t="s">
        <v>626</v>
      </c>
      <c r="C112" s="185">
        <v>851</v>
      </c>
      <c r="D112" s="18" t="s">
        <v>39</v>
      </c>
      <c r="E112" s="18" t="s">
        <v>100</v>
      </c>
      <c r="F112" s="184" t="s">
        <v>600</v>
      </c>
      <c r="G112" s="18" t="s">
        <v>627</v>
      </c>
      <c r="H112" s="168">
        <v>650000</v>
      </c>
      <c r="I112" s="168">
        <v>0</v>
      </c>
      <c r="J112" s="168"/>
      <c r="L112" s="169"/>
      <c r="M112" s="88"/>
    </row>
    <row r="113" spans="1:10" s="16" customFormat="1" ht="12.75" customHeight="1" x14ac:dyDescent="0.25">
      <c r="A113" s="357" t="s">
        <v>103</v>
      </c>
      <c r="B113" s="358"/>
      <c r="C113" s="200"/>
      <c r="D113" s="14" t="s">
        <v>39</v>
      </c>
      <c r="E113" s="14" t="s">
        <v>90</v>
      </c>
      <c r="F113" s="14"/>
      <c r="G113" s="14"/>
      <c r="H113" s="15">
        <f t="shared" ref="H113:J115" si="17">H114</f>
        <v>4433800</v>
      </c>
      <c r="I113" s="15">
        <f t="shared" si="17"/>
        <v>5497900</v>
      </c>
      <c r="J113" s="15">
        <f t="shared" si="17"/>
        <v>6817400</v>
      </c>
    </row>
    <row r="114" spans="1:10" s="1" customFormat="1" ht="12.75" customHeight="1" x14ac:dyDescent="0.25">
      <c r="A114" s="350" t="s">
        <v>64</v>
      </c>
      <c r="B114" s="350"/>
      <c r="C114" s="187"/>
      <c r="D114" s="18" t="s">
        <v>39</v>
      </c>
      <c r="E114" s="18" t="s">
        <v>90</v>
      </c>
      <c r="F114" s="18" t="s">
        <v>65</v>
      </c>
      <c r="G114" s="18"/>
      <c r="H114" s="19">
        <f t="shared" si="17"/>
        <v>4433800</v>
      </c>
      <c r="I114" s="19">
        <f t="shared" si="17"/>
        <v>5497900</v>
      </c>
      <c r="J114" s="19">
        <f t="shared" si="17"/>
        <v>6817400</v>
      </c>
    </row>
    <row r="115" spans="1:10" s="1" customFormat="1" ht="51" customHeight="1" x14ac:dyDescent="0.25">
      <c r="A115" s="350" t="s">
        <v>66</v>
      </c>
      <c r="B115" s="350"/>
      <c r="C115" s="187"/>
      <c r="D115" s="18" t="s">
        <v>39</v>
      </c>
      <c r="E115" s="18" t="s">
        <v>90</v>
      </c>
      <c r="F115" s="18" t="s">
        <v>67</v>
      </c>
      <c r="G115" s="18"/>
      <c r="H115" s="19">
        <f>H116</f>
        <v>4433800</v>
      </c>
      <c r="I115" s="19">
        <f t="shared" si="17"/>
        <v>5497900</v>
      </c>
      <c r="J115" s="19">
        <f t="shared" si="17"/>
        <v>6817400</v>
      </c>
    </row>
    <row r="116" spans="1:10" s="1" customFormat="1" ht="30" customHeight="1" x14ac:dyDescent="0.25">
      <c r="A116" s="353" t="s">
        <v>104</v>
      </c>
      <c r="B116" s="354"/>
      <c r="C116" s="191"/>
      <c r="D116" s="18" t="s">
        <v>39</v>
      </c>
      <c r="E116" s="18" t="s">
        <v>90</v>
      </c>
      <c r="F116" s="18" t="s">
        <v>105</v>
      </c>
      <c r="G116" s="18"/>
      <c r="H116" s="19">
        <f>H117</f>
        <v>4433800</v>
      </c>
      <c r="I116" s="19">
        <f>I117</f>
        <v>5497900</v>
      </c>
      <c r="J116" s="19">
        <f>J117</f>
        <v>6817400</v>
      </c>
    </row>
    <row r="117" spans="1:10" s="1" customFormat="1" ht="12.75" x14ac:dyDescent="0.25">
      <c r="A117" s="187"/>
      <c r="B117" s="187" t="s">
        <v>64</v>
      </c>
      <c r="C117" s="187"/>
      <c r="D117" s="18" t="s">
        <v>39</v>
      </c>
      <c r="E117" s="18" t="s">
        <v>90</v>
      </c>
      <c r="F117" s="18" t="s">
        <v>105</v>
      </c>
      <c r="G117" s="18" t="s">
        <v>71</v>
      </c>
      <c r="H117" s="19">
        <f>H118</f>
        <v>4433800</v>
      </c>
      <c r="I117" s="19">
        <f>I118</f>
        <v>5497900</v>
      </c>
      <c r="J117" s="19">
        <f>J118</f>
        <v>6817400</v>
      </c>
    </row>
    <row r="118" spans="1:10" s="1" customFormat="1" ht="12.75" x14ac:dyDescent="0.25">
      <c r="A118" s="190"/>
      <c r="B118" s="191" t="s">
        <v>72</v>
      </c>
      <c r="C118" s="191"/>
      <c r="D118" s="18" t="s">
        <v>39</v>
      </c>
      <c r="E118" s="18" t="s">
        <v>90</v>
      </c>
      <c r="F118" s="18" t="s">
        <v>105</v>
      </c>
      <c r="G118" s="18" t="s">
        <v>73</v>
      </c>
      <c r="H118" s="19">
        <v>4433800</v>
      </c>
      <c r="I118" s="19">
        <v>5497900</v>
      </c>
      <c r="J118" s="19">
        <v>6817400</v>
      </c>
    </row>
    <row r="119" spans="1:10" s="16" customFormat="1" ht="12.75" customHeight="1" x14ac:dyDescent="0.25">
      <c r="A119" s="326" t="s">
        <v>106</v>
      </c>
      <c r="B119" s="326"/>
      <c r="C119" s="198"/>
      <c r="D119" s="14" t="s">
        <v>39</v>
      </c>
      <c r="E119" s="14" t="s">
        <v>107</v>
      </c>
      <c r="F119" s="14"/>
      <c r="G119" s="14"/>
      <c r="H119" s="15">
        <f t="shared" ref="H119:J121" si="18">H120</f>
        <v>143500</v>
      </c>
      <c r="I119" s="15">
        <f t="shared" si="18"/>
        <v>143500</v>
      </c>
      <c r="J119" s="15">
        <f t="shared" si="18"/>
        <v>143500</v>
      </c>
    </row>
    <row r="120" spans="1:10" s="24" customFormat="1" ht="12.75" customHeight="1" x14ac:dyDescent="0.25">
      <c r="A120" s="350" t="s">
        <v>64</v>
      </c>
      <c r="B120" s="350"/>
      <c r="C120" s="187"/>
      <c r="D120" s="18" t="s">
        <v>39</v>
      </c>
      <c r="E120" s="18" t="s">
        <v>107</v>
      </c>
      <c r="F120" s="18" t="s">
        <v>65</v>
      </c>
      <c r="G120" s="6"/>
      <c r="H120" s="19">
        <f t="shared" si="18"/>
        <v>143500</v>
      </c>
      <c r="I120" s="19">
        <f t="shared" si="18"/>
        <v>143500</v>
      </c>
      <c r="J120" s="19">
        <f t="shared" si="18"/>
        <v>143500</v>
      </c>
    </row>
    <row r="121" spans="1:10" s="1" customFormat="1" ht="12.75" customHeight="1" x14ac:dyDescent="0.25">
      <c r="A121" s="350" t="s">
        <v>66</v>
      </c>
      <c r="B121" s="350"/>
      <c r="C121" s="187"/>
      <c r="D121" s="25" t="s">
        <v>39</v>
      </c>
      <c r="E121" s="25" t="s">
        <v>107</v>
      </c>
      <c r="F121" s="25" t="s">
        <v>67</v>
      </c>
      <c r="G121" s="26"/>
      <c r="H121" s="19">
        <f t="shared" si="18"/>
        <v>143500</v>
      </c>
      <c r="I121" s="19">
        <f t="shared" si="18"/>
        <v>143500</v>
      </c>
      <c r="J121" s="19">
        <f t="shared" si="18"/>
        <v>143500</v>
      </c>
    </row>
    <row r="122" spans="1:10" s="1" customFormat="1" ht="25.5" customHeight="1" x14ac:dyDescent="0.25">
      <c r="A122" s="350" t="s">
        <v>108</v>
      </c>
      <c r="B122" s="350"/>
      <c r="C122" s="187"/>
      <c r="D122" s="25" t="s">
        <v>39</v>
      </c>
      <c r="E122" s="25" t="s">
        <v>107</v>
      </c>
      <c r="F122" s="25" t="s">
        <v>109</v>
      </c>
      <c r="G122" s="25"/>
      <c r="H122" s="19">
        <f>H123+H125</f>
        <v>143500</v>
      </c>
      <c r="I122" s="19">
        <f>I123+I125</f>
        <v>143500</v>
      </c>
      <c r="J122" s="19">
        <f>J123+J125</f>
        <v>143500</v>
      </c>
    </row>
    <row r="123" spans="1:10" s="1" customFormat="1" ht="27" customHeight="1" x14ac:dyDescent="0.25">
      <c r="A123" s="187"/>
      <c r="B123" s="187" t="s">
        <v>17</v>
      </c>
      <c r="C123" s="187"/>
      <c r="D123" s="25" t="s">
        <v>39</v>
      </c>
      <c r="E123" s="25" t="s">
        <v>107</v>
      </c>
      <c r="F123" s="25" t="s">
        <v>109</v>
      </c>
      <c r="G123" s="18" t="s">
        <v>19</v>
      </c>
      <c r="H123" s="19">
        <f>H124</f>
        <v>73900</v>
      </c>
      <c r="I123" s="19">
        <f>I124</f>
        <v>73883</v>
      </c>
      <c r="J123" s="19">
        <f>J124</f>
        <v>73883</v>
      </c>
    </row>
    <row r="124" spans="1:10" s="1" customFormat="1" ht="12.75" x14ac:dyDescent="0.25">
      <c r="A124" s="20"/>
      <c r="B124" s="193" t="s">
        <v>20</v>
      </c>
      <c r="C124" s="193"/>
      <c r="D124" s="25" t="s">
        <v>39</v>
      </c>
      <c r="E124" s="25" t="s">
        <v>107</v>
      </c>
      <c r="F124" s="25" t="s">
        <v>109</v>
      </c>
      <c r="G124" s="18" t="s">
        <v>21</v>
      </c>
      <c r="H124" s="19">
        <f>73883+17</f>
        <v>73900</v>
      </c>
      <c r="I124" s="19">
        <v>73883</v>
      </c>
      <c r="J124" s="19">
        <v>73883</v>
      </c>
    </row>
    <row r="125" spans="1:10" s="1" customFormat="1" ht="12.75" x14ac:dyDescent="0.25">
      <c r="A125" s="20"/>
      <c r="B125" s="193" t="s">
        <v>22</v>
      </c>
      <c r="C125" s="193"/>
      <c r="D125" s="25" t="s">
        <v>39</v>
      </c>
      <c r="E125" s="25" t="s">
        <v>107</v>
      </c>
      <c r="F125" s="25" t="s">
        <v>109</v>
      </c>
      <c r="G125" s="18" t="s">
        <v>23</v>
      </c>
      <c r="H125" s="19">
        <f>H126</f>
        <v>69600</v>
      </c>
      <c r="I125" s="19">
        <f>I126</f>
        <v>69617</v>
      </c>
      <c r="J125" s="19">
        <f>J126</f>
        <v>69617</v>
      </c>
    </row>
    <row r="126" spans="1:10" s="1" customFormat="1" ht="12.75" x14ac:dyDescent="0.25">
      <c r="A126" s="20"/>
      <c r="B126" s="187" t="s">
        <v>24</v>
      </c>
      <c r="C126" s="187"/>
      <c r="D126" s="25" t="s">
        <v>39</v>
      </c>
      <c r="E126" s="25" t="s">
        <v>107</v>
      </c>
      <c r="F126" s="25" t="s">
        <v>109</v>
      </c>
      <c r="G126" s="18" t="s">
        <v>25</v>
      </c>
      <c r="H126" s="19">
        <f>69617-17</f>
        <v>69600</v>
      </c>
      <c r="I126" s="19">
        <v>69617</v>
      </c>
      <c r="J126" s="19">
        <v>69617</v>
      </c>
    </row>
    <row r="127" spans="1:10" s="12" customFormat="1" ht="12.75" customHeight="1" x14ac:dyDescent="0.25">
      <c r="A127" s="355" t="s">
        <v>110</v>
      </c>
      <c r="B127" s="355"/>
      <c r="C127" s="188"/>
      <c r="D127" s="9" t="s">
        <v>111</v>
      </c>
      <c r="E127" s="9"/>
      <c r="F127" s="9"/>
      <c r="G127" s="9"/>
      <c r="H127" s="10">
        <f>H128+H148+H204+H208</f>
        <v>121161349.22999999</v>
      </c>
      <c r="I127" s="10">
        <f>I128+I148+I204+I208</f>
        <v>121627166.09999999</v>
      </c>
      <c r="J127" s="10">
        <f>J128+J148+J204+J208</f>
        <v>128193987.72999999</v>
      </c>
    </row>
    <row r="128" spans="1:10" s="16" customFormat="1" ht="12.75" customHeight="1" x14ac:dyDescent="0.25">
      <c r="A128" s="326" t="s">
        <v>112</v>
      </c>
      <c r="B128" s="326"/>
      <c r="C128" s="198"/>
      <c r="D128" s="14" t="s">
        <v>111</v>
      </c>
      <c r="E128" s="14" t="s">
        <v>10</v>
      </c>
      <c r="F128" s="14"/>
      <c r="G128" s="14"/>
      <c r="H128" s="15">
        <f>H129+H137+H145</f>
        <v>20048220</v>
      </c>
      <c r="I128" s="15">
        <f>I129+I137+I145</f>
        <v>20481720</v>
      </c>
      <c r="J128" s="15">
        <f>J129+J137+J145</f>
        <v>21618820</v>
      </c>
    </row>
    <row r="129" spans="1:10" s="1" customFormat="1" ht="12.75" customHeight="1" x14ac:dyDescent="0.25">
      <c r="A129" s="350" t="s">
        <v>113</v>
      </c>
      <c r="B129" s="350"/>
      <c r="C129" s="187"/>
      <c r="D129" s="18" t="s">
        <v>111</v>
      </c>
      <c r="E129" s="18" t="s">
        <v>10</v>
      </c>
      <c r="F129" s="18" t="s">
        <v>114</v>
      </c>
      <c r="G129" s="18"/>
      <c r="H129" s="19">
        <f>H130</f>
        <v>18669300</v>
      </c>
      <c r="I129" s="19">
        <f>I130</f>
        <v>19602800</v>
      </c>
      <c r="J129" s="19">
        <f>J130</f>
        <v>20739900</v>
      </c>
    </row>
    <row r="130" spans="1:10" s="1" customFormat="1" ht="12.75" customHeight="1" x14ac:dyDescent="0.25">
      <c r="A130" s="350" t="s">
        <v>115</v>
      </c>
      <c r="B130" s="350"/>
      <c r="C130" s="187"/>
      <c r="D130" s="18" t="s">
        <v>111</v>
      </c>
      <c r="E130" s="18" t="s">
        <v>10</v>
      </c>
      <c r="F130" s="18" t="s">
        <v>116</v>
      </c>
      <c r="G130" s="18"/>
      <c r="H130" s="19">
        <f>H131+H134</f>
        <v>18669300</v>
      </c>
      <c r="I130" s="19">
        <f>I131+I134</f>
        <v>19602800</v>
      </c>
      <c r="J130" s="19">
        <f>J131+J134</f>
        <v>20739900</v>
      </c>
    </row>
    <row r="131" spans="1:10" s="1" customFormat="1" ht="12.75" customHeight="1" x14ac:dyDescent="0.25">
      <c r="A131" s="350" t="s">
        <v>117</v>
      </c>
      <c r="B131" s="350"/>
      <c r="C131" s="187"/>
      <c r="D131" s="18" t="s">
        <v>111</v>
      </c>
      <c r="E131" s="18" t="s">
        <v>10</v>
      </c>
      <c r="F131" s="18" t="s">
        <v>118</v>
      </c>
      <c r="G131" s="18"/>
      <c r="H131" s="19">
        <f t="shared" ref="H131:J132" si="19">H132</f>
        <v>6225700</v>
      </c>
      <c r="I131" s="19">
        <f t="shared" si="19"/>
        <v>6537000</v>
      </c>
      <c r="J131" s="19">
        <f t="shared" si="19"/>
        <v>6916200</v>
      </c>
    </row>
    <row r="132" spans="1:10" s="1" customFormat="1" ht="27.75" customHeight="1" x14ac:dyDescent="0.25">
      <c r="A132" s="187"/>
      <c r="B132" s="187" t="s">
        <v>119</v>
      </c>
      <c r="C132" s="187"/>
      <c r="D132" s="18" t="s">
        <v>111</v>
      </c>
      <c r="E132" s="18" t="s">
        <v>10</v>
      </c>
      <c r="F132" s="18" t="s">
        <v>118</v>
      </c>
      <c r="G132" s="18" t="s">
        <v>120</v>
      </c>
      <c r="H132" s="19">
        <f t="shared" si="19"/>
        <v>6225700</v>
      </c>
      <c r="I132" s="19">
        <f t="shared" si="19"/>
        <v>6537000</v>
      </c>
      <c r="J132" s="19">
        <f t="shared" si="19"/>
        <v>6916200</v>
      </c>
    </row>
    <row r="133" spans="1:10" s="1" customFormat="1" ht="27" customHeight="1" x14ac:dyDescent="0.25">
      <c r="A133" s="187"/>
      <c r="B133" s="187" t="s">
        <v>121</v>
      </c>
      <c r="C133" s="187"/>
      <c r="D133" s="18" t="s">
        <v>111</v>
      </c>
      <c r="E133" s="18" t="s">
        <v>10</v>
      </c>
      <c r="F133" s="18" t="s">
        <v>118</v>
      </c>
      <c r="G133" s="18" t="s">
        <v>122</v>
      </c>
      <c r="H133" s="19">
        <f>6225757-57</f>
        <v>6225700</v>
      </c>
      <c r="I133" s="19">
        <v>6537000</v>
      </c>
      <c r="J133" s="19">
        <v>6916200</v>
      </c>
    </row>
    <row r="134" spans="1:10" s="1" customFormat="1" ht="12.75" customHeight="1" x14ac:dyDescent="0.25">
      <c r="A134" s="350" t="s">
        <v>123</v>
      </c>
      <c r="B134" s="350"/>
      <c r="C134" s="187"/>
      <c r="D134" s="18" t="s">
        <v>111</v>
      </c>
      <c r="E134" s="18" t="s">
        <v>10</v>
      </c>
      <c r="F134" s="18" t="s">
        <v>124</v>
      </c>
      <c r="G134" s="18"/>
      <c r="H134" s="19">
        <f>H136</f>
        <v>12443600</v>
      </c>
      <c r="I134" s="19">
        <f>I136</f>
        <v>13065800</v>
      </c>
      <c r="J134" s="19">
        <f>J136</f>
        <v>13823700</v>
      </c>
    </row>
    <row r="135" spans="1:10" s="1" customFormat="1" ht="27" customHeight="1" x14ac:dyDescent="0.25">
      <c r="A135" s="187"/>
      <c r="B135" s="187" t="s">
        <v>119</v>
      </c>
      <c r="C135" s="187"/>
      <c r="D135" s="18" t="s">
        <v>111</v>
      </c>
      <c r="E135" s="18" t="s">
        <v>10</v>
      </c>
      <c r="F135" s="18" t="s">
        <v>124</v>
      </c>
      <c r="G135" s="18" t="s">
        <v>120</v>
      </c>
      <c r="H135" s="19">
        <f>H136</f>
        <v>12443600</v>
      </c>
      <c r="I135" s="19">
        <f>I136</f>
        <v>13065800</v>
      </c>
      <c r="J135" s="19">
        <f>J136</f>
        <v>13823700</v>
      </c>
    </row>
    <row r="136" spans="1:10" s="1" customFormat="1" ht="27" customHeight="1" x14ac:dyDescent="0.25">
      <c r="A136" s="187"/>
      <c r="B136" s="187" t="s">
        <v>121</v>
      </c>
      <c r="C136" s="187"/>
      <c r="D136" s="18" t="s">
        <v>111</v>
      </c>
      <c r="E136" s="18" t="s">
        <v>10</v>
      </c>
      <c r="F136" s="18" t="s">
        <v>124</v>
      </c>
      <c r="G136" s="18" t="s">
        <v>122</v>
      </c>
      <c r="H136" s="19">
        <f>12443632-32</f>
        <v>12443600</v>
      </c>
      <c r="I136" s="19">
        <v>13065800</v>
      </c>
      <c r="J136" s="19">
        <v>13823700</v>
      </c>
    </row>
    <row r="137" spans="1:10" s="2" customFormat="1" ht="12.75" customHeight="1" x14ac:dyDescent="0.25">
      <c r="A137" s="350" t="s">
        <v>64</v>
      </c>
      <c r="B137" s="350"/>
      <c r="C137" s="187"/>
      <c r="D137" s="25" t="s">
        <v>111</v>
      </c>
      <c r="E137" s="25" t="s">
        <v>10</v>
      </c>
      <c r="F137" s="25" t="s">
        <v>125</v>
      </c>
      <c r="G137" s="25"/>
      <c r="H137" s="27">
        <f>H138</f>
        <v>878920</v>
      </c>
      <c r="I137" s="27">
        <f>I138</f>
        <v>878920</v>
      </c>
      <c r="J137" s="27">
        <f>J138</f>
        <v>878920</v>
      </c>
    </row>
    <row r="138" spans="1:10" s="1" customFormat="1" ht="12.75" customHeight="1" x14ac:dyDescent="0.25">
      <c r="A138" s="350" t="s">
        <v>66</v>
      </c>
      <c r="B138" s="350"/>
      <c r="C138" s="187"/>
      <c r="D138" s="18" t="s">
        <v>111</v>
      </c>
      <c r="E138" s="18" t="s">
        <v>10</v>
      </c>
      <c r="F138" s="18" t="s">
        <v>67</v>
      </c>
      <c r="G138" s="18"/>
      <c r="H138" s="19">
        <f>H142+H139</f>
        <v>878920</v>
      </c>
      <c r="I138" s="19">
        <f>I142+I139</f>
        <v>878920</v>
      </c>
      <c r="J138" s="19">
        <f>J142+J139</f>
        <v>878920</v>
      </c>
    </row>
    <row r="139" spans="1:10" s="1" customFormat="1" ht="78.75" customHeight="1" x14ac:dyDescent="0.25">
      <c r="A139" s="350" t="s">
        <v>295</v>
      </c>
      <c r="B139" s="350"/>
      <c r="C139" s="187"/>
      <c r="D139" s="18" t="s">
        <v>111</v>
      </c>
      <c r="E139" s="18" t="s">
        <v>10</v>
      </c>
      <c r="F139" s="18" t="s">
        <v>131</v>
      </c>
      <c r="G139" s="18"/>
      <c r="H139" s="19">
        <f t="shared" ref="H139:J140" si="20">H140</f>
        <v>863000</v>
      </c>
      <c r="I139" s="19">
        <f t="shared" si="20"/>
        <v>863000</v>
      </c>
      <c r="J139" s="19">
        <f t="shared" si="20"/>
        <v>863000</v>
      </c>
    </row>
    <row r="140" spans="1:10" s="1" customFormat="1" ht="12.75" x14ac:dyDescent="0.25">
      <c r="A140" s="187"/>
      <c r="B140" s="187" t="s">
        <v>127</v>
      </c>
      <c r="C140" s="187"/>
      <c r="D140" s="18" t="s">
        <v>111</v>
      </c>
      <c r="E140" s="18" t="s">
        <v>10</v>
      </c>
      <c r="F140" s="18" t="s">
        <v>131</v>
      </c>
      <c r="G140" s="18" t="s">
        <v>128</v>
      </c>
      <c r="H140" s="19">
        <f t="shared" si="20"/>
        <v>863000</v>
      </c>
      <c r="I140" s="19">
        <f t="shared" si="20"/>
        <v>863000</v>
      </c>
      <c r="J140" s="19">
        <f t="shared" si="20"/>
        <v>863000</v>
      </c>
    </row>
    <row r="141" spans="1:10" s="1" customFormat="1" ht="25.5" x14ac:dyDescent="0.25">
      <c r="A141" s="20"/>
      <c r="B141" s="187" t="s">
        <v>659</v>
      </c>
      <c r="C141" s="187"/>
      <c r="D141" s="18" t="s">
        <v>111</v>
      </c>
      <c r="E141" s="18" t="s">
        <v>10</v>
      </c>
      <c r="F141" s="18" t="s">
        <v>131</v>
      </c>
      <c r="G141" s="18" t="s">
        <v>245</v>
      </c>
      <c r="H141" s="19">
        <v>863000</v>
      </c>
      <c r="I141" s="19">
        <v>863000</v>
      </c>
      <c r="J141" s="19">
        <v>863000</v>
      </c>
    </row>
    <row r="142" spans="1:10" s="1" customFormat="1" ht="51.75" customHeight="1" x14ac:dyDescent="0.25">
      <c r="A142" s="350" t="s">
        <v>297</v>
      </c>
      <c r="B142" s="350"/>
      <c r="C142" s="187"/>
      <c r="D142" s="18" t="s">
        <v>111</v>
      </c>
      <c r="E142" s="18" t="s">
        <v>10</v>
      </c>
      <c r="F142" s="18" t="s">
        <v>298</v>
      </c>
      <c r="G142" s="18"/>
      <c r="H142" s="19">
        <f t="shared" ref="H142:J143" si="21">H143</f>
        <v>15920</v>
      </c>
      <c r="I142" s="19">
        <f t="shared" si="21"/>
        <v>15920</v>
      </c>
      <c r="J142" s="19">
        <f t="shared" si="21"/>
        <v>15920</v>
      </c>
    </row>
    <row r="143" spans="1:10" s="1" customFormat="1" ht="12.75" x14ac:dyDescent="0.25">
      <c r="A143" s="20"/>
      <c r="B143" s="187" t="s">
        <v>127</v>
      </c>
      <c r="C143" s="187"/>
      <c r="D143" s="18" t="s">
        <v>111</v>
      </c>
      <c r="E143" s="18" t="s">
        <v>10</v>
      </c>
      <c r="F143" s="18" t="s">
        <v>298</v>
      </c>
      <c r="G143" s="18" t="s">
        <v>128</v>
      </c>
      <c r="H143" s="19">
        <f t="shared" si="21"/>
        <v>15920</v>
      </c>
      <c r="I143" s="19">
        <f t="shared" si="21"/>
        <v>15920</v>
      </c>
      <c r="J143" s="19">
        <f t="shared" si="21"/>
        <v>15920</v>
      </c>
    </row>
    <row r="144" spans="1:10" s="1" customFormat="1" ht="25.5" x14ac:dyDescent="0.25">
      <c r="A144" s="20"/>
      <c r="B144" s="187" t="s">
        <v>129</v>
      </c>
      <c r="C144" s="187"/>
      <c r="D144" s="18" t="s">
        <v>111</v>
      </c>
      <c r="E144" s="18" t="s">
        <v>10</v>
      </c>
      <c r="F144" s="18" t="s">
        <v>298</v>
      </c>
      <c r="G144" s="18" t="s">
        <v>130</v>
      </c>
      <c r="H144" s="19">
        <v>15920</v>
      </c>
      <c r="I144" s="19">
        <v>15920</v>
      </c>
      <c r="J144" s="19">
        <v>15920</v>
      </c>
    </row>
    <row r="145" spans="1:10" s="16" customFormat="1" ht="12.75" hidden="1" customHeight="1" x14ac:dyDescent="0.25">
      <c r="A145" s="350" t="s">
        <v>132</v>
      </c>
      <c r="B145" s="350"/>
      <c r="C145" s="187"/>
      <c r="D145" s="18" t="s">
        <v>111</v>
      </c>
      <c r="E145" s="18" t="s">
        <v>10</v>
      </c>
      <c r="F145" s="18" t="s">
        <v>133</v>
      </c>
      <c r="G145" s="18"/>
      <c r="H145" s="19">
        <f t="shared" ref="H145:J146" si="22">H146</f>
        <v>500000</v>
      </c>
      <c r="I145" s="19">
        <f t="shared" si="22"/>
        <v>0</v>
      </c>
      <c r="J145" s="19">
        <f t="shared" si="22"/>
        <v>0</v>
      </c>
    </row>
    <row r="146" spans="1:10" s="1" customFormat="1" ht="14.25" hidden="1" customHeight="1" x14ac:dyDescent="0.25">
      <c r="A146" s="187"/>
      <c r="B146" s="187" t="s">
        <v>134</v>
      </c>
      <c r="C146" s="187"/>
      <c r="D146" s="25" t="s">
        <v>111</v>
      </c>
      <c r="E146" s="18" t="s">
        <v>10</v>
      </c>
      <c r="F146" s="25" t="s">
        <v>133</v>
      </c>
      <c r="G146" s="25" t="s">
        <v>135</v>
      </c>
      <c r="H146" s="19">
        <f t="shared" si="22"/>
        <v>500000</v>
      </c>
      <c r="I146" s="19">
        <f t="shared" si="22"/>
        <v>0</v>
      </c>
      <c r="J146" s="19">
        <f t="shared" si="22"/>
        <v>0</v>
      </c>
    </row>
    <row r="147" spans="1:10" s="1" customFormat="1" ht="25.5" hidden="1" x14ac:dyDescent="0.25">
      <c r="A147" s="187"/>
      <c r="B147" s="187" t="s">
        <v>136</v>
      </c>
      <c r="C147" s="187"/>
      <c r="D147" s="25" t="s">
        <v>111</v>
      </c>
      <c r="E147" s="18" t="s">
        <v>10</v>
      </c>
      <c r="F147" s="25" t="s">
        <v>133</v>
      </c>
      <c r="G147" s="25" t="s">
        <v>137</v>
      </c>
      <c r="H147" s="19">
        <v>500000</v>
      </c>
      <c r="I147" s="19">
        <v>0</v>
      </c>
      <c r="J147" s="19">
        <v>0</v>
      </c>
    </row>
    <row r="148" spans="1:10" s="16" customFormat="1" ht="12.75" customHeight="1" x14ac:dyDescent="0.25">
      <c r="A148" s="326" t="s">
        <v>138</v>
      </c>
      <c r="B148" s="326"/>
      <c r="C148" s="198"/>
      <c r="D148" s="14" t="s">
        <v>111</v>
      </c>
      <c r="E148" s="14" t="s">
        <v>79</v>
      </c>
      <c r="F148" s="14"/>
      <c r="G148" s="14"/>
      <c r="H148" s="15">
        <f>H149+H175+H186+H190+H201</f>
        <v>87682929.229999989</v>
      </c>
      <c r="I148" s="15">
        <f>I149+I175+I186+I190+I201</f>
        <v>87446802.099999994</v>
      </c>
      <c r="J148" s="15">
        <f>J149+J175+J186+J190+J201</f>
        <v>92293820.729999989</v>
      </c>
    </row>
    <row r="149" spans="1:10" s="1" customFormat="1" ht="12.75" customHeight="1" x14ac:dyDescent="0.25">
      <c r="A149" s="350" t="s">
        <v>139</v>
      </c>
      <c r="B149" s="350"/>
      <c r="C149" s="187"/>
      <c r="D149" s="18" t="s">
        <v>111</v>
      </c>
      <c r="E149" s="18" t="s">
        <v>79</v>
      </c>
      <c r="F149" s="18" t="s">
        <v>140</v>
      </c>
      <c r="G149" s="18"/>
      <c r="H149" s="19">
        <f>H150</f>
        <v>14409500</v>
      </c>
      <c r="I149" s="19">
        <f>I150</f>
        <v>15130000</v>
      </c>
      <c r="J149" s="19">
        <f>J150</f>
        <v>16007500</v>
      </c>
    </row>
    <row r="150" spans="1:10" s="1" customFormat="1" ht="12.75" customHeight="1" x14ac:dyDescent="0.25">
      <c r="A150" s="350" t="s">
        <v>115</v>
      </c>
      <c r="B150" s="350"/>
      <c r="C150" s="187"/>
      <c r="D150" s="25" t="s">
        <v>111</v>
      </c>
      <c r="E150" s="25" t="s">
        <v>79</v>
      </c>
      <c r="F150" s="25" t="s">
        <v>141</v>
      </c>
      <c r="G150" s="18"/>
      <c r="H150" s="19">
        <f>H151+H154+H157+H160+H163+H166+H169+H172</f>
        <v>14409500</v>
      </c>
      <c r="I150" s="19">
        <f>I151+I154+I157+I160+I163+I166+I169+I172</f>
        <v>15130000</v>
      </c>
      <c r="J150" s="19">
        <f>J151+J154+J157+J160+J163+J166+J169+J172</f>
        <v>16007500</v>
      </c>
    </row>
    <row r="151" spans="1:10" s="1" customFormat="1" ht="12.75" customHeight="1" x14ac:dyDescent="0.25">
      <c r="A151" s="350" t="s">
        <v>142</v>
      </c>
      <c r="B151" s="350"/>
      <c r="C151" s="187"/>
      <c r="D151" s="25" t="s">
        <v>111</v>
      </c>
      <c r="E151" s="25" t="s">
        <v>79</v>
      </c>
      <c r="F151" s="25" t="s">
        <v>143</v>
      </c>
      <c r="G151" s="18"/>
      <c r="H151" s="19">
        <f t="shared" ref="H151:J152" si="23">H152</f>
        <v>2159400</v>
      </c>
      <c r="I151" s="19">
        <f t="shared" si="23"/>
        <v>2267400</v>
      </c>
      <c r="J151" s="19">
        <f t="shared" si="23"/>
        <v>2398900</v>
      </c>
    </row>
    <row r="152" spans="1:10" s="1" customFormat="1" ht="29.25" customHeight="1" x14ac:dyDescent="0.25">
      <c r="A152" s="187"/>
      <c r="B152" s="187" t="s">
        <v>119</v>
      </c>
      <c r="C152" s="187"/>
      <c r="D152" s="18" t="s">
        <v>111</v>
      </c>
      <c r="E152" s="25" t="s">
        <v>79</v>
      </c>
      <c r="F152" s="25" t="s">
        <v>143</v>
      </c>
      <c r="G152" s="18" t="s">
        <v>120</v>
      </c>
      <c r="H152" s="19">
        <f t="shared" si="23"/>
        <v>2159400</v>
      </c>
      <c r="I152" s="19">
        <f t="shared" si="23"/>
        <v>2267400</v>
      </c>
      <c r="J152" s="19">
        <f t="shared" si="23"/>
        <v>2398900</v>
      </c>
    </row>
    <row r="153" spans="1:10" s="1" customFormat="1" ht="38.25" x14ac:dyDescent="0.25">
      <c r="A153" s="187"/>
      <c r="B153" s="187" t="s">
        <v>121</v>
      </c>
      <c r="C153" s="187"/>
      <c r="D153" s="18" t="s">
        <v>111</v>
      </c>
      <c r="E153" s="25" t="s">
        <v>79</v>
      </c>
      <c r="F153" s="25" t="s">
        <v>143</v>
      </c>
      <c r="G153" s="18" t="s">
        <v>122</v>
      </c>
      <c r="H153" s="19">
        <f>2159402-2</f>
        <v>2159400</v>
      </c>
      <c r="I153" s="19">
        <v>2267400</v>
      </c>
      <c r="J153" s="19">
        <v>2398900</v>
      </c>
    </row>
    <row r="154" spans="1:10" s="1" customFormat="1" ht="12.75" customHeight="1" x14ac:dyDescent="0.25">
      <c r="A154" s="350" t="s">
        <v>144</v>
      </c>
      <c r="B154" s="350"/>
      <c r="C154" s="187"/>
      <c r="D154" s="25" t="s">
        <v>111</v>
      </c>
      <c r="E154" s="25" t="s">
        <v>79</v>
      </c>
      <c r="F154" s="25" t="s">
        <v>145</v>
      </c>
      <c r="G154" s="18"/>
      <c r="H154" s="19">
        <f t="shared" ref="H154:J155" si="24">H155</f>
        <v>2515700</v>
      </c>
      <c r="I154" s="19">
        <f t="shared" si="24"/>
        <v>2641100</v>
      </c>
      <c r="J154" s="19">
        <f t="shared" si="24"/>
        <v>2733900</v>
      </c>
    </row>
    <row r="155" spans="1:10" s="1" customFormat="1" ht="26.25" customHeight="1" x14ac:dyDescent="0.25">
      <c r="A155" s="187"/>
      <c r="B155" s="187" t="s">
        <v>119</v>
      </c>
      <c r="C155" s="187"/>
      <c r="D155" s="18" t="s">
        <v>111</v>
      </c>
      <c r="E155" s="25" t="s">
        <v>79</v>
      </c>
      <c r="F155" s="25" t="s">
        <v>145</v>
      </c>
      <c r="G155" s="18" t="s">
        <v>120</v>
      </c>
      <c r="H155" s="19">
        <f t="shared" si="24"/>
        <v>2515700</v>
      </c>
      <c r="I155" s="19">
        <f t="shared" si="24"/>
        <v>2641100</v>
      </c>
      <c r="J155" s="19">
        <f t="shared" si="24"/>
        <v>2733900</v>
      </c>
    </row>
    <row r="156" spans="1:10" s="1" customFormat="1" ht="38.25" x14ac:dyDescent="0.25">
      <c r="A156" s="187"/>
      <c r="B156" s="187" t="s">
        <v>121</v>
      </c>
      <c r="C156" s="187"/>
      <c r="D156" s="18" t="s">
        <v>111</v>
      </c>
      <c r="E156" s="25" t="s">
        <v>79</v>
      </c>
      <c r="F156" s="25" t="s">
        <v>145</v>
      </c>
      <c r="G156" s="18" t="s">
        <v>122</v>
      </c>
      <c r="H156" s="19">
        <f>2461078+54622</f>
        <v>2515700</v>
      </c>
      <c r="I156" s="19">
        <f>2584100+57000</f>
        <v>2641100</v>
      </c>
      <c r="J156" s="19">
        <v>2733900</v>
      </c>
    </row>
    <row r="157" spans="1:10" s="1" customFormat="1" ht="12.75" customHeight="1" x14ac:dyDescent="0.25">
      <c r="A157" s="350" t="s">
        <v>305</v>
      </c>
      <c r="B157" s="350"/>
      <c r="C157" s="187"/>
      <c r="D157" s="25" t="s">
        <v>111</v>
      </c>
      <c r="E157" s="25" t="s">
        <v>79</v>
      </c>
      <c r="F157" s="25" t="s">
        <v>146</v>
      </c>
      <c r="G157" s="18"/>
      <c r="H157" s="19">
        <f t="shared" ref="H157:J158" si="25">H158</f>
        <v>1509100</v>
      </c>
      <c r="I157" s="19">
        <f t="shared" si="25"/>
        <v>1584800</v>
      </c>
      <c r="J157" s="19">
        <f t="shared" si="25"/>
        <v>1615400</v>
      </c>
    </row>
    <row r="158" spans="1:10" s="1" customFormat="1" ht="24.75" customHeight="1" x14ac:dyDescent="0.25">
      <c r="A158" s="187"/>
      <c r="B158" s="187" t="s">
        <v>119</v>
      </c>
      <c r="C158" s="187"/>
      <c r="D158" s="18" t="s">
        <v>111</v>
      </c>
      <c r="E158" s="25" t="s">
        <v>79</v>
      </c>
      <c r="F158" s="25" t="s">
        <v>146</v>
      </c>
      <c r="G158" s="18" t="s">
        <v>120</v>
      </c>
      <c r="H158" s="19">
        <f t="shared" si="25"/>
        <v>1509100</v>
      </c>
      <c r="I158" s="19">
        <f t="shared" si="25"/>
        <v>1584800</v>
      </c>
      <c r="J158" s="19">
        <f t="shared" si="25"/>
        <v>1615400</v>
      </c>
    </row>
    <row r="159" spans="1:10" s="1" customFormat="1" ht="38.25" x14ac:dyDescent="0.25">
      <c r="A159" s="187"/>
      <c r="B159" s="187" t="s">
        <v>121</v>
      </c>
      <c r="C159" s="187"/>
      <c r="D159" s="18" t="s">
        <v>111</v>
      </c>
      <c r="E159" s="25" t="s">
        <v>79</v>
      </c>
      <c r="F159" s="25" t="s">
        <v>146</v>
      </c>
      <c r="G159" s="18" t="s">
        <v>122</v>
      </c>
      <c r="H159" s="19">
        <f>1454139+54961</f>
        <v>1509100</v>
      </c>
      <c r="I159" s="19">
        <f>1526800+58000</f>
        <v>1584800</v>
      </c>
      <c r="J159" s="19">
        <v>1615400</v>
      </c>
    </row>
    <row r="160" spans="1:10" s="1" customFormat="1" ht="12.75" customHeight="1" x14ac:dyDescent="0.25">
      <c r="A160" s="350" t="s">
        <v>147</v>
      </c>
      <c r="B160" s="350"/>
      <c r="C160" s="187"/>
      <c r="D160" s="25" t="s">
        <v>111</v>
      </c>
      <c r="E160" s="25" t="s">
        <v>79</v>
      </c>
      <c r="F160" s="25" t="s">
        <v>148</v>
      </c>
      <c r="G160" s="18"/>
      <c r="H160" s="19">
        <f t="shared" ref="H160:J161" si="26">H161</f>
        <v>3143300</v>
      </c>
      <c r="I160" s="19">
        <f t="shared" si="26"/>
        <v>3300500</v>
      </c>
      <c r="J160" s="19">
        <f t="shared" si="26"/>
        <v>3635800</v>
      </c>
    </row>
    <row r="161" spans="1:12" s="1" customFormat="1" ht="27" customHeight="1" x14ac:dyDescent="0.25">
      <c r="A161" s="187"/>
      <c r="B161" s="187" t="s">
        <v>119</v>
      </c>
      <c r="C161" s="187"/>
      <c r="D161" s="18" t="s">
        <v>111</v>
      </c>
      <c r="E161" s="25" t="s">
        <v>79</v>
      </c>
      <c r="F161" s="25" t="s">
        <v>148</v>
      </c>
      <c r="G161" s="18" t="s">
        <v>120</v>
      </c>
      <c r="H161" s="19">
        <f t="shared" si="26"/>
        <v>3143300</v>
      </c>
      <c r="I161" s="19">
        <f t="shared" si="26"/>
        <v>3300500</v>
      </c>
      <c r="J161" s="19">
        <f t="shared" si="26"/>
        <v>3635800</v>
      </c>
    </row>
    <row r="162" spans="1:12" s="1" customFormat="1" ht="37.5" customHeight="1" x14ac:dyDescent="0.25">
      <c r="A162" s="187"/>
      <c r="B162" s="187" t="s">
        <v>121</v>
      </c>
      <c r="C162" s="187"/>
      <c r="D162" s="18" t="s">
        <v>111</v>
      </c>
      <c r="E162" s="25" t="s">
        <v>79</v>
      </c>
      <c r="F162" s="25" t="s">
        <v>148</v>
      </c>
      <c r="G162" s="18" t="s">
        <v>122</v>
      </c>
      <c r="H162" s="19">
        <f>3272821-129521</f>
        <v>3143300</v>
      </c>
      <c r="I162" s="19">
        <f>3436500-136000</f>
        <v>3300500</v>
      </c>
      <c r="J162" s="19">
        <v>3635800</v>
      </c>
    </row>
    <row r="163" spans="1:12" s="1" customFormat="1" ht="12.75" customHeight="1" x14ac:dyDescent="0.25">
      <c r="A163" s="350" t="s">
        <v>149</v>
      </c>
      <c r="B163" s="350"/>
      <c r="C163" s="187"/>
      <c r="D163" s="25" t="s">
        <v>111</v>
      </c>
      <c r="E163" s="25" t="s">
        <v>79</v>
      </c>
      <c r="F163" s="25" t="s">
        <v>150</v>
      </c>
      <c r="G163" s="18"/>
      <c r="H163" s="19">
        <f t="shared" ref="H163:J164" si="27">H164</f>
        <v>1445900</v>
      </c>
      <c r="I163" s="19">
        <f t="shared" si="27"/>
        <v>1518200</v>
      </c>
      <c r="J163" s="19">
        <f t="shared" si="27"/>
        <v>1606300</v>
      </c>
    </row>
    <row r="164" spans="1:12" s="1" customFormat="1" ht="28.5" customHeight="1" x14ac:dyDescent="0.25">
      <c r="A164" s="187"/>
      <c r="B164" s="187" t="s">
        <v>119</v>
      </c>
      <c r="C164" s="187"/>
      <c r="D164" s="18" t="s">
        <v>111</v>
      </c>
      <c r="E164" s="25" t="s">
        <v>79</v>
      </c>
      <c r="F164" s="25" t="s">
        <v>150</v>
      </c>
      <c r="G164" s="18" t="s">
        <v>120</v>
      </c>
      <c r="H164" s="19">
        <f t="shared" si="27"/>
        <v>1445900</v>
      </c>
      <c r="I164" s="19">
        <f t="shared" si="27"/>
        <v>1518200</v>
      </c>
      <c r="J164" s="19">
        <f t="shared" si="27"/>
        <v>1606300</v>
      </c>
    </row>
    <row r="165" spans="1:12" s="1" customFormat="1" ht="38.25" x14ac:dyDescent="0.25">
      <c r="A165" s="187"/>
      <c r="B165" s="187" t="s">
        <v>121</v>
      </c>
      <c r="C165" s="187"/>
      <c r="D165" s="18" t="s">
        <v>111</v>
      </c>
      <c r="E165" s="25" t="s">
        <v>79</v>
      </c>
      <c r="F165" s="25" t="s">
        <v>150</v>
      </c>
      <c r="G165" s="18" t="s">
        <v>122</v>
      </c>
      <c r="H165" s="19">
        <f>1445866+34</f>
        <v>1445900</v>
      </c>
      <c r="I165" s="19">
        <v>1518200</v>
      </c>
      <c r="J165" s="19">
        <v>1606300</v>
      </c>
    </row>
    <row r="166" spans="1:12" s="1" customFormat="1" ht="12.75" customHeight="1" x14ac:dyDescent="0.25">
      <c r="A166" s="350" t="s">
        <v>151</v>
      </c>
      <c r="B166" s="350"/>
      <c r="C166" s="187"/>
      <c r="D166" s="25" t="s">
        <v>111</v>
      </c>
      <c r="E166" s="25" t="s">
        <v>79</v>
      </c>
      <c r="F166" s="25" t="s">
        <v>152</v>
      </c>
      <c r="G166" s="18"/>
      <c r="H166" s="19">
        <f t="shared" ref="H166:J167" si="28">H167</f>
        <v>1604400</v>
      </c>
      <c r="I166" s="19">
        <f t="shared" si="28"/>
        <v>1684600</v>
      </c>
      <c r="J166" s="19">
        <f t="shared" si="28"/>
        <v>1782300</v>
      </c>
    </row>
    <row r="167" spans="1:12" s="1" customFormat="1" ht="28.5" customHeight="1" x14ac:dyDescent="0.25">
      <c r="A167" s="187"/>
      <c r="B167" s="187" t="s">
        <v>119</v>
      </c>
      <c r="C167" s="187"/>
      <c r="D167" s="18" t="s">
        <v>111</v>
      </c>
      <c r="E167" s="25" t="s">
        <v>79</v>
      </c>
      <c r="F167" s="25" t="s">
        <v>152</v>
      </c>
      <c r="G167" s="18" t="s">
        <v>120</v>
      </c>
      <c r="H167" s="19">
        <f t="shared" si="28"/>
        <v>1604400</v>
      </c>
      <c r="I167" s="19">
        <f t="shared" si="28"/>
        <v>1684600</v>
      </c>
      <c r="J167" s="19">
        <f t="shared" si="28"/>
        <v>1782300</v>
      </c>
    </row>
    <row r="168" spans="1:12" s="1" customFormat="1" ht="38.25" x14ac:dyDescent="0.25">
      <c r="A168" s="187"/>
      <c r="B168" s="187" t="s">
        <v>121</v>
      </c>
      <c r="C168" s="187"/>
      <c r="D168" s="18" t="s">
        <v>111</v>
      </c>
      <c r="E168" s="25" t="s">
        <v>79</v>
      </c>
      <c r="F168" s="25" t="s">
        <v>152</v>
      </c>
      <c r="G168" s="18" t="s">
        <v>122</v>
      </c>
      <c r="H168" s="19">
        <f>1604423-23</f>
        <v>1604400</v>
      </c>
      <c r="I168" s="19">
        <v>1684600</v>
      </c>
      <c r="J168" s="19">
        <v>1782300</v>
      </c>
    </row>
    <row r="169" spans="1:12" s="1" customFormat="1" ht="12.75" customHeight="1" x14ac:dyDescent="0.25">
      <c r="A169" s="350" t="s">
        <v>153</v>
      </c>
      <c r="B169" s="350"/>
      <c r="C169" s="187"/>
      <c r="D169" s="25" t="s">
        <v>111</v>
      </c>
      <c r="E169" s="25" t="s">
        <v>79</v>
      </c>
      <c r="F169" s="25" t="s">
        <v>154</v>
      </c>
      <c r="G169" s="18"/>
      <c r="H169" s="19">
        <f t="shared" ref="H169:J170" si="29">H170</f>
        <v>1466000</v>
      </c>
      <c r="I169" s="19">
        <f t="shared" si="29"/>
        <v>1539400</v>
      </c>
      <c r="J169" s="19">
        <f t="shared" si="29"/>
        <v>1628700</v>
      </c>
    </row>
    <row r="170" spans="1:12" s="1" customFormat="1" ht="27" customHeight="1" x14ac:dyDescent="0.25">
      <c r="A170" s="187"/>
      <c r="B170" s="187" t="s">
        <v>119</v>
      </c>
      <c r="C170" s="187"/>
      <c r="D170" s="18" t="s">
        <v>111</v>
      </c>
      <c r="E170" s="25" t="s">
        <v>79</v>
      </c>
      <c r="F170" s="25" t="s">
        <v>154</v>
      </c>
      <c r="G170" s="18" t="s">
        <v>120</v>
      </c>
      <c r="H170" s="19">
        <f t="shared" si="29"/>
        <v>1466000</v>
      </c>
      <c r="I170" s="19">
        <f t="shared" si="29"/>
        <v>1539400</v>
      </c>
      <c r="J170" s="19">
        <f t="shared" si="29"/>
        <v>1628700</v>
      </c>
    </row>
    <row r="171" spans="1:12" s="1" customFormat="1" ht="38.25" x14ac:dyDescent="0.25">
      <c r="A171" s="187"/>
      <c r="B171" s="187" t="s">
        <v>121</v>
      </c>
      <c r="C171" s="187"/>
      <c r="D171" s="18" t="s">
        <v>111</v>
      </c>
      <c r="E171" s="25" t="s">
        <v>79</v>
      </c>
      <c r="F171" s="25" t="s">
        <v>154</v>
      </c>
      <c r="G171" s="18" t="s">
        <v>122</v>
      </c>
      <c r="H171" s="19">
        <f>1466064-64</f>
        <v>1466000</v>
      </c>
      <c r="I171" s="19">
        <v>1539400</v>
      </c>
      <c r="J171" s="19">
        <v>1628700</v>
      </c>
    </row>
    <row r="172" spans="1:12" s="1" customFormat="1" ht="12.75" customHeight="1" x14ac:dyDescent="0.25">
      <c r="A172" s="350" t="s">
        <v>155</v>
      </c>
      <c r="B172" s="350"/>
      <c r="C172" s="187"/>
      <c r="D172" s="25" t="s">
        <v>111</v>
      </c>
      <c r="E172" s="25" t="s">
        <v>79</v>
      </c>
      <c r="F172" s="25" t="s">
        <v>156</v>
      </c>
      <c r="G172" s="18"/>
      <c r="H172" s="19">
        <f t="shared" ref="H172:J173" si="30">H173</f>
        <v>565700</v>
      </c>
      <c r="I172" s="19">
        <f t="shared" si="30"/>
        <v>594000</v>
      </c>
      <c r="J172" s="19">
        <f t="shared" si="30"/>
        <v>606200</v>
      </c>
    </row>
    <row r="173" spans="1:12" s="1" customFormat="1" ht="28.5" customHeight="1" x14ac:dyDescent="0.25">
      <c r="A173" s="187"/>
      <c r="B173" s="187" t="s">
        <v>119</v>
      </c>
      <c r="C173" s="187"/>
      <c r="D173" s="18" t="s">
        <v>111</v>
      </c>
      <c r="E173" s="25" t="s">
        <v>79</v>
      </c>
      <c r="F173" s="25" t="s">
        <v>156</v>
      </c>
      <c r="G173" s="18" t="s">
        <v>120</v>
      </c>
      <c r="H173" s="19">
        <f t="shared" si="30"/>
        <v>565700</v>
      </c>
      <c r="I173" s="19">
        <f t="shared" si="30"/>
        <v>594000</v>
      </c>
      <c r="J173" s="19">
        <f t="shared" si="30"/>
        <v>606200</v>
      </c>
    </row>
    <row r="174" spans="1:12" s="1" customFormat="1" ht="38.25" x14ac:dyDescent="0.25">
      <c r="A174" s="187"/>
      <c r="B174" s="187" t="s">
        <v>121</v>
      </c>
      <c r="C174" s="187"/>
      <c r="D174" s="18" t="s">
        <v>111</v>
      </c>
      <c r="E174" s="25" t="s">
        <v>79</v>
      </c>
      <c r="F174" s="25" t="s">
        <v>156</v>
      </c>
      <c r="G174" s="18" t="s">
        <v>122</v>
      </c>
      <c r="H174" s="19">
        <f>545720+19980</f>
        <v>565700</v>
      </c>
      <c r="I174" s="19">
        <f>573000+21000</f>
        <v>594000</v>
      </c>
      <c r="J174" s="19">
        <v>606200</v>
      </c>
      <c r="L174" s="175"/>
    </row>
    <row r="175" spans="1:12" s="1" customFormat="1" ht="12.75" customHeight="1" x14ac:dyDescent="0.25">
      <c r="A175" s="350" t="s">
        <v>157</v>
      </c>
      <c r="B175" s="350"/>
      <c r="C175" s="187"/>
      <c r="D175" s="18" t="s">
        <v>111</v>
      </c>
      <c r="E175" s="18" t="s">
        <v>79</v>
      </c>
      <c r="F175" s="18" t="s">
        <v>158</v>
      </c>
      <c r="G175" s="18"/>
      <c r="H175" s="19">
        <f>H176</f>
        <v>6292500</v>
      </c>
      <c r="I175" s="19">
        <f>I176</f>
        <v>6531400</v>
      </c>
      <c r="J175" s="19">
        <f>J176</f>
        <v>6910300</v>
      </c>
      <c r="L175" s="175"/>
    </row>
    <row r="176" spans="1:12" s="1" customFormat="1" ht="12.75" customHeight="1" x14ac:dyDescent="0.25">
      <c r="A176" s="350" t="s">
        <v>115</v>
      </c>
      <c r="B176" s="350"/>
      <c r="C176" s="187"/>
      <c r="D176" s="18" t="s">
        <v>111</v>
      </c>
      <c r="E176" s="18" t="s">
        <v>79</v>
      </c>
      <c r="F176" s="18" t="s">
        <v>159</v>
      </c>
      <c r="G176" s="18"/>
      <c r="H176" s="19">
        <f>H177+H180+H183</f>
        <v>6292500</v>
      </c>
      <c r="I176" s="19">
        <f>I177+I180+I183</f>
        <v>6531400</v>
      </c>
      <c r="J176" s="19">
        <f>J177+J180+J183</f>
        <v>6910300</v>
      </c>
      <c r="L176" s="175"/>
    </row>
    <row r="177" spans="1:12" s="1" customFormat="1" ht="26.25" customHeight="1" x14ac:dyDescent="0.25">
      <c r="A177" s="350" t="s">
        <v>160</v>
      </c>
      <c r="B177" s="350"/>
      <c r="C177" s="187"/>
      <c r="D177" s="25" t="s">
        <v>111</v>
      </c>
      <c r="E177" s="25" t="s">
        <v>79</v>
      </c>
      <c r="F177" s="25" t="s">
        <v>161</v>
      </c>
      <c r="G177" s="18"/>
      <c r="H177" s="19">
        <f t="shared" ref="H177:J178" si="31">H178</f>
        <v>2839100</v>
      </c>
      <c r="I177" s="19">
        <f t="shared" si="31"/>
        <v>2952000</v>
      </c>
      <c r="J177" s="19">
        <f t="shared" si="31"/>
        <v>3153900</v>
      </c>
      <c r="L177" s="175"/>
    </row>
    <row r="178" spans="1:12" s="1" customFormat="1" ht="27" customHeight="1" x14ac:dyDescent="0.25">
      <c r="A178" s="187"/>
      <c r="B178" s="187" t="s">
        <v>119</v>
      </c>
      <c r="C178" s="187"/>
      <c r="D178" s="18" t="s">
        <v>111</v>
      </c>
      <c r="E178" s="25" t="s">
        <v>79</v>
      </c>
      <c r="F178" s="25" t="s">
        <v>161</v>
      </c>
      <c r="G178" s="18" t="s">
        <v>120</v>
      </c>
      <c r="H178" s="19">
        <f t="shared" si="31"/>
        <v>2839100</v>
      </c>
      <c r="I178" s="19">
        <f t="shared" si="31"/>
        <v>2952000</v>
      </c>
      <c r="J178" s="19">
        <f t="shared" si="31"/>
        <v>3153900</v>
      </c>
      <c r="L178" s="175"/>
    </row>
    <row r="179" spans="1:12" s="1" customFormat="1" ht="38.25" x14ac:dyDescent="0.25">
      <c r="A179" s="187"/>
      <c r="B179" s="187" t="s">
        <v>121</v>
      </c>
      <c r="C179" s="187"/>
      <c r="D179" s="18" t="s">
        <v>111</v>
      </c>
      <c r="E179" s="25" t="s">
        <v>79</v>
      </c>
      <c r="F179" s="25" t="s">
        <v>161</v>
      </c>
      <c r="G179" s="18" t="s">
        <v>122</v>
      </c>
      <c r="H179" s="19">
        <f>2839079+21</f>
        <v>2839100</v>
      </c>
      <c r="I179" s="19">
        <f>2981000-29000</f>
        <v>2952000</v>
      </c>
      <c r="J179" s="19">
        <v>3153900</v>
      </c>
      <c r="L179" s="175"/>
    </row>
    <row r="180" spans="1:12" s="1" customFormat="1" ht="27" customHeight="1" x14ac:dyDescent="0.25">
      <c r="A180" s="350" t="s">
        <v>162</v>
      </c>
      <c r="B180" s="350"/>
      <c r="C180" s="187"/>
      <c r="D180" s="25" t="s">
        <v>111</v>
      </c>
      <c r="E180" s="25" t="s">
        <v>79</v>
      </c>
      <c r="F180" s="25" t="s">
        <v>163</v>
      </c>
      <c r="G180" s="18"/>
      <c r="H180" s="19">
        <f t="shared" ref="H180:J181" si="32">H181</f>
        <v>1562600</v>
      </c>
      <c r="I180" s="19">
        <f t="shared" si="32"/>
        <v>1625700</v>
      </c>
      <c r="J180" s="19">
        <f t="shared" si="32"/>
        <v>1735900</v>
      </c>
      <c r="L180" s="175"/>
    </row>
    <row r="181" spans="1:12" s="1" customFormat="1" ht="25.5" x14ac:dyDescent="0.25">
      <c r="A181" s="187"/>
      <c r="B181" s="187" t="s">
        <v>119</v>
      </c>
      <c r="C181" s="187"/>
      <c r="D181" s="18" t="s">
        <v>111</v>
      </c>
      <c r="E181" s="25" t="s">
        <v>79</v>
      </c>
      <c r="F181" s="25" t="s">
        <v>163</v>
      </c>
      <c r="G181" s="18" t="s">
        <v>120</v>
      </c>
      <c r="H181" s="19">
        <f t="shared" si="32"/>
        <v>1562600</v>
      </c>
      <c r="I181" s="19">
        <f t="shared" si="32"/>
        <v>1625700</v>
      </c>
      <c r="J181" s="19">
        <f t="shared" si="32"/>
        <v>1735900</v>
      </c>
      <c r="L181" s="175"/>
    </row>
    <row r="182" spans="1:12" s="1" customFormat="1" ht="38.25" x14ac:dyDescent="0.25">
      <c r="A182" s="187"/>
      <c r="B182" s="187" t="s">
        <v>121</v>
      </c>
      <c r="C182" s="187"/>
      <c r="D182" s="18" t="s">
        <v>111</v>
      </c>
      <c r="E182" s="25" t="s">
        <v>79</v>
      </c>
      <c r="F182" s="25" t="s">
        <v>163</v>
      </c>
      <c r="G182" s="18" t="s">
        <v>122</v>
      </c>
      <c r="H182" s="19">
        <f>1562634-34</f>
        <v>1562600</v>
      </c>
      <c r="I182" s="19">
        <f>1640700-15000</f>
        <v>1625700</v>
      </c>
      <c r="J182" s="19">
        <v>1735900</v>
      </c>
      <c r="L182" s="175"/>
    </row>
    <row r="183" spans="1:12" s="1" customFormat="1" ht="27" customHeight="1" x14ac:dyDescent="0.25">
      <c r="A183" s="361" t="s">
        <v>164</v>
      </c>
      <c r="B183" s="361"/>
      <c r="C183" s="187"/>
      <c r="D183" s="25" t="s">
        <v>111</v>
      </c>
      <c r="E183" s="25" t="s">
        <v>79</v>
      </c>
      <c r="F183" s="25" t="s">
        <v>165</v>
      </c>
      <c r="G183" s="18"/>
      <c r="H183" s="19">
        <f>H185</f>
        <v>1890800</v>
      </c>
      <c r="I183" s="19">
        <f>I185</f>
        <v>1953700</v>
      </c>
      <c r="J183" s="19">
        <f>J185</f>
        <v>2020500</v>
      </c>
      <c r="L183" s="175"/>
    </row>
    <row r="184" spans="1:12" s="1" customFormat="1" ht="25.5" x14ac:dyDescent="0.25">
      <c r="A184" s="187"/>
      <c r="B184" s="187" t="s">
        <v>119</v>
      </c>
      <c r="C184" s="187"/>
      <c r="D184" s="18" t="s">
        <v>111</v>
      </c>
      <c r="E184" s="25" t="s">
        <v>79</v>
      </c>
      <c r="F184" s="25" t="s">
        <v>165</v>
      </c>
      <c r="G184" s="18" t="s">
        <v>120</v>
      </c>
      <c r="H184" s="19">
        <f>H185</f>
        <v>1890800</v>
      </c>
      <c r="I184" s="19">
        <f>I185</f>
        <v>1953700</v>
      </c>
      <c r="J184" s="19">
        <f>J185</f>
        <v>2020500</v>
      </c>
      <c r="L184" s="175"/>
    </row>
    <row r="185" spans="1:12" s="1" customFormat="1" ht="38.25" x14ac:dyDescent="0.25">
      <c r="A185" s="187"/>
      <c r="B185" s="187" t="s">
        <v>121</v>
      </c>
      <c r="C185" s="187"/>
      <c r="D185" s="18" t="s">
        <v>111</v>
      </c>
      <c r="E185" s="25" t="s">
        <v>79</v>
      </c>
      <c r="F185" s="25" t="s">
        <v>165</v>
      </c>
      <c r="G185" s="18" t="s">
        <v>122</v>
      </c>
      <c r="H185" s="19">
        <f>1890782+18</f>
        <v>1890800</v>
      </c>
      <c r="I185" s="19">
        <f>1909700+29000+15000</f>
        <v>1953700</v>
      </c>
      <c r="J185" s="19">
        <v>2020500</v>
      </c>
      <c r="L185" s="175"/>
    </row>
    <row r="186" spans="1:12" s="1" customFormat="1" ht="12.75" customHeight="1" x14ac:dyDescent="0.25">
      <c r="A186" s="350" t="s">
        <v>166</v>
      </c>
      <c r="B186" s="350"/>
      <c r="C186" s="187"/>
      <c r="D186" s="18" t="s">
        <v>111</v>
      </c>
      <c r="E186" s="18" t="s">
        <v>79</v>
      </c>
      <c r="F186" s="18" t="s">
        <v>167</v>
      </c>
      <c r="G186" s="18"/>
      <c r="H186" s="19">
        <f>H187</f>
        <v>1172900</v>
      </c>
      <c r="I186" s="19">
        <f>I187</f>
        <v>1172900</v>
      </c>
      <c r="J186" s="19">
        <f>J187</f>
        <v>1172900</v>
      </c>
    </row>
    <row r="187" spans="1:12" s="1" customFormat="1" ht="12.75" customHeight="1" x14ac:dyDescent="0.25">
      <c r="A187" s="350" t="s">
        <v>168</v>
      </c>
      <c r="B187" s="350"/>
      <c r="C187" s="187"/>
      <c r="D187" s="18" t="s">
        <v>111</v>
      </c>
      <c r="E187" s="18" t="s">
        <v>79</v>
      </c>
      <c r="F187" s="18" t="s">
        <v>169</v>
      </c>
      <c r="G187" s="18"/>
      <c r="H187" s="19">
        <f t="shared" ref="H187:J188" si="33">H188</f>
        <v>1172900</v>
      </c>
      <c r="I187" s="19">
        <f t="shared" si="33"/>
        <v>1172900</v>
      </c>
      <c r="J187" s="19">
        <f t="shared" si="33"/>
        <v>1172900</v>
      </c>
    </row>
    <row r="188" spans="1:12" s="1" customFormat="1" ht="28.5" customHeight="1" x14ac:dyDescent="0.25">
      <c r="A188" s="193"/>
      <c r="B188" s="187" t="s">
        <v>119</v>
      </c>
      <c r="C188" s="187"/>
      <c r="D188" s="18" t="s">
        <v>111</v>
      </c>
      <c r="E188" s="18" t="s">
        <v>79</v>
      </c>
      <c r="F188" s="18" t="s">
        <v>169</v>
      </c>
      <c r="G188" s="18" t="s">
        <v>120</v>
      </c>
      <c r="H188" s="19">
        <f t="shared" si="33"/>
        <v>1172900</v>
      </c>
      <c r="I188" s="19">
        <f t="shared" si="33"/>
        <v>1172900</v>
      </c>
      <c r="J188" s="19">
        <f t="shared" si="33"/>
        <v>1172900</v>
      </c>
    </row>
    <row r="189" spans="1:12" s="1" customFormat="1" ht="12.75" x14ac:dyDescent="0.25">
      <c r="A189" s="193"/>
      <c r="B189" s="193" t="s">
        <v>170</v>
      </c>
      <c r="C189" s="193"/>
      <c r="D189" s="18" t="s">
        <v>111</v>
      </c>
      <c r="E189" s="18" t="s">
        <v>79</v>
      </c>
      <c r="F189" s="18" t="s">
        <v>169</v>
      </c>
      <c r="G189" s="18" t="s">
        <v>171</v>
      </c>
      <c r="H189" s="19">
        <v>1172900</v>
      </c>
      <c r="I189" s="19">
        <v>1172900</v>
      </c>
      <c r="J189" s="19">
        <v>1172900</v>
      </c>
    </row>
    <row r="190" spans="1:12" s="1" customFormat="1" ht="12.75" customHeight="1" x14ac:dyDescent="0.25">
      <c r="A190" s="350" t="s">
        <v>64</v>
      </c>
      <c r="B190" s="350"/>
      <c r="C190" s="187"/>
      <c r="D190" s="25" t="s">
        <v>111</v>
      </c>
      <c r="E190" s="18" t="s">
        <v>79</v>
      </c>
      <c r="F190" s="25" t="s">
        <v>65</v>
      </c>
      <c r="G190" s="25"/>
      <c r="H190" s="27">
        <f>H191</f>
        <v>63415629.229999997</v>
      </c>
      <c r="I190" s="27">
        <f>I191</f>
        <v>64612502.100000001</v>
      </c>
      <c r="J190" s="27">
        <f>J191</f>
        <v>68203120.729999989</v>
      </c>
    </row>
    <row r="191" spans="1:12" s="1" customFormat="1" ht="66" customHeight="1" x14ac:dyDescent="0.25">
      <c r="A191" s="350" t="s">
        <v>66</v>
      </c>
      <c r="B191" s="350"/>
      <c r="C191" s="187"/>
      <c r="D191" s="18" t="s">
        <v>111</v>
      </c>
      <c r="E191" s="18" t="s">
        <v>79</v>
      </c>
      <c r="F191" s="18" t="s">
        <v>67</v>
      </c>
      <c r="G191" s="18"/>
      <c r="H191" s="19">
        <f>H192+H198+H195</f>
        <v>63415629.229999997</v>
      </c>
      <c r="I191" s="19">
        <f>I192+I198+I195</f>
        <v>64612502.100000001</v>
      </c>
      <c r="J191" s="19">
        <f>J192+J198+J195</f>
        <v>68203120.729999989</v>
      </c>
    </row>
    <row r="192" spans="1:12" s="1" customFormat="1" ht="26.25" customHeight="1" x14ac:dyDescent="0.25">
      <c r="A192" s="350" t="s">
        <v>172</v>
      </c>
      <c r="B192" s="350"/>
      <c r="C192" s="187"/>
      <c r="D192" s="18" t="s">
        <v>111</v>
      </c>
      <c r="E192" s="18" t="s">
        <v>79</v>
      </c>
      <c r="F192" s="18" t="s">
        <v>173</v>
      </c>
      <c r="G192" s="18"/>
      <c r="H192" s="19">
        <f t="shared" ref="H192:J193" si="34">H193</f>
        <v>59263749.229999997</v>
      </c>
      <c r="I192" s="19">
        <f t="shared" si="34"/>
        <v>60460622.100000001</v>
      </c>
      <c r="J192" s="19">
        <f t="shared" si="34"/>
        <v>64051240.729999997</v>
      </c>
    </row>
    <row r="193" spans="1:10" s="1" customFormat="1" ht="28.5" customHeight="1" x14ac:dyDescent="0.25">
      <c r="A193" s="193"/>
      <c r="B193" s="187" t="s">
        <v>119</v>
      </c>
      <c r="C193" s="187"/>
      <c r="D193" s="18" t="s">
        <v>111</v>
      </c>
      <c r="E193" s="18" t="s">
        <v>79</v>
      </c>
      <c r="F193" s="18" t="s">
        <v>173</v>
      </c>
      <c r="G193" s="18" t="s">
        <v>120</v>
      </c>
      <c r="H193" s="19">
        <f t="shared" si="34"/>
        <v>59263749.229999997</v>
      </c>
      <c r="I193" s="19">
        <f t="shared" si="34"/>
        <v>60460622.100000001</v>
      </c>
      <c r="J193" s="19">
        <f t="shared" si="34"/>
        <v>64051240.729999997</v>
      </c>
    </row>
    <row r="194" spans="1:10" s="1" customFormat="1" ht="38.25" x14ac:dyDescent="0.25">
      <c r="A194" s="187"/>
      <c r="B194" s="187" t="s">
        <v>121</v>
      </c>
      <c r="C194" s="187"/>
      <c r="D194" s="18" t="s">
        <v>111</v>
      </c>
      <c r="E194" s="25" t="s">
        <v>79</v>
      </c>
      <c r="F194" s="25" t="s">
        <v>173</v>
      </c>
      <c r="G194" s="18" t="s">
        <v>122</v>
      </c>
      <c r="H194" s="19">
        <v>59263749.229999997</v>
      </c>
      <c r="I194" s="19">
        <v>60460622.100000001</v>
      </c>
      <c r="J194" s="19">
        <v>64051240.729999997</v>
      </c>
    </row>
    <row r="195" spans="1:10" s="1" customFormat="1" ht="78.75" customHeight="1" x14ac:dyDescent="0.25">
      <c r="A195" s="350" t="s">
        <v>295</v>
      </c>
      <c r="B195" s="350"/>
      <c r="C195" s="187"/>
      <c r="D195" s="18" t="s">
        <v>111</v>
      </c>
      <c r="E195" s="18" t="s">
        <v>79</v>
      </c>
      <c r="F195" s="18" t="s">
        <v>131</v>
      </c>
      <c r="G195" s="18"/>
      <c r="H195" s="19">
        <f t="shared" ref="H195:J196" si="35">H196</f>
        <v>4132800</v>
      </c>
      <c r="I195" s="19">
        <f t="shared" si="35"/>
        <v>4132800</v>
      </c>
      <c r="J195" s="19">
        <f t="shared" si="35"/>
        <v>4132800</v>
      </c>
    </row>
    <row r="196" spans="1:10" s="1" customFormat="1" ht="12.75" x14ac:dyDescent="0.25">
      <c r="A196" s="20"/>
      <c r="B196" s="193" t="s">
        <v>127</v>
      </c>
      <c r="C196" s="193"/>
      <c r="D196" s="18" t="s">
        <v>111</v>
      </c>
      <c r="E196" s="18" t="s">
        <v>79</v>
      </c>
      <c r="F196" s="18" t="s">
        <v>131</v>
      </c>
      <c r="G196" s="18" t="s">
        <v>128</v>
      </c>
      <c r="H196" s="19">
        <f t="shared" si="35"/>
        <v>4132800</v>
      </c>
      <c r="I196" s="19">
        <f t="shared" si="35"/>
        <v>4132800</v>
      </c>
      <c r="J196" s="19">
        <f t="shared" si="35"/>
        <v>4132800</v>
      </c>
    </row>
    <row r="197" spans="1:10" s="1" customFormat="1" ht="25.5" x14ac:dyDescent="0.25">
      <c r="A197" s="20"/>
      <c r="B197" s="187" t="s">
        <v>659</v>
      </c>
      <c r="C197" s="187"/>
      <c r="D197" s="18" t="s">
        <v>111</v>
      </c>
      <c r="E197" s="18" t="s">
        <v>79</v>
      </c>
      <c r="F197" s="18" t="s">
        <v>131</v>
      </c>
      <c r="G197" s="18" t="s">
        <v>245</v>
      </c>
      <c r="H197" s="19">
        <v>4132800</v>
      </c>
      <c r="I197" s="19">
        <v>4132800</v>
      </c>
      <c r="J197" s="19">
        <v>4132800</v>
      </c>
    </row>
    <row r="198" spans="1:10" s="1" customFormat="1" ht="52.5" customHeight="1" x14ac:dyDescent="0.25">
      <c r="A198" s="350" t="s">
        <v>297</v>
      </c>
      <c r="B198" s="350"/>
      <c r="C198" s="187"/>
      <c r="D198" s="18" t="s">
        <v>111</v>
      </c>
      <c r="E198" s="18" t="s">
        <v>79</v>
      </c>
      <c r="F198" s="18" t="s">
        <v>298</v>
      </c>
      <c r="G198" s="18"/>
      <c r="H198" s="19">
        <f t="shared" ref="H198:J199" si="36">H199</f>
        <v>19080</v>
      </c>
      <c r="I198" s="19">
        <f t="shared" si="36"/>
        <v>19080</v>
      </c>
      <c r="J198" s="19">
        <f t="shared" si="36"/>
        <v>19080</v>
      </c>
    </row>
    <row r="199" spans="1:10" s="1" customFormat="1" ht="12.75" x14ac:dyDescent="0.25">
      <c r="A199" s="20"/>
      <c r="B199" s="193" t="s">
        <v>127</v>
      </c>
      <c r="C199" s="193"/>
      <c r="D199" s="18" t="s">
        <v>111</v>
      </c>
      <c r="E199" s="18" t="s">
        <v>79</v>
      </c>
      <c r="F199" s="18" t="s">
        <v>298</v>
      </c>
      <c r="G199" s="18" t="s">
        <v>128</v>
      </c>
      <c r="H199" s="19">
        <f t="shared" si="36"/>
        <v>19080</v>
      </c>
      <c r="I199" s="19">
        <f t="shared" si="36"/>
        <v>19080</v>
      </c>
      <c r="J199" s="19">
        <f t="shared" si="36"/>
        <v>19080</v>
      </c>
    </row>
    <row r="200" spans="1:10" s="1" customFormat="1" ht="25.5" x14ac:dyDescent="0.25">
      <c r="A200" s="20"/>
      <c r="B200" s="187" t="s">
        <v>129</v>
      </c>
      <c r="C200" s="187"/>
      <c r="D200" s="18" t="s">
        <v>111</v>
      </c>
      <c r="E200" s="18" t="s">
        <v>79</v>
      </c>
      <c r="F200" s="18" t="s">
        <v>298</v>
      </c>
      <c r="G200" s="18" t="s">
        <v>130</v>
      </c>
      <c r="H200" s="19">
        <v>19080</v>
      </c>
      <c r="I200" s="19">
        <v>19080</v>
      </c>
      <c r="J200" s="19">
        <v>19080</v>
      </c>
    </row>
    <row r="201" spans="1:10" s="16" customFormat="1" ht="12.75" hidden="1" customHeight="1" x14ac:dyDescent="0.25">
      <c r="A201" s="350" t="s">
        <v>132</v>
      </c>
      <c r="B201" s="350"/>
      <c r="C201" s="187"/>
      <c r="D201" s="18" t="s">
        <v>111</v>
      </c>
      <c r="E201" s="18" t="s">
        <v>79</v>
      </c>
      <c r="F201" s="18" t="s">
        <v>133</v>
      </c>
      <c r="G201" s="18"/>
      <c r="H201" s="19">
        <f t="shared" ref="H201:J202" si="37">H202</f>
        <v>2392400</v>
      </c>
      <c r="I201" s="19">
        <f t="shared" si="37"/>
        <v>0</v>
      </c>
      <c r="J201" s="19">
        <f t="shared" si="37"/>
        <v>0</v>
      </c>
    </row>
    <row r="202" spans="1:10" s="1" customFormat="1" ht="18" hidden="1" customHeight="1" x14ac:dyDescent="0.25">
      <c r="A202" s="187"/>
      <c r="B202" s="187" t="s">
        <v>134</v>
      </c>
      <c r="C202" s="187"/>
      <c r="D202" s="25" t="s">
        <v>111</v>
      </c>
      <c r="E202" s="18" t="s">
        <v>79</v>
      </c>
      <c r="F202" s="25" t="s">
        <v>133</v>
      </c>
      <c r="G202" s="25" t="s">
        <v>135</v>
      </c>
      <c r="H202" s="19">
        <f t="shared" si="37"/>
        <v>2392400</v>
      </c>
      <c r="I202" s="19">
        <f t="shared" si="37"/>
        <v>0</v>
      </c>
      <c r="J202" s="19">
        <f t="shared" si="37"/>
        <v>0</v>
      </c>
    </row>
    <row r="203" spans="1:10" s="1" customFormat="1" ht="25.5" hidden="1" x14ac:dyDescent="0.25">
      <c r="A203" s="187"/>
      <c r="B203" s="187" t="s">
        <v>136</v>
      </c>
      <c r="C203" s="187"/>
      <c r="D203" s="25" t="s">
        <v>111</v>
      </c>
      <c r="E203" s="18" t="s">
        <v>79</v>
      </c>
      <c r="F203" s="25" t="s">
        <v>133</v>
      </c>
      <c r="G203" s="25" t="s">
        <v>137</v>
      </c>
      <c r="H203" s="19">
        <f>3842400-800000-650000</f>
        <v>2392400</v>
      </c>
      <c r="I203" s="19">
        <v>0</v>
      </c>
      <c r="J203" s="19">
        <v>0</v>
      </c>
    </row>
    <row r="204" spans="1:10" s="1" customFormat="1" ht="12.75" customHeight="1" x14ac:dyDescent="0.25">
      <c r="A204" s="326" t="s">
        <v>174</v>
      </c>
      <c r="B204" s="326"/>
      <c r="C204" s="198"/>
      <c r="D204" s="14" t="s">
        <v>111</v>
      </c>
      <c r="E204" s="14" t="s">
        <v>111</v>
      </c>
      <c r="F204" s="14"/>
      <c r="G204" s="14"/>
      <c r="H204" s="15">
        <f t="shared" ref="H204:J206" si="38">H205</f>
        <v>125300</v>
      </c>
      <c r="I204" s="15">
        <f t="shared" si="38"/>
        <v>80000</v>
      </c>
      <c r="J204" s="15">
        <f t="shared" si="38"/>
        <v>94601</v>
      </c>
    </row>
    <row r="205" spans="1:10" s="1" customFormat="1" ht="25.5" customHeight="1" x14ac:dyDescent="0.25">
      <c r="A205" s="350" t="s">
        <v>175</v>
      </c>
      <c r="B205" s="350"/>
      <c r="C205" s="187"/>
      <c r="D205" s="18" t="s">
        <v>111</v>
      </c>
      <c r="E205" s="18" t="s">
        <v>111</v>
      </c>
      <c r="F205" s="18" t="s">
        <v>292</v>
      </c>
      <c r="G205" s="18"/>
      <c r="H205" s="19">
        <f>H206</f>
        <v>125300</v>
      </c>
      <c r="I205" s="19">
        <f t="shared" si="38"/>
        <v>80000</v>
      </c>
      <c r="J205" s="19">
        <f t="shared" si="38"/>
        <v>94601</v>
      </c>
    </row>
    <row r="206" spans="1:10" s="1" customFormat="1" ht="12.75" x14ac:dyDescent="0.25">
      <c r="A206" s="20"/>
      <c r="B206" s="193" t="s">
        <v>22</v>
      </c>
      <c r="C206" s="193"/>
      <c r="D206" s="18" t="s">
        <v>111</v>
      </c>
      <c r="E206" s="18" t="s">
        <v>111</v>
      </c>
      <c r="F206" s="18" t="s">
        <v>292</v>
      </c>
      <c r="G206" s="18" t="s">
        <v>23</v>
      </c>
      <c r="H206" s="19">
        <f t="shared" si="38"/>
        <v>125300</v>
      </c>
      <c r="I206" s="19">
        <f t="shared" si="38"/>
        <v>80000</v>
      </c>
      <c r="J206" s="19">
        <f t="shared" si="38"/>
        <v>94601</v>
      </c>
    </row>
    <row r="207" spans="1:10" s="1" customFormat="1" ht="12.75" x14ac:dyDescent="0.25">
      <c r="A207" s="20"/>
      <c r="B207" s="187" t="s">
        <v>24</v>
      </c>
      <c r="C207" s="187"/>
      <c r="D207" s="18" t="s">
        <v>111</v>
      </c>
      <c r="E207" s="18" t="s">
        <v>111</v>
      </c>
      <c r="F207" s="18" t="s">
        <v>292</v>
      </c>
      <c r="G207" s="18" t="s">
        <v>25</v>
      </c>
      <c r="H207" s="19">
        <f>125350-50</f>
        <v>125300</v>
      </c>
      <c r="I207" s="19">
        <v>80000</v>
      </c>
      <c r="J207" s="19">
        <v>94601</v>
      </c>
    </row>
    <row r="208" spans="1:10" s="1" customFormat="1" ht="12.75" customHeight="1" x14ac:dyDescent="0.25">
      <c r="A208" s="326" t="s">
        <v>176</v>
      </c>
      <c r="B208" s="326"/>
      <c r="C208" s="198"/>
      <c r="D208" s="14" t="s">
        <v>111</v>
      </c>
      <c r="E208" s="14" t="s">
        <v>90</v>
      </c>
      <c r="F208" s="14"/>
      <c r="G208" s="14"/>
      <c r="H208" s="15">
        <f>H209+H214+H219+H236+H241+H244</f>
        <v>13304900</v>
      </c>
      <c r="I208" s="15">
        <f>I209+I214+I219+I236+I241+I244</f>
        <v>13618644</v>
      </c>
      <c r="J208" s="15">
        <f>J209+J214+J219+J236+J241+J244</f>
        <v>14186746</v>
      </c>
    </row>
    <row r="209" spans="1:10" s="1" customFormat="1" ht="39.75" customHeight="1" x14ac:dyDescent="0.25">
      <c r="A209" s="350" t="s">
        <v>13</v>
      </c>
      <c r="B209" s="350"/>
      <c r="C209" s="187"/>
      <c r="D209" s="18" t="s">
        <v>111</v>
      </c>
      <c r="E209" s="18" t="s">
        <v>90</v>
      </c>
      <c r="F209" s="18" t="s">
        <v>40</v>
      </c>
      <c r="G209" s="18"/>
      <c r="H209" s="19">
        <f t="shared" ref="H209:J212" si="39">H210</f>
        <v>963900</v>
      </c>
      <c r="I209" s="19">
        <f t="shared" si="39"/>
        <v>977176</v>
      </c>
      <c r="J209" s="19">
        <f t="shared" si="39"/>
        <v>1033800</v>
      </c>
    </row>
    <row r="210" spans="1:10" s="1" customFormat="1" ht="12.75" customHeight="1" x14ac:dyDescent="0.25">
      <c r="A210" s="350" t="s">
        <v>15</v>
      </c>
      <c r="B210" s="350"/>
      <c r="C210" s="187"/>
      <c r="D210" s="18" t="s">
        <v>111</v>
      </c>
      <c r="E210" s="18" t="s">
        <v>90</v>
      </c>
      <c r="F210" s="18" t="s">
        <v>16</v>
      </c>
      <c r="G210" s="18"/>
      <c r="H210" s="19">
        <f t="shared" si="39"/>
        <v>963900</v>
      </c>
      <c r="I210" s="19">
        <f t="shared" si="39"/>
        <v>977176</v>
      </c>
      <c r="J210" s="19">
        <f t="shared" si="39"/>
        <v>1033800</v>
      </c>
    </row>
    <row r="211" spans="1:10" s="1" customFormat="1" ht="12.75" customHeight="1" x14ac:dyDescent="0.25">
      <c r="A211" s="350" t="s">
        <v>177</v>
      </c>
      <c r="B211" s="350"/>
      <c r="C211" s="187"/>
      <c r="D211" s="18" t="s">
        <v>111</v>
      </c>
      <c r="E211" s="18" t="s">
        <v>90</v>
      </c>
      <c r="F211" s="18" t="s">
        <v>178</v>
      </c>
      <c r="G211" s="18"/>
      <c r="H211" s="19">
        <f t="shared" si="39"/>
        <v>963900</v>
      </c>
      <c r="I211" s="19">
        <f t="shared" si="39"/>
        <v>977176</v>
      </c>
      <c r="J211" s="19">
        <f t="shared" si="39"/>
        <v>1033800</v>
      </c>
    </row>
    <row r="212" spans="1:10" s="1" customFormat="1" ht="27.75" customHeight="1" x14ac:dyDescent="0.25">
      <c r="A212" s="187"/>
      <c r="B212" s="187" t="s">
        <v>17</v>
      </c>
      <c r="C212" s="187"/>
      <c r="D212" s="18" t="s">
        <v>111</v>
      </c>
      <c r="E212" s="18" t="s">
        <v>90</v>
      </c>
      <c r="F212" s="18" t="s">
        <v>178</v>
      </c>
      <c r="G212" s="18" t="s">
        <v>19</v>
      </c>
      <c r="H212" s="19">
        <f t="shared" si="39"/>
        <v>963900</v>
      </c>
      <c r="I212" s="19">
        <f t="shared" si="39"/>
        <v>977176</v>
      </c>
      <c r="J212" s="19">
        <f t="shared" si="39"/>
        <v>1033800</v>
      </c>
    </row>
    <row r="213" spans="1:10" s="1" customFormat="1" ht="12.75" x14ac:dyDescent="0.25">
      <c r="A213" s="20"/>
      <c r="B213" s="193" t="s">
        <v>20</v>
      </c>
      <c r="C213" s="193"/>
      <c r="D213" s="18" t="s">
        <v>111</v>
      </c>
      <c r="E213" s="18" t="s">
        <v>90</v>
      </c>
      <c r="F213" s="18" t="s">
        <v>178</v>
      </c>
      <c r="G213" s="18" t="s">
        <v>21</v>
      </c>
      <c r="H213" s="19">
        <f>963922-22</f>
        <v>963900</v>
      </c>
      <c r="I213" s="19">
        <v>977176</v>
      </c>
      <c r="J213" s="19">
        <v>1033800</v>
      </c>
    </row>
    <row r="214" spans="1:10" s="1" customFormat="1" ht="16.5" customHeight="1" x14ac:dyDescent="0.25">
      <c r="A214" s="350" t="s">
        <v>179</v>
      </c>
      <c r="B214" s="350"/>
      <c r="C214" s="187"/>
      <c r="D214" s="18" t="s">
        <v>111</v>
      </c>
      <c r="E214" s="18" t="s">
        <v>90</v>
      </c>
      <c r="F214" s="18" t="s">
        <v>180</v>
      </c>
      <c r="G214" s="18"/>
      <c r="H214" s="19">
        <f t="shared" ref="H214:J217" si="40">H215</f>
        <v>584000</v>
      </c>
      <c r="I214" s="19">
        <f t="shared" si="40"/>
        <v>589900</v>
      </c>
      <c r="J214" s="19">
        <f t="shared" si="40"/>
        <v>624100</v>
      </c>
    </row>
    <row r="215" spans="1:10" s="1" customFormat="1" ht="12.75" customHeight="1" x14ac:dyDescent="0.25">
      <c r="A215" s="350" t="s">
        <v>115</v>
      </c>
      <c r="B215" s="350"/>
      <c r="C215" s="187"/>
      <c r="D215" s="18" t="s">
        <v>111</v>
      </c>
      <c r="E215" s="18" t="s">
        <v>90</v>
      </c>
      <c r="F215" s="18" t="s">
        <v>181</v>
      </c>
      <c r="G215" s="18"/>
      <c r="H215" s="19">
        <f t="shared" si="40"/>
        <v>584000</v>
      </c>
      <c r="I215" s="19">
        <f t="shared" si="40"/>
        <v>589900</v>
      </c>
      <c r="J215" s="19">
        <f t="shared" si="40"/>
        <v>624100</v>
      </c>
    </row>
    <row r="216" spans="1:10" s="1" customFormat="1" ht="27.75" customHeight="1" x14ac:dyDescent="0.25">
      <c r="A216" s="350" t="s">
        <v>182</v>
      </c>
      <c r="B216" s="350"/>
      <c r="C216" s="187"/>
      <c r="D216" s="18" t="s">
        <v>111</v>
      </c>
      <c r="E216" s="18" t="s">
        <v>90</v>
      </c>
      <c r="F216" s="18" t="s">
        <v>183</v>
      </c>
      <c r="G216" s="18"/>
      <c r="H216" s="19">
        <f t="shared" si="40"/>
        <v>584000</v>
      </c>
      <c r="I216" s="19">
        <f t="shared" si="40"/>
        <v>589900</v>
      </c>
      <c r="J216" s="19">
        <f t="shared" si="40"/>
        <v>624100</v>
      </c>
    </row>
    <row r="217" spans="1:10" s="1" customFormat="1" ht="30" customHeight="1" x14ac:dyDescent="0.25">
      <c r="A217" s="187"/>
      <c r="B217" s="187" t="s">
        <v>119</v>
      </c>
      <c r="C217" s="187"/>
      <c r="D217" s="18" t="s">
        <v>111</v>
      </c>
      <c r="E217" s="18" t="s">
        <v>90</v>
      </c>
      <c r="F217" s="18" t="s">
        <v>183</v>
      </c>
      <c r="G217" s="18" t="s">
        <v>120</v>
      </c>
      <c r="H217" s="19">
        <f t="shared" si="40"/>
        <v>584000</v>
      </c>
      <c r="I217" s="19">
        <f t="shared" si="40"/>
        <v>589900</v>
      </c>
      <c r="J217" s="19">
        <f t="shared" si="40"/>
        <v>624100</v>
      </c>
    </row>
    <row r="218" spans="1:10" s="1" customFormat="1" ht="38.25" x14ac:dyDescent="0.25">
      <c r="A218" s="187"/>
      <c r="B218" s="187" t="s">
        <v>121</v>
      </c>
      <c r="C218" s="187"/>
      <c r="D218" s="18" t="s">
        <v>111</v>
      </c>
      <c r="E218" s="18" t="s">
        <v>90</v>
      </c>
      <c r="F218" s="18" t="s">
        <v>183</v>
      </c>
      <c r="G218" s="18" t="s">
        <v>122</v>
      </c>
      <c r="H218" s="19">
        <f>584030-30</f>
        <v>584000</v>
      </c>
      <c r="I218" s="19">
        <v>589900</v>
      </c>
      <c r="J218" s="19">
        <v>624100</v>
      </c>
    </row>
    <row r="219" spans="1:10" s="2" customFormat="1" ht="42.75" customHeight="1" x14ac:dyDescent="0.25">
      <c r="A219" s="350" t="s">
        <v>184</v>
      </c>
      <c r="B219" s="350"/>
      <c r="C219" s="187"/>
      <c r="D219" s="18" t="s">
        <v>111</v>
      </c>
      <c r="E219" s="18" t="s">
        <v>90</v>
      </c>
      <c r="F219" s="18" t="s">
        <v>185</v>
      </c>
      <c r="G219" s="18"/>
      <c r="H219" s="19">
        <f>H220</f>
        <v>9000000</v>
      </c>
      <c r="I219" s="19">
        <f>I220</f>
        <v>9091938</v>
      </c>
      <c r="J219" s="19">
        <f>J220</f>
        <v>9619200</v>
      </c>
    </row>
    <row r="220" spans="1:10" s="1" customFormat="1" ht="12.75" customHeight="1" x14ac:dyDescent="0.25">
      <c r="A220" s="350" t="s">
        <v>115</v>
      </c>
      <c r="B220" s="350"/>
      <c r="C220" s="187"/>
      <c r="D220" s="18" t="s">
        <v>111</v>
      </c>
      <c r="E220" s="18" t="s">
        <v>90</v>
      </c>
      <c r="F220" s="18" t="s">
        <v>186</v>
      </c>
      <c r="G220" s="18"/>
      <c r="H220" s="19">
        <f>H221+H228</f>
        <v>9000000</v>
      </c>
      <c r="I220" s="19">
        <f>I221+I228</f>
        <v>9091938</v>
      </c>
      <c r="J220" s="19">
        <f>J221+J228</f>
        <v>9619200</v>
      </c>
    </row>
    <row r="221" spans="1:10" s="1" customFormat="1" ht="27" customHeight="1" x14ac:dyDescent="0.25">
      <c r="A221" s="350" t="s">
        <v>187</v>
      </c>
      <c r="B221" s="350"/>
      <c r="C221" s="187"/>
      <c r="D221" s="25" t="s">
        <v>111</v>
      </c>
      <c r="E221" s="25" t="s">
        <v>90</v>
      </c>
      <c r="F221" s="18" t="s">
        <v>188</v>
      </c>
      <c r="G221" s="18"/>
      <c r="H221" s="19">
        <f>H226</f>
        <v>6946200</v>
      </c>
      <c r="I221" s="19">
        <f>I226</f>
        <v>7015700</v>
      </c>
      <c r="J221" s="19">
        <f>J226</f>
        <v>7422600</v>
      </c>
    </row>
    <row r="222" spans="1:10" s="1" customFormat="1" ht="38.25" hidden="1" customHeight="1" x14ac:dyDescent="0.25">
      <c r="A222" s="187"/>
      <c r="B222" s="187" t="s">
        <v>17</v>
      </c>
      <c r="C222" s="187"/>
      <c r="D222" s="18" t="s">
        <v>111</v>
      </c>
      <c r="E222" s="18" t="s">
        <v>90</v>
      </c>
      <c r="F222" s="18" t="s">
        <v>188</v>
      </c>
      <c r="G222" s="18" t="s">
        <v>19</v>
      </c>
      <c r="H222" s="19">
        <f>H223</f>
        <v>0</v>
      </c>
      <c r="I222" s="19">
        <f>I223</f>
        <v>0</v>
      </c>
      <c r="J222" s="19">
        <f>J223</f>
        <v>0</v>
      </c>
    </row>
    <row r="223" spans="1:10" s="1" customFormat="1" ht="12.75" hidden="1" customHeight="1" x14ac:dyDescent="0.25">
      <c r="A223" s="20"/>
      <c r="B223" s="193" t="s">
        <v>20</v>
      </c>
      <c r="C223" s="193"/>
      <c r="D223" s="18" t="s">
        <v>111</v>
      </c>
      <c r="E223" s="18" t="s">
        <v>90</v>
      </c>
      <c r="F223" s="18" t="s">
        <v>188</v>
      </c>
      <c r="G223" s="18" t="s">
        <v>21</v>
      </c>
      <c r="H223" s="19">
        <v>0</v>
      </c>
      <c r="I223" s="19">
        <v>0</v>
      </c>
      <c r="J223" s="19">
        <v>0</v>
      </c>
    </row>
    <row r="224" spans="1:10" s="1" customFormat="1" ht="12.75" hidden="1" customHeight="1" x14ac:dyDescent="0.25">
      <c r="A224" s="20"/>
      <c r="B224" s="193" t="s">
        <v>22</v>
      </c>
      <c r="C224" s="193"/>
      <c r="D224" s="18" t="s">
        <v>111</v>
      </c>
      <c r="E224" s="18" t="s">
        <v>90</v>
      </c>
      <c r="F224" s="18" t="s">
        <v>188</v>
      </c>
      <c r="G224" s="18" t="s">
        <v>23</v>
      </c>
      <c r="H224" s="19">
        <f>H225</f>
        <v>0</v>
      </c>
      <c r="I224" s="19">
        <f>I225</f>
        <v>0</v>
      </c>
      <c r="J224" s="19">
        <f>J225</f>
        <v>0</v>
      </c>
    </row>
    <row r="225" spans="1:10" s="1" customFormat="1" ht="12.75" hidden="1" customHeight="1" x14ac:dyDescent="0.25">
      <c r="A225" s="20"/>
      <c r="B225" s="187" t="s">
        <v>24</v>
      </c>
      <c r="C225" s="187"/>
      <c r="D225" s="18" t="s">
        <v>111</v>
      </c>
      <c r="E225" s="18" t="s">
        <v>90</v>
      </c>
      <c r="F225" s="18" t="s">
        <v>188</v>
      </c>
      <c r="G225" s="18" t="s">
        <v>25</v>
      </c>
      <c r="H225" s="19">
        <v>0</v>
      </c>
      <c r="I225" s="19">
        <v>0</v>
      </c>
      <c r="J225" s="19">
        <v>0</v>
      </c>
    </row>
    <row r="226" spans="1:10" s="1" customFormat="1" ht="27.75" customHeight="1" x14ac:dyDescent="0.25">
      <c r="A226" s="187"/>
      <c r="B226" s="187" t="s">
        <v>119</v>
      </c>
      <c r="C226" s="187"/>
      <c r="D226" s="18" t="s">
        <v>111</v>
      </c>
      <c r="E226" s="18" t="s">
        <v>90</v>
      </c>
      <c r="F226" s="18" t="s">
        <v>188</v>
      </c>
      <c r="G226" s="18" t="s">
        <v>120</v>
      </c>
      <c r="H226" s="19">
        <f>H227</f>
        <v>6946200</v>
      </c>
      <c r="I226" s="19">
        <f>I227</f>
        <v>7015700</v>
      </c>
      <c r="J226" s="19">
        <f>J227</f>
        <v>7422600</v>
      </c>
    </row>
    <row r="227" spans="1:10" s="1" customFormat="1" ht="38.25" x14ac:dyDescent="0.25">
      <c r="A227" s="187"/>
      <c r="B227" s="187" t="s">
        <v>121</v>
      </c>
      <c r="C227" s="187"/>
      <c r="D227" s="18" t="s">
        <v>111</v>
      </c>
      <c r="E227" s="18" t="s">
        <v>90</v>
      </c>
      <c r="F227" s="18" t="s">
        <v>188</v>
      </c>
      <c r="G227" s="18" t="s">
        <v>122</v>
      </c>
      <c r="H227" s="19">
        <f>6946249-49</f>
        <v>6946200</v>
      </c>
      <c r="I227" s="19">
        <v>7015700</v>
      </c>
      <c r="J227" s="19">
        <v>7422600</v>
      </c>
    </row>
    <row r="228" spans="1:10" s="1" customFormat="1" ht="15" customHeight="1" x14ac:dyDescent="0.25">
      <c r="A228" s="350" t="s">
        <v>189</v>
      </c>
      <c r="B228" s="350"/>
      <c r="C228" s="187"/>
      <c r="D228" s="25" t="s">
        <v>111</v>
      </c>
      <c r="E228" s="25" t="s">
        <v>90</v>
      </c>
      <c r="F228" s="18" t="s">
        <v>190</v>
      </c>
      <c r="G228" s="18"/>
      <c r="H228" s="19">
        <f>H229+H231+H233</f>
        <v>2053800</v>
      </c>
      <c r="I228" s="19">
        <f>I229+I231+I233</f>
        <v>2076238</v>
      </c>
      <c r="J228" s="19">
        <f>J229+J231+J233</f>
        <v>2196600</v>
      </c>
    </row>
    <row r="229" spans="1:10" s="1" customFormat="1" ht="26.25" customHeight="1" x14ac:dyDescent="0.25">
      <c r="A229" s="187"/>
      <c r="B229" s="187" t="s">
        <v>17</v>
      </c>
      <c r="C229" s="187"/>
      <c r="D229" s="18" t="s">
        <v>111</v>
      </c>
      <c r="E229" s="18" t="s">
        <v>90</v>
      </c>
      <c r="F229" s="18" t="s">
        <v>190</v>
      </c>
      <c r="G229" s="18" t="s">
        <v>19</v>
      </c>
      <c r="H229" s="19">
        <f>H230</f>
        <v>1634900</v>
      </c>
      <c r="I229" s="19">
        <f>I230</f>
        <v>1657345</v>
      </c>
      <c r="J229" s="19">
        <f>J230</f>
        <v>1753500</v>
      </c>
    </row>
    <row r="230" spans="1:10" s="1" customFormat="1" ht="12.75" x14ac:dyDescent="0.25">
      <c r="A230" s="20"/>
      <c r="B230" s="193" t="s">
        <v>20</v>
      </c>
      <c r="C230" s="193"/>
      <c r="D230" s="18" t="s">
        <v>111</v>
      </c>
      <c r="E230" s="18" t="s">
        <v>90</v>
      </c>
      <c r="F230" s="18" t="s">
        <v>190</v>
      </c>
      <c r="G230" s="18" t="s">
        <v>21</v>
      </c>
      <c r="H230" s="19">
        <f>1634866+34</f>
        <v>1634900</v>
      </c>
      <c r="I230" s="19">
        <v>1657345</v>
      </c>
      <c r="J230" s="19">
        <v>1753500</v>
      </c>
    </row>
    <row r="231" spans="1:10" s="1" customFormat="1" ht="12.75" x14ac:dyDescent="0.25">
      <c r="A231" s="20"/>
      <c r="B231" s="193" t="s">
        <v>22</v>
      </c>
      <c r="C231" s="193"/>
      <c r="D231" s="18" t="s">
        <v>111</v>
      </c>
      <c r="E231" s="18" t="s">
        <v>90</v>
      </c>
      <c r="F231" s="18" t="s">
        <v>190</v>
      </c>
      <c r="G231" s="18" t="s">
        <v>23</v>
      </c>
      <c r="H231" s="19">
        <f>H232</f>
        <v>381900</v>
      </c>
      <c r="I231" s="19">
        <f>I232</f>
        <v>381893</v>
      </c>
      <c r="J231" s="19">
        <f>J232</f>
        <v>404000</v>
      </c>
    </row>
    <row r="232" spans="1:10" s="1" customFormat="1" ht="12.75" x14ac:dyDescent="0.25">
      <c r="A232" s="20"/>
      <c r="B232" s="187" t="s">
        <v>24</v>
      </c>
      <c r="C232" s="187"/>
      <c r="D232" s="18" t="s">
        <v>111</v>
      </c>
      <c r="E232" s="18" t="s">
        <v>90</v>
      </c>
      <c r="F232" s="18" t="s">
        <v>190</v>
      </c>
      <c r="G232" s="18" t="s">
        <v>25</v>
      </c>
      <c r="H232" s="19">
        <f>381893+7</f>
        <v>381900</v>
      </c>
      <c r="I232" s="19">
        <v>381893</v>
      </c>
      <c r="J232" s="19">
        <v>404000</v>
      </c>
    </row>
    <row r="233" spans="1:10" s="1" customFormat="1" ht="12.75" x14ac:dyDescent="0.25">
      <c r="A233" s="187"/>
      <c r="B233" s="187" t="s">
        <v>26</v>
      </c>
      <c r="C233" s="187"/>
      <c r="D233" s="18" t="s">
        <v>111</v>
      </c>
      <c r="E233" s="18" t="s">
        <v>90</v>
      </c>
      <c r="F233" s="18" t="s">
        <v>190</v>
      </c>
      <c r="G233" s="18" t="s">
        <v>27</v>
      </c>
      <c r="H233" s="19">
        <f>H234+H235</f>
        <v>37000</v>
      </c>
      <c r="I233" s="19">
        <f>I234+I235</f>
        <v>37000</v>
      </c>
      <c r="J233" s="19">
        <f>J234+J235</f>
        <v>39100</v>
      </c>
    </row>
    <row r="234" spans="1:10" s="1" customFormat="1" ht="12.75" x14ac:dyDescent="0.25">
      <c r="A234" s="187"/>
      <c r="B234" s="187" t="s">
        <v>191</v>
      </c>
      <c r="C234" s="187"/>
      <c r="D234" s="18" t="s">
        <v>111</v>
      </c>
      <c r="E234" s="18" t="s">
        <v>90</v>
      </c>
      <c r="F234" s="18" t="s">
        <v>190</v>
      </c>
      <c r="G234" s="18" t="s">
        <v>29</v>
      </c>
      <c r="H234" s="19">
        <v>37000</v>
      </c>
      <c r="I234" s="19">
        <v>37000</v>
      </c>
      <c r="J234" s="19">
        <v>39100</v>
      </c>
    </row>
    <row r="235" spans="1:10" s="1" customFormat="1" ht="12.75" x14ac:dyDescent="0.25">
      <c r="A235" s="187"/>
      <c r="B235" s="187" t="s">
        <v>30</v>
      </c>
      <c r="C235" s="187"/>
      <c r="D235" s="18" t="s">
        <v>111</v>
      </c>
      <c r="E235" s="18" t="s">
        <v>90</v>
      </c>
      <c r="F235" s="18" t="s">
        <v>190</v>
      </c>
      <c r="G235" s="18" t="s">
        <v>31</v>
      </c>
      <c r="H235" s="19"/>
      <c r="I235" s="19"/>
      <c r="J235" s="19"/>
    </row>
    <row r="236" spans="1:10" s="1" customFormat="1" ht="12.75" customHeight="1" x14ac:dyDescent="0.25">
      <c r="A236" s="350" t="s">
        <v>64</v>
      </c>
      <c r="B236" s="350"/>
      <c r="C236" s="187"/>
      <c r="D236" s="25" t="s">
        <v>111</v>
      </c>
      <c r="E236" s="25" t="s">
        <v>90</v>
      </c>
      <c r="F236" s="25" t="s">
        <v>65</v>
      </c>
      <c r="G236" s="25"/>
      <c r="H236" s="27">
        <f t="shared" ref="H236:J239" si="41">H237</f>
        <v>81000</v>
      </c>
      <c r="I236" s="27">
        <f t="shared" si="41"/>
        <v>81000</v>
      </c>
      <c r="J236" s="27">
        <f t="shared" si="41"/>
        <v>81000</v>
      </c>
    </row>
    <row r="237" spans="1:10" s="1" customFormat="1" ht="63" customHeight="1" x14ac:dyDescent="0.25">
      <c r="A237" s="350" t="s">
        <v>66</v>
      </c>
      <c r="B237" s="350"/>
      <c r="C237" s="187"/>
      <c r="D237" s="18" t="s">
        <v>111</v>
      </c>
      <c r="E237" s="25" t="s">
        <v>90</v>
      </c>
      <c r="F237" s="18" t="s">
        <v>67</v>
      </c>
      <c r="G237" s="18"/>
      <c r="H237" s="19">
        <f t="shared" si="41"/>
        <v>81000</v>
      </c>
      <c r="I237" s="19">
        <f t="shared" si="41"/>
        <v>81000</v>
      </c>
      <c r="J237" s="19">
        <f t="shared" si="41"/>
        <v>81000</v>
      </c>
    </row>
    <row r="238" spans="1:10" s="1" customFormat="1" ht="80.25" customHeight="1" x14ac:dyDescent="0.25">
      <c r="A238" s="350" t="s">
        <v>295</v>
      </c>
      <c r="B238" s="350"/>
      <c r="C238" s="187"/>
      <c r="D238" s="18" t="s">
        <v>111</v>
      </c>
      <c r="E238" s="25" t="s">
        <v>90</v>
      </c>
      <c r="F238" s="18" t="s">
        <v>131</v>
      </c>
      <c r="G238" s="18"/>
      <c r="H238" s="19">
        <f t="shared" si="41"/>
        <v>81000</v>
      </c>
      <c r="I238" s="19">
        <f t="shared" si="41"/>
        <v>81000</v>
      </c>
      <c r="J238" s="19">
        <f t="shared" si="41"/>
        <v>81000</v>
      </c>
    </row>
    <row r="239" spans="1:10" s="1" customFormat="1" ht="12.75" x14ac:dyDescent="0.25">
      <c r="A239" s="20"/>
      <c r="B239" s="193" t="s">
        <v>127</v>
      </c>
      <c r="C239" s="193"/>
      <c r="D239" s="18" t="s">
        <v>111</v>
      </c>
      <c r="E239" s="18" t="s">
        <v>90</v>
      </c>
      <c r="F239" s="18" t="s">
        <v>131</v>
      </c>
      <c r="G239" s="18" t="s">
        <v>128</v>
      </c>
      <c r="H239" s="19">
        <f>H240</f>
        <v>81000</v>
      </c>
      <c r="I239" s="19">
        <f t="shared" si="41"/>
        <v>81000</v>
      </c>
      <c r="J239" s="19">
        <f t="shared" si="41"/>
        <v>81000</v>
      </c>
    </row>
    <row r="240" spans="1:10" s="1" customFormat="1" ht="25.5" x14ac:dyDescent="0.25">
      <c r="A240" s="20"/>
      <c r="B240" s="187" t="s">
        <v>659</v>
      </c>
      <c r="C240" s="187"/>
      <c r="D240" s="18" t="s">
        <v>111</v>
      </c>
      <c r="E240" s="18" t="s">
        <v>90</v>
      </c>
      <c r="F240" s="18" t="s">
        <v>131</v>
      </c>
      <c r="G240" s="18" t="s">
        <v>245</v>
      </c>
      <c r="H240" s="19">
        <v>81000</v>
      </c>
      <c r="I240" s="19">
        <v>81000</v>
      </c>
      <c r="J240" s="19">
        <v>81000</v>
      </c>
    </row>
    <row r="241" spans="1:10" s="1" customFormat="1" ht="16.5" customHeight="1" x14ac:dyDescent="0.25">
      <c r="A241" s="350" t="s">
        <v>132</v>
      </c>
      <c r="B241" s="350"/>
      <c r="C241" s="187"/>
      <c r="D241" s="25" t="s">
        <v>111</v>
      </c>
      <c r="E241" s="25" t="s">
        <v>90</v>
      </c>
      <c r="F241" s="25" t="s">
        <v>133</v>
      </c>
      <c r="G241" s="18"/>
      <c r="H241" s="19">
        <f t="shared" ref="H241:J242" si="42">H242</f>
        <v>1685000</v>
      </c>
      <c r="I241" s="19">
        <f t="shared" si="42"/>
        <v>1610000</v>
      </c>
      <c r="J241" s="19">
        <f t="shared" si="42"/>
        <v>1610000</v>
      </c>
    </row>
    <row r="242" spans="1:10" s="1" customFormat="1" ht="30" customHeight="1" x14ac:dyDescent="0.25">
      <c r="A242" s="187"/>
      <c r="B242" s="187" t="s">
        <v>119</v>
      </c>
      <c r="C242" s="187">
        <v>852</v>
      </c>
      <c r="D242" s="18" t="s">
        <v>111</v>
      </c>
      <c r="E242" s="18" t="s">
        <v>90</v>
      </c>
      <c r="F242" s="25" t="s">
        <v>133</v>
      </c>
      <c r="G242" s="18" t="s">
        <v>120</v>
      </c>
      <c r="H242" s="19">
        <f t="shared" si="42"/>
        <v>1685000</v>
      </c>
      <c r="I242" s="19">
        <f t="shared" si="42"/>
        <v>1610000</v>
      </c>
      <c r="J242" s="19">
        <f t="shared" si="42"/>
        <v>1610000</v>
      </c>
    </row>
    <row r="243" spans="1:10" s="1" customFormat="1" ht="12.75" x14ac:dyDescent="0.25">
      <c r="A243" s="193"/>
      <c r="B243" s="193" t="s">
        <v>170</v>
      </c>
      <c r="C243" s="187">
        <v>852</v>
      </c>
      <c r="D243" s="18" t="s">
        <v>111</v>
      </c>
      <c r="E243" s="18" t="s">
        <v>90</v>
      </c>
      <c r="F243" s="25" t="s">
        <v>133</v>
      </c>
      <c r="G243" s="18" t="s">
        <v>171</v>
      </c>
      <c r="H243" s="19">
        <v>1685000</v>
      </c>
      <c r="I243" s="19">
        <v>1610000</v>
      </c>
      <c r="J243" s="19">
        <v>1610000</v>
      </c>
    </row>
    <row r="244" spans="1:10" s="1" customFormat="1" ht="31.5" customHeight="1" x14ac:dyDescent="0.25">
      <c r="A244" s="350" t="s">
        <v>192</v>
      </c>
      <c r="B244" s="350"/>
      <c r="C244" s="187"/>
      <c r="D244" s="25" t="s">
        <v>111</v>
      </c>
      <c r="E244" s="25" t="s">
        <v>90</v>
      </c>
      <c r="F244" s="25" t="s">
        <v>193</v>
      </c>
      <c r="G244" s="18"/>
      <c r="H244" s="19">
        <f t="shared" ref="H244:J245" si="43">H245</f>
        <v>991000</v>
      </c>
      <c r="I244" s="19">
        <f t="shared" si="43"/>
        <v>1268630</v>
      </c>
      <c r="J244" s="19">
        <f t="shared" si="43"/>
        <v>1218646</v>
      </c>
    </row>
    <row r="245" spans="1:10" s="1" customFormat="1" ht="27.75" customHeight="1" x14ac:dyDescent="0.25">
      <c r="A245" s="187"/>
      <c r="B245" s="187" t="s">
        <v>119</v>
      </c>
      <c r="C245" s="187"/>
      <c r="D245" s="18" t="s">
        <v>111</v>
      </c>
      <c r="E245" s="18" t="s">
        <v>90</v>
      </c>
      <c r="F245" s="25" t="s">
        <v>193</v>
      </c>
      <c r="G245" s="18" t="s">
        <v>120</v>
      </c>
      <c r="H245" s="19">
        <f t="shared" si="43"/>
        <v>991000</v>
      </c>
      <c r="I245" s="19">
        <f t="shared" si="43"/>
        <v>1268630</v>
      </c>
      <c r="J245" s="19">
        <f t="shared" si="43"/>
        <v>1218646</v>
      </c>
    </row>
    <row r="246" spans="1:10" s="1" customFormat="1" ht="12.75" x14ac:dyDescent="0.25">
      <c r="A246" s="193"/>
      <c r="B246" s="193" t="s">
        <v>170</v>
      </c>
      <c r="C246" s="193"/>
      <c r="D246" s="18" t="s">
        <v>111</v>
      </c>
      <c r="E246" s="18" t="s">
        <v>90</v>
      </c>
      <c r="F246" s="25" t="s">
        <v>193</v>
      </c>
      <c r="G246" s="18" t="s">
        <v>171</v>
      </c>
      <c r="H246" s="19">
        <v>991000</v>
      </c>
      <c r="I246" s="19">
        <v>1268630</v>
      </c>
      <c r="J246" s="19">
        <v>1218646</v>
      </c>
    </row>
    <row r="247" spans="1:10" s="1" customFormat="1" ht="12.75" customHeight="1" x14ac:dyDescent="0.25">
      <c r="A247" s="355" t="s">
        <v>194</v>
      </c>
      <c r="B247" s="355"/>
      <c r="C247" s="188"/>
      <c r="D247" s="9" t="s">
        <v>195</v>
      </c>
      <c r="E247" s="9"/>
      <c r="F247" s="9"/>
      <c r="G247" s="9"/>
      <c r="H247" s="10" t="e">
        <f>H248+H283</f>
        <v>#REF!</v>
      </c>
      <c r="I247" s="10">
        <f>I248+I283</f>
        <v>1227699</v>
      </c>
      <c r="J247" s="10">
        <f>J248+J283</f>
        <v>1255593</v>
      </c>
    </row>
    <row r="248" spans="1:10" s="1" customFormat="1" ht="12.75" customHeight="1" x14ac:dyDescent="0.25">
      <c r="A248" s="326" t="s">
        <v>196</v>
      </c>
      <c r="B248" s="326"/>
      <c r="C248" s="198"/>
      <c r="D248" s="14" t="s">
        <v>195</v>
      </c>
      <c r="E248" s="14" t="s">
        <v>10</v>
      </c>
      <c r="F248" s="14"/>
      <c r="G248" s="14"/>
      <c r="H248" s="15">
        <f>H249+H257+H267+H277+H280</f>
        <v>966920</v>
      </c>
      <c r="I248" s="15">
        <f>I249+I257+I267+I277+I280</f>
        <v>953426</v>
      </c>
      <c r="J248" s="15">
        <f>J249+J257+J267+J277+J280</f>
        <v>981320</v>
      </c>
    </row>
    <row r="249" spans="1:10" s="1" customFormat="1" ht="15.75" customHeight="1" x14ac:dyDescent="0.25">
      <c r="A249" s="350" t="s">
        <v>197</v>
      </c>
      <c r="B249" s="350"/>
      <c r="C249" s="187"/>
      <c r="D249" s="18" t="s">
        <v>195</v>
      </c>
      <c r="E249" s="18" t="s">
        <v>10</v>
      </c>
      <c r="F249" s="18" t="s">
        <v>198</v>
      </c>
      <c r="G249" s="18"/>
      <c r="H249" s="19">
        <f>H250</f>
        <v>180000</v>
      </c>
      <c r="I249" s="19">
        <f>I250</f>
        <v>160000</v>
      </c>
      <c r="J249" s="19">
        <f>J250</f>
        <v>160000</v>
      </c>
    </row>
    <row r="250" spans="1:10" s="1" customFormat="1" ht="15.75" customHeight="1" x14ac:dyDescent="0.25">
      <c r="A250" s="350" t="s">
        <v>115</v>
      </c>
      <c r="B250" s="350"/>
      <c r="C250" s="187"/>
      <c r="D250" s="18" t="s">
        <v>195</v>
      </c>
      <c r="E250" s="18" t="s">
        <v>10</v>
      </c>
      <c r="F250" s="18" t="s">
        <v>199</v>
      </c>
      <c r="G250" s="18"/>
      <c r="H250" s="19">
        <f>H251+H254</f>
        <v>180000</v>
      </c>
      <c r="I250" s="19">
        <f>I251+I254</f>
        <v>160000</v>
      </c>
      <c r="J250" s="19">
        <f>J251+J254</f>
        <v>160000</v>
      </c>
    </row>
    <row r="251" spans="1:10" s="2" customFormat="1" ht="26.25" customHeight="1" x14ac:dyDescent="0.25">
      <c r="A251" s="350" t="s">
        <v>200</v>
      </c>
      <c r="B251" s="350"/>
      <c r="C251" s="187"/>
      <c r="D251" s="25" t="s">
        <v>195</v>
      </c>
      <c r="E251" s="25" t="s">
        <v>10</v>
      </c>
      <c r="F251" s="25" t="s">
        <v>201</v>
      </c>
      <c r="G251" s="25"/>
      <c r="H251" s="27">
        <f t="shared" ref="H251:J252" si="44">H252</f>
        <v>180000</v>
      </c>
      <c r="I251" s="27">
        <f t="shared" si="44"/>
        <v>160000</v>
      </c>
      <c r="J251" s="27">
        <f t="shared" si="44"/>
        <v>160000</v>
      </c>
    </row>
    <row r="252" spans="1:10" s="1" customFormat="1" ht="12.75" x14ac:dyDescent="0.25">
      <c r="A252" s="33"/>
      <c r="B252" s="187" t="s">
        <v>26</v>
      </c>
      <c r="C252" s="187"/>
      <c r="D252" s="18" t="s">
        <v>195</v>
      </c>
      <c r="E252" s="18" t="s">
        <v>10</v>
      </c>
      <c r="F252" s="18" t="s">
        <v>201</v>
      </c>
      <c r="G252" s="18" t="s">
        <v>27</v>
      </c>
      <c r="H252" s="19">
        <f t="shared" si="44"/>
        <v>180000</v>
      </c>
      <c r="I252" s="19">
        <f t="shared" si="44"/>
        <v>160000</v>
      </c>
      <c r="J252" s="19">
        <f t="shared" si="44"/>
        <v>160000</v>
      </c>
    </row>
    <row r="253" spans="1:10" s="1" customFormat="1" ht="12.75" x14ac:dyDescent="0.25">
      <c r="A253" s="33"/>
      <c r="B253" s="187" t="s">
        <v>191</v>
      </c>
      <c r="C253" s="187"/>
      <c r="D253" s="18" t="s">
        <v>195</v>
      </c>
      <c r="E253" s="18" t="s">
        <v>10</v>
      </c>
      <c r="F253" s="18" t="s">
        <v>201</v>
      </c>
      <c r="G253" s="18" t="s">
        <v>29</v>
      </c>
      <c r="H253" s="19">
        <v>180000</v>
      </c>
      <c r="I253" s="19">
        <v>160000</v>
      </c>
      <c r="J253" s="19">
        <v>160000</v>
      </c>
    </row>
    <row r="254" spans="1:10" s="1" customFormat="1" ht="27.75" customHeight="1" x14ac:dyDescent="0.25">
      <c r="A254" s="350" t="s">
        <v>202</v>
      </c>
      <c r="B254" s="350"/>
      <c r="C254" s="187"/>
      <c r="D254" s="25" t="s">
        <v>195</v>
      </c>
      <c r="E254" s="25" t="s">
        <v>10</v>
      </c>
      <c r="F254" s="25" t="s">
        <v>203</v>
      </c>
      <c r="G254" s="25"/>
      <c r="H254" s="27">
        <f t="shared" ref="H254:J255" si="45">H255</f>
        <v>0</v>
      </c>
      <c r="I254" s="27">
        <f t="shared" si="45"/>
        <v>0</v>
      </c>
      <c r="J254" s="27">
        <f t="shared" si="45"/>
        <v>0</v>
      </c>
    </row>
    <row r="255" spans="1:10" s="1" customFormat="1" ht="12.75" x14ac:dyDescent="0.25">
      <c r="A255" s="20"/>
      <c r="B255" s="193" t="s">
        <v>22</v>
      </c>
      <c r="C255" s="193"/>
      <c r="D255" s="25" t="s">
        <v>195</v>
      </c>
      <c r="E255" s="25" t="s">
        <v>10</v>
      </c>
      <c r="F255" s="25" t="s">
        <v>203</v>
      </c>
      <c r="G255" s="18" t="s">
        <v>23</v>
      </c>
      <c r="H255" s="19">
        <f t="shared" si="45"/>
        <v>0</v>
      </c>
      <c r="I255" s="19">
        <f t="shared" si="45"/>
        <v>0</v>
      </c>
      <c r="J255" s="19">
        <f t="shared" si="45"/>
        <v>0</v>
      </c>
    </row>
    <row r="256" spans="1:10" s="1" customFormat="1" ht="12.75" x14ac:dyDescent="0.25">
      <c r="A256" s="20"/>
      <c r="B256" s="187" t="s">
        <v>24</v>
      </c>
      <c r="C256" s="187"/>
      <c r="D256" s="25" t="s">
        <v>195</v>
      </c>
      <c r="E256" s="25" t="s">
        <v>10</v>
      </c>
      <c r="F256" s="25" t="s">
        <v>203</v>
      </c>
      <c r="G256" s="18" t="s">
        <v>25</v>
      </c>
      <c r="H256" s="19"/>
      <c r="I256" s="19"/>
      <c r="J256" s="19"/>
    </row>
    <row r="257" spans="1:10" s="1" customFormat="1" ht="12.75" customHeight="1" x14ac:dyDescent="0.25">
      <c r="A257" s="350" t="s">
        <v>204</v>
      </c>
      <c r="B257" s="350"/>
      <c r="C257" s="187"/>
      <c r="D257" s="18" t="s">
        <v>195</v>
      </c>
      <c r="E257" s="18" t="s">
        <v>10</v>
      </c>
      <c r="F257" s="18" t="s">
        <v>205</v>
      </c>
      <c r="G257" s="18"/>
      <c r="H257" s="19">
        <f>H258</f>
        <v>564200</v>
      </c>
      <c r="I257" s="19">
        <f>I258</f>
        <v>570706</v>
      </c>
      <c r="J257" s="19">
        <f>J258</f>
        <v>598600</v>
      </c>
    </row>
    <row r="258" spans="1:10" s="1" customFormat="1" ht="12.75" customHeight="1" x14ac:dyDescent="0.25">
      <c r="A258" s="350" t="s">
        <v>115</v>
      </c>
      <c r="B258" s="350"/>
      <c r="C258" s="187"/>
      <c r="D258" s="18" t="s">
        <v>195</v>
      </c>
      <c r="E258" s="18" t="s">
        <v>10</v>
      </c>
      <c r="F258" s="18" t="s">
        <v>206</v>
      </c>
      <c r="G258" s="18"/>
      <c r="H258" s="19">
        <f>H259+H264</f>
        <v>564200</v>
      </c>
      <c r="I258" s="19">
        <f>I259+I264</f>
        <v>570706</v>
      </c>
      <c r="J258" s="19">
        <f>J259+J264</f>
        <v>598600</v>
      </c>
    </row>
    <row r="259" spans="1:10" s="2" customFormat="1" ht="26.25" customHeight="1" x14ac:dyDescent="0.25">
      <c r="A259" s="350" t="s">
        <v>207</v>
      </c>
      <c r="B259" s="350"/>
      <c r="C259" s="187"/>
      <c r="D259" s="18" t="s">
        <v>195</v>
      </c>
      <c r="E259" s="18" t="s">
        <v>10</v>
      </c>
      <c r="F259" s="18" t="s">
        <v>208</v>
      </c>
      <c r="G259" s="18"/>
      <c r="H259" s="19">
        <f>H260+H262</f>
        <v>564200</v>
      </c>
      <c r="I259" s="19">
        <f>I260+I262</f>
        <v>570706</v>
      </c>
      <c r="J259" s="19">
        <f>J260+J262</f>
        <v>598600</v>
      </c>
    </row>
    <row r="260" spans="1:10" s="1" customFormat="1" ht="30.75" customHeight="1" x14ac:dyDescent="0.25">
      <c r="A260" s="187"/>
      <c r="B260" s="187" t="s">
        <v>119</v>
      </c>
      <c r="C260" s="187"/>
      <c r="D260" s="18" t="s">
        <v>195</v>
      </c>
      <c r="E260" s="18" t="s">
        <v>10</v>
      </c>
      <c r="F260" s="18" t="s">
        <v>208</v>
      </c>
      <c r="G260" s="18" t="s">
        <v>120</v>
      </c>
      <c r="H260" s="19">
        <f>H261</f>
        <v>474200</v>
      </c>
      <c r="I260" s="19">
        <f>I261</f>
        <v>480706</v>
      </c>
      <c r="J260" s="19">
        <f>J261</f>
        <v>508600</v>
      </c>
    </row>
    <row r="261" spans="1:10" s="1" customFormat="1" ht="38.25" x14ac:dyDescent="0.25">
      <c r="A261" s="187"/>
      <c r="B261" s="187" t="s">
        <v>121</v>
      </c>
      <c r="C261" s="187"/>
      <c r="D261" s="18" t="s">
        <v>195</v>
      </c>
      <c r="E261" s="18" t="s">
        <v>10</v>
      </c>
      <c r="F261" s="18" t="s">
        <v>208</v>
      </c>
      <c r="G261" s="18" t="s">
        <v>122</v>
      </c>
      <c r="H261" s="19">
        <f>474186+14</f>
        <v>474200</v>
      </c>
      <c r="I261" s="19">
        <v>480706</v>
      </c>
      <c r="J261" s="19">
        <v>508600</v>
      </c>
    </row>
    <row r="262" spans="1:10" s="1" customFormat="1" ht="12.75" x14ac:dyDescent="0.25">
      <c r="A262" s="33"/>
      <c r="B262" s="187" t="s">
        <v>26</v>
      </c>
      <c r="C262" s="187"/>
      <c r="D262" s="18" t="s">
        <v>195</v>
      </c>
      <c r="E262" s="18" t="s">
        <v>10</v>
      </c>
      <c r="F262" s="18" t="s">
        <v>208</v>
      </c>
      <c r="G262" s="18" t="s">
        <v>27</v>
      </c>
      <c r="H262" s="19">
        <f>H263</f>
        <v>90000</v>
      </c>
      <c r="I262" s="19">
        <f>I263</f>
        <v>90000</v>
      </c>
      <c r="J262" s="19">
        <f>J263</f>
        <v>90000</v>
      </c>
    </row>
    <row r="263" spans="1:10" s="1" customFormat="1" ht="12.75" x14ac:dyDescent="0.25">
      <c r="A263" s="33"/>
      <c r="B263" s="187" t="s">
        <v>191</v>
      </c>
      <c r="C263" s="187"/>
      <c r="D263" s="18" t="s">
        <v>195</v>
      </c>
      <c r="E263" s="18" t="s">
        <v>10</v>
      </c>
      <c r="F263" s="18" t="s">
        <v>208</v>
      </c>
      <c r="G263" s="18" t="s">
        <v>29</v>
      </c>
      <c r="H263" s="19">
        <v>90000</v>
      </c>
      <c r="I263" s="19">
        <v>90000</v>
      </c>
      <c r="J263" s="19">
        <v>90000</v>
      </c>
    </row>
    <row r="264" spans="1:10" s="12" customFormat="1" ht="27.75" hidden="1" customHeight="1" x14ac:dyDescent="0.25">
      <c r="A264" s="350" t="s">
        <v>209</v>
      </c>
      <c r="B264" s="350"/>
      <c r="C264" s="187"/>
      <c r="D264" s="18" t="s">
        <v>195</v>
      </c>
      <c r="E264" s="18" t="s">
        <v>10</v>
      </c>
      <c r="F264" s="18" t="s">
        <v>210</v>
      </c>
      <c r="G264" s="18"/>
      <c r="H264" s="19">
        <f t="shared" ref="H264:J265" si="46">H265</f>
        <v>0</v>
      </c>
      <c r="I264" s="19">
        <f t="shared" si="46"/>
        <v>0</v>
      </c>
      <c r="J264" s="19">
        <f t="shared" si="46"/>
        <v>0</v>
      </c>
    </row>
    <row r="265" spans="1:10" s="1" customFormat="1" ht="25.5" hidden="1" x14ac:dyDescent="0.25">
      <c r="A265" s="187"/>
      <c r="B265" s="187" t="s">
        <v>119</v>
      </c>
      <c r="C265" s="187"/>
      <c r="D265" s="18" t="s">
        <v>195</v>
      </c>
      <c r="E265" s="18" t="s">
        <v>10</v>
      </c>
      <c r="F265" s="18" t="s">
        <v>210</v>
      </c>
      <c r="G265" s="18" t="s">
        <v>120</v>
      </c>
      <c r="H265" s="19">
        <f t="shared" si="46"/>
        <v>0</v>
      </c>
      <c r="I265" s="19">
        <f t="shared" si="46"/>
        <v>0</v>
      </c>
      <c r="J265" s="19">
        <f t="shared" si="46"/>
        <v>0</v>
      </c>
    </row>
    <row r="266" spans="1:10" s="1" customFormat="1" ht="38.25" hidden="1" x14ac:dyDescent="0.25">
      <c r="A266" s="187"/>
      <c r="B266" s="187" t="s">
        <v>121</v>
      </c>
      <c r="C266" s="187"/>
      <c r="D266" s="18" t="s">
        <v>195</v>
      </c>
      <c r="E266" s="18" t="s">
        <v>10</v>
      </c>
      <c r="F266" s="18" t="s">
        <v>210</v>
      </c>
      <c r="G266" s="18" t="s">
        <v>122</v>
      </c>
      <c r="H266" s="19"/>
      <c r="I266" s="19"/>
      <c r="J266" s="19"/>
    </row>
    <row r="267" spans="1:10" s="1" customFormat="1" ht="12.75" customHeight="1" x14ac:dyDescent="0.25">
      <c r="A267" s="350" t="s">
        <v>64</v>
      </c>
      <c r="B267" s="350"/>
      <c r="C267" s="187"/>
      <c r="D267" s="25" t="s">
        <v>195</v>
      </c>
      <c r="E267" s="18" t="s">
        <v>10</v>
      </c>
      <c r="F267" s="25" t="s">
        <v>65</v>
      </c>
      <c r="G267" s="25"/>
      <c r="H267" s="27">
        <f t="shared" ref="H267:J268" si="47">H268</f>
        <v>12720</v>
      </c>
      <c r="I267" s="27">
        <f t="shared" si="47"/>
        <v>12720</v>
      </c>
      <c r="J267" s="27">
        <f t="shared" si="47"/>
        <v>12720</v>
      </c>
    </row>
    <row r="268" spans="1:10" s="1" customFormat="1" ht="66" customHeight="1" x14ac:dyDescent="0.25">
      <c r="A268" s="350" t="s">
        <v>66</v>
      </c>
      <c r="B268" s="350"/>
      <c r="C268" s="187"/>
      <c r="D268" s="18" t="s">
        <v>195</v>
      </c>
      <c r="E268" s="18" t="s">
        <v>10</v>
      </c>
      <c r="F268" s="18" t="s">
        <v>67</v>
      </c>
      <c r="G268" s="18"/>
      <c r="H268" s="19">
        <f t="shared" si="47"/>
        <v>12720</v>
      </c>
      <c r="I268" s="19">
        <f t="shared" si="47"/>
        <v>12720</v>
      </c>
      <c r="J268" s="19">
        <f t="shared" si="47"/>
        <v>12720</v>
      </c>
    </row>
    <row r="269" spans="1:10" s="1" customFormat="1" ht="54.75" customHeight="1" x14ac:dyDescent="0.25">
      <c r="A269" s="350" t="s">
        <v>296</v>
      </c>
      <c r="B269" s="350"/>
      <c r="C269" s="187"/>
      <c r="D269" s="18" t="s">
        <v>195</v>
      </c>
      <c r="E269" s="18" t="s">
        <v>10</v>
      </c>
      <c r="F269" s="18" t="s">
        <v>126</v>
      </c>
      <c r="G269" s="18"/>
      <c r="H269" s="19">
        <f>H271</f>
        <v>12720</v>
      </c>
      <c r="I269" s="19">
        <f>I271</f>
        <v>12720</v>
      </c>
      <c r="J269" s="19">
        <f>J271</f>
        <v>12720</v>
      </c>
    </row>
    <row r="270" spans="1:10" s="1" customFormat="1" ht="12.75" x14ac:dyDescent="0.25">
      <c r="A270" s="20"/>
      <c r="B270" s="193" t="s">
        <v>127</v>
      </c>
      <c r="C270" s="193"/>
      <c r="D270" s="18" t="s">
        <v>195</v>
      </c>
      <c r="E270" s="18" t="s">
        <v>10</v>
      </c>
      <c r="F270" s="18" t="s">
        <v>126</v>
      </c>
      <c r="G270" s="18" t="s">
        <v>128</v>
      </c>
      <c r="H270" s="19">
        <f>H271</f>
        <v>12720</v>
      </c>
      <c r="I270" s="19">
        <f>I271</f>
        <v>12720</v>
      </c>
      <c r="J270" s="19">
        <f>J271</f>
        <v>12720</v>
      </c>
    </row>
    <row r="271" spans="1:10" s="1" customFormat="1" ht="25.5" x14ac:dyDescent="0.25">
      <c r="A271" s="33"/>
      <c r="B271" s="187" t="s">
        <v>129</v>
      </c>
      <c r="C271" s="187"/>
      <c r="D271" s="18" t="s">
        <v>195</v>
      </c>
      <c r="E271" s="18" t="s">
        <v>10</v>
      </c>
      <c r="F271" s="18" t="s">
        <v>126</v>
      </c>
      <c r="G271" s="18" t="s">
        <v>130</v>
      </c>
      <c r="H271" s="19">
        <v>12720</v>
      </c>
      <c r="I271" s="19">
        <v>12720</v>
      </c>
      <c r="J271" s="19">
        <v>12720</v>
      </c>
    </row>
    <row r="272" spans="1:10" s="1" customFormat="1" ht="29.25" hidden="1" customHeight="1" x14ac:dyDescent="0.25">
      <c r="A272" s="350" t="s">
        <v>32</v>
      </c>
      <c r="B272" s="350"/>
      <c r="C272" s="187"/>
      <c r="D272" s="18" t="s">
        <v>195</v>
      </c>
      <c r="E272" s="18" t="s">
        <v>10</v>
      </c>
      <c r="F272" s="18" t="s">
        <v>33</v>
      </c>
      <c r="G272" s="18"/>
      <c r="H272" s="19">
        <f t="shared" ref="H272:J275" si="48">H273</f>
        <v>0</v>
      </c>
      <c r="I272" s="19">
        <f t="shared" si="48"/>
        <v>0</v>
      </c>
      <c r="J272" s="19">
        <f t="shared" si="48"/>
        <v>0</v>
      </c>
    </row>
    <row r="273" spans="1:10" s="16" customFormat="1" ht="28.5" hidden="1" customHeight="1" x14ac:dyDescent="0.25">
      <c r="A273" s="350" t="s">
        <v>211</v>
      </c>
      <c r="B273" s="350"/>
      <c r="C273" s="187"/>
      <c r="D273" s="18" t="s">
        <v>195</v>
      </c>
      <c r="E273" s="18" t="s">
        <v>10</v>
      </c>
      <c r="F273" s="18" t="s">
        <v>212</v>
      </c>
      <c r="G273" s="18"/>
      <c r="H273" s="19">
        <f t="shared" si="48"/>
        <v>0</v>
      </c>
      <c r="I273" s="19">
        <f t="shared" si="48"/>
        <v>0</v>
      </c>
      <c r="J273" s="19">
        <f t="shared" si="48"/>
        <v>0</v>
      </c>
    </row>
    <row r="274" spans="1:10" s="1" customFormat="1" ht="37.5" hidden="1" customHeight="1" x14ac:dyDescent="0.25">
      <c r="A274" s="350" t="s">
        <v>213</v>
      </c>
      <c r="B274" s="350"/>
      <c r="C274" s="187"/>
      <c r="D274" s="18" t="s">
        <v>195</v>
      </c>
      <c r="E274" s="18" t="s">
        <v>10</v>
      </c>
      <c r="F274" s="18" t="s">
        <v>214</v>
      </c>
      <c r="G274" s="18"/>
      <c r="H274" s="19">
        <f t="shared" si="48"/>
        <v>0</v>
      </c>
      <c r="I274" s="19">
        <f t="shared" si="48"/>
        <v>0</v>
      </c>
      <c r="J274" s="19">
        <f t="shared" si="48"/>
        <v>0</v>
      </c>
    </row>
    <row r="275" spans="1:10" s="1" customFormat="1" ht="12.75" hidden="1" x14ac:dyDescent="0.25">
      <c r="A275" s="20"/>
      <c r="B275" s="193" t="s">
        <v>127</v>
      </c>
      <c r="C275" s="193"/>
      <c r="D275" s="18" t="s">
        <v>195</v>
      </c>
      <c r="E275" s="18" t="s">
        <v>10</v>
      </c>
      <c r="F275" s="18" t="s">
        <v>214</v>
      </c>
      <c r="G275" s="18" t="s">
        <v>128</v>
      </c>
      <c r="H275" s="19">
        <f>H276</f>
        <v>0</v>
      </c>
      <c r="I275" s="19">
        <f t="shared" si="48"/>
        <v>0</v>
      </c>
      <c r="J275" s="19">
        <f t="shared" si="48"/>
        <v>0</v>
      </c>
    </row>
    <row r="276" spans="1:10" s="1" customFormat="1" ht="25.5" hidden="1" x14ac:dyDescent="0.25">
      <c r="A276" s="20"/>
      <c r="B276" s="187" t="s">
        <v>129</v>
      </c>
      <c r="C276" s="187"/>
      <c r="D276" s="18" t="s">
        <v>195</v>
      </c>
      <c r="E276" s="18" t="s">
        <v>10</v>
      </c>
      <c r="F276" s="18" t="s">
        <v>214</v>
      </c>
      <c r="G276" s="18" t="s">
        <v>130</v>
      </c>
      <c r="H276" s="19"/>
      <c r="I276" s="19"/>
      <c r="J276" s="19"/>
    </row>
    <row r="277" spans="1:10" s="1" customFormat="1" ht="27.75" customHeight="1" x14ac:dyDescent="0.25">
      <c r="A277" s="350" t="s">
        <v>215</v>
      </c>
      <c r="B277" s="350"/>
      <c r="C277" s="187"/>
      <c r="D277" s="18" t="s">
        <v>195</v>
      </c>
      <c r="E277" s="18" t="s">
        <v>10</v>
      </c>
      <c r="F277" s="18" t="s">
        <v>216</v>
      </c>
      <c r="G277" s="18"/>
      <c r="H277" s="19">
        <f t="shared" ref="H277:J278" si="49">H278</f>
        <v>50000</v>
      </c>
      <c r="I277" s="19">
        <f t="shared" si="49"/>
        <v>50000</v>
      </c>
      <c r="J277" s="19">
        <f t="shared" si="49"/>
        <v>50000</v>
      </c>
    </row>
    <row r="278" spans="1:10" s="1" customFormat="1" ht="12.75" x14ac:dyDescent="0.25">
      <c r="A278" s="20"/>
      <c r="B278" s="193" t="s">
        <v>22</v>
      </c>
      <c r="C278" s="193"/>
      <c r="D278" s="18" t="s">
        <v>195</v>
      </c>
      <c r="E278" s="18" t="s">
        <v>10</v>
      </c>
      <c r="F278" s="18" t="s">
        <v>216</v>
      </c>
      <c r="G278" s="18" t="s">
        <v>23</v>
      </c>
      <c r="H278" s="19">
        <f t="shared" si="49"/>
        <v>50000</v>
      </c>
      <c r="I278" s="19">
        <f t="shared" si="49"/>
        <v>50000</v>
      </c>
      <c r="J278" s="19">
        <f t="shared" si="49"/>
        <v>50000</v>
      </c>
    </row>
    <row r="279" spans="1:10" s="1" customFormat="1" ht="12.75" x14ac:dyDescent="0.25">
      <c r="A279" s="20"/>
      <c r="B279" s="187" t="s">
        <v>24</v>
      </c>
      <c r="C279" s="187"/>
      <c r="D279" s="18" t="s">
        <v>195</v>
      </c>
      <c r="E279" s="18" t="s">
        <v>10</v>
      </c>
      <c r="F279" s="18" t="s">
        <v>216</v>
      </c>
      <c r="G279" s="18" t="s">
        <v>25</v>
      </c>
      <c r="H279" s="19">
        <v>50000</v>
      </c>
      <c r="I279" s="19">
        <v>50000</v>
      </c>
      <c r="J279" s="19">
        <v>50000</v>
      </c>
    </row>
    <row r="280" spans="1:10" s="1" customFormat="1" ht="14.25" customHeight="1" x14ac:dyDescent="0.25">
      <c r="A280" s="350" t="s">
        <v>217</v>
      </c>
      <c r="B280" s="350"/>
      <c r="C280" s="187"/>
      <c r="D280" s="18" t="s">
        <v>195</v>
      </c>
      <c r="E280" s="18" t="s">
        <v>10</v>
      </c>
      <c r="F280" s="18" t="s">
        <v>218</v>
      </c>
      <c r="G280" s="18"/>
      <c r="H280" s="19">
        <f t="shared" ref="H280:J281" si="50">H281</f>
        <v>160000</v>
      </c>
      <c r="I280" s="19">
        <f t="shared" si="50"/>
        <v>160000</v>
      </c>
      <c r="J280" s="19">
        <f t="shared" si="50"/>
        <v>160000</v>
      </c>
    </row>
    <row r="281" spans="1:10" s="1" customFormat="1" ht="12.75" x14ac:dyDescent="0.25">
      <c r="A281" s="20"/>
      <c r="B281" s="193" t="s">
        <v>22</v>
      </c>
      <c r="C281" s="193"/>
      <c r="D281" s="18" t="s">
        <v>195</v>
      </c>
      <c r="E281" s="18" t="s">
        <v>10</v>
      </c>
      <c r="F281" s="18" t="s">
        <v>218</v>
      </c>
      <c r="G281" s="18" t="s">
        <v>23</v>
      </c>
      <c r="H281" s="19">
        <f t="shared" si="50"/>
        <v>160000</v>
      </c>
      <c r="I281" s="19">
        <f t="shared" si="50"/>
        <v>160000</v>
      </c>
      <c r="J281" s="19">
        <f t="shared" si="50"/>
        <v>160000</v>
      </c>
    </row>
    <row r="282" spans="1:10" s="1" customFormat="1" ht="12.75" x14ac:dyDescent="0.25">
      <c r="A282" s="20"/>
      <c r="B282" s="187" t="s">
        <v>24</v>
      </c>
      <c r="C282" s="187"/>
      <c r="D282" s="18" t="s">
        <v>195</v>
      </c>
      <c r="E282" s="18" t="s">
        <v>10</v>
      </c>
      <c r="F282" s="18" t="s">
        <v>218</v>
      </c>
      <c r="G282" s="18" t="s">
        <v>25</v>
      </c>
      <c r="H282" s="19">
        <v>160000</v>
      </c>
      <c r="I282" s="19">
        <v>160000</v>
      </c>
      <c r="J282" s="19">
        <v>160000</v>
      </c>
    </row>
    <row r="283" spans="1:10" s="1" customFormat="1" ht="12.75" customHeight="1" x14ac:dyDescent="0.25">
      <c r="A283" s="326" t="s">
        <v>219</v>
      </c>
      <c r="B283" s="326"/>
      <c r="C283" s="198"/>
      <c r="D283" s="14" t="s">
        <v>195</v>
      </c>
      <c r="E283" s="14" t="s">
        <v>39</v>
      </c>
      <c r="F283" s="14"/>
      <c r="G283" s="14"/>
      <c r="H283" s="37" t="e">
        <f>H284+H296</f>
        <v>#REF!</v>
      </c>
      <c r="I283" s="37">
        <f>I284+I296</f>
        <v>274273</v>
      </c>
      <c r="J283" s="37">
        <f>J284+J296</f>
        <v>274273</v>
      </c>
    </row>
    <row r="284" spans="1:10" s="1" customFormat="1" ht="12.75" customHeight="1" x14ac:dyDescent="0.25">
      <c r="A284" s="350" t="s">
        <v>64</v>
      </c>
      <c r="B284" s="350"/>
      <c r="C284" s="187"/>
      <c r="D284" s="25" t="s">
        <v>195</v>
      </c>
      <c r="E284" s="25" t="s">
        <v>39</v>
      </c>
      <c r="F284" s="25" t="s">
        <v>65</v>
      </c>
      <c r="G284" s="25"/>
      <c r="H284" s="27" t="e">
        <f>H285+H292</f>
        <v>#REF!</v>
      </c>
      <c r="I284" s="27">
        <f>I285+I292</f>
        <v>259273</v>
      </c>
      <c r="J284" s="27">
        <f>J285+J292</f>
        <v>259273</v>
      </c>
    </row>
    <row r="285" spans="1:10" s="1" customFormat="1" ht="66" customHeight="1" x14ac:dyDescent="0.25">
      <c r="A285" s="350" t="s">
        <v>66</v>
      </c>
      <c r="B285" s="350"/>
      <c r="C285" s="187"/>
      <c r="D285" s="18" t="s">
        <v>195</v>
      </c>
      <c r="E285" s="18" t="s">
        <v>39</v>
      </c>
      <c r="F285" s="18" t="s">
        <v>67</v>
      </c>
      <c r="G285" s="18"/>
      <c r="H285" s="19" t="e">
        <f>H289</f>
        <v>#REF!</v>
      </c>
      <c r="I285" s="19">
        <f>I289</f>
        <v>124020</v>
      </c>
      <c r="J285" s="19">
        <f>J289</f>
        <v>124020</v>
      </c>
    </row>
    <row r="286" spans="1:10" s="1" customFormat="1" ht="66" hidden="1" customHeight="1" x14ac:dyDescent="0.25">
      <c r="A286" s="289"/>
      <c r="B286" s="289"/>
      <c r="C286" s="289"/>
      <c r="D286" s="18"/>
      <c r="E286" s="18"/>
      <c r="F286" s="18"/>
      <c r="G286" s="18"/>
      <c r="H286" s="19"/>
      <c r="I286" s="19"/>
      <c r="J286" s="19"/>
    </row>
    <row r="287" spans="1:10" s="1" customFormat="1" ht="66" hidden="1" customHeight="1" x14ac:dyDescent="0.25">
      <c r="A287" s="289"/>
      <c r="B287" s="289"/>
      <c r="C287" s="289"/>
      <c r="D287" s="18"/>
      <c r="E287" s="18"/>
      <c r="F287" s="18"/>
      <c r="G287" s="18"/>
      <c r="H287" s="19"/>
      <c r="I287" s="19"/>
      <c r="J287" s="19"/>
    </row>
    <row r="288" spans="1:10" s="1" customFormat="1" ht="66" hidden="1" customHeight="1" x14ac:dyDescent="0.25">
      <c r="A288" s="289"/>
      <c r="B288" s="289"/>
      <c r="C288" s="289"/>
      <c r="D288" s="18"/>
      <c r="E288" s="18"/>
      <c r="F288" s="18"/>
      <c r="G288" s="18"/>
      <c r="H288" s="19"/>
      <c r="I288" s="19"/>
      <c r="J288" s="19"/>
    </row>
    <row r="289" spans="1:10" s="1" customFormat="1" ht="63.75" customHeight="1" x14ac:dyDescent="0.25">
      <c r="A289" s="350" t="s">
        <v>220</v>
      </c>
      <c r="B289" s="350"/>
      <c r="C289" s="187"/>
      <c r="D289" s="18" t="s">
        <v>195</v>
      </c>
      <c r="E289" s="18" t="s">
        <v>39</v>
      </c>
      <c r="F289" s="18" t="s">
        <v>221</v>
      </c>
      <c r="G289" s="18"/>
      <c r="H289" s="19" t="e">
        <f t="shared" ref="H289:J289" si="51">H290</f>
        <v>#REF!</v>
      </c>
      <c r="I289" s="19">
        <f t="shared" si="51"/>
        <v>124020</v>
      </c>
      <c r="J289" s="19">
        <f t="shared" si="51"/>
        <v>124020</v>
      </c>
    </row>
    <row r="290" spans="1:10" s="1" customFormat="1" ht="12.75" x14ac:dyDescent="0.25">
      <c r="A290" s="187"/>
      <c r="B290" s="187" t="s">
        <v>64</v>
      </c>
      <c r="C290" s="187"/>
      <c r="D290" s="18" t="s">
        <v>195</v>
      </c>
      <c r="E290" s="18" t="s">
        <v>39</v>
      </c>
      <c r="F290" s="18" t="s">
        <v>221</v>
      </c>
      <c r="G290" s="18" t="s">
        <v>71</v>
      </c>
      <c r="H290" s="19" t="e">
        <f>H291+#REF!</f>
        <v>#REF!</v>
      </c>
      <c r="I290" s="19">
        <f>I291</f>
        <v>124020</v>
      </c>
      <c r="J290" s="19">
        <f>J291</f>
        <v>124020</v>
      </c>
    </row>
    <row r="291" spans="1:10" s="1" customFormat="1" ht="12.75" x14ac:dyDescent="0.25">
      <c r="A291" s="187"/>
      <c r="B291" s="187" t="s">
        <v>72</v>
      </c>
      <c r="C291" s="187"/>
      <c r="D291" s="18" t="s">
        <v>195</v>
      </c>
      <c r="E291" s="18" t="s">
        <v>39</v>
      </c>
      <c r="F291" s="18" t="s">
        <v>221</v>
      </c>
      <c r="G291" s="18" t="s">
        <v>73</v>
      </c>
      <c r="H291" s="19">
        <v>124020</v>
      </c>
      <c r="I291" s="19">
        <v>124020</v>
      </c>
      <c r="J291" s="19">
        <v>124020</v>
      </c>
    </row>
    <row r="292" spans="1:10" s="1" customFormat="1" ht="54" customHeight="1" x14ac:dyDescent="0.25">
      <c r="A292" s="353" t="s">
        <v>224</v>
      </c>
      <c r="B292" s="354"/>
      <c r="C292" s="187"/>
      <c r="D292" s="18" t="s">
        <v>195</v>
      </c>
      <c r="E292" s="18" t="s">
        <v>39</v>
      </c>
      <c r="F292" s="18" t="s">
        <v>225</v>
      </c>
      <c r="G292" s="18"/>
      <c r="H292" s="19">
        <f t="shared" ref="H292:J294" si="52">H293</f>
        <v>133400</v>
      </c>
      <c r="I292" s="19">
        <f t="shared" si="52"/>
        <v>135253</v>
      </c>
      <c r="J292" s="19">
        <f t="shared" si="52"/>
        <v>135253</v>
      </c>
    </row>
    <row r="293" spans="1:10" s="1" customFormat="1" ht="27.75" customHeight="1" x14ac:dyDescent="0.25">
      <c r="A293" s="353" t="s">
        <v>226</v>
      </c>
      <c r="B293" s="354"/>
      <c r="C293" s="187"/>
      <c r="D293" s="18" t="s">
        <v>195</v>
      </c>
      <c r="E293" s="18" t="s">
        <v>39</v>
      </c>
      <c r="F293" s="18" t="s">
        <v>227</v>
      </c>
      <c r="G293" s="18"/>
      <c r="H293" s="19">
        <f t="shared" si="52"/>
        <v>133400</v>
      </c>
      <c r="I293" s="19">
        <f t="shared" si="52"/>
        <v>135253</v>
      </c>
      <c r="J293" s="19">
        <f t="shared" si="52"/>
        <v>135253</v>
      </c>
    </row>
    <row r="294" spans="1:10" s="1" customFormat="1" ht="12.75" x14ac:dyDescent="0.25">
      <c r="A294" s="187"/>
      <c r="B294" s="187" t="s">
        <v>64</v>
      </c>
      <c r="C294" s="187"/>
      <c r="D294" s="18" t="s">
        <v>195</v>
      </c>
      <c r="E294" s="18" t="s">
        <v>39</v>
      </c>
      <c r="F294" s="18" t="s">
        <v>227</v>
      </c>
      <c r="G294" s="18" t="s">
        <v>71</v>
      </c>
      <c r="H294" s="19">
        <f t="shared" si="52"/>
        <v>133400</v>
      </c>
      <c r="I294" s="19">
        <f t="shared" si="52"/>
        <v>135253</v>
      </c>
      <c r="J294" s="19">
        <f t="shared" si="52"/>
        <v>135253</v>
      </c>
    </row>
    <row r="295" spans="1:10" s="1" customFormat="1" ht="12.75" x14ac:dyDescent="0.25">
      <c r="A295" s="20"/>
      <c r="B295" s="187" t="s">
        <v>72</v>
      </c>
      <c r="C295" s="187"/>
      <c r="D295" s="18" t="s">
        <v>195</v>
      </c>
      <c r="E295" s="18" t="s">
        <v>39</v>
      </c>
      <c r="F295" s="18" t="s">
        <v>227</v>
      </c>
      <c r="G295" s="18" t="s">
        <v>73</v>
      </c>
      <c r="H295" s="19">
        <f>133419-19</f>
        <v>133400</v>
      </c>
      <c r="I295" s="19">
        <v>135253</v>
      </c>
      <c r="J295" s="19">
        <v>135253</v>
      </c>
    </row>
    <row r="296" spans="1:10" s="1" customFormat="1" ht="13.5" customHeight="1" x14ac:dyDescent="0.25">
      <c r="A296" s="350" t="s">
        <v>228</v>
      </c>
      <c r="B296" s="350"/>
      <c r="C296" s="187"/>
      <c r="D296" s="18" t="s">
        <v>195</v>
      </c>
      <c r="E296" s="18" t="s">
        <v>39</v>
      </c>
      <c r="F296" s="18" t="s">
        <v>229</v>
      </c>
      <c r="G296" s="18"/>
      <c r="H296" s="19">
        <f t="shared" ref="H296:J297" si="53">H297</f>
        <v>15000</v>
      </c>
      <c r="I296" s="19">
        <f t="shared" si="53"/>
        <v>15000</v>
      </c>
      <c r="J296" s="19">
        <f t="shared" si="53"/>
        <v>15000</v>
      </c>
    </row>
    <row r="297" spans="1:10" s="1" customFormat="1" ht="12.75" x14ac:dyDescent="0.25">
      <c r="A297" s="20"/>
      <c r="B297" s="193" t="s">
        <v>22</v>
      </c>
      <c r="C297" s="193"/>
      <c r="D297" s="18" t="s">
        <v>195</v>
      </c>
      <c r="E297" s="18" t="s">
        <v>39</v>
      </c>
      <c r="F297" s="18" t="s">
        <v>229</v>
      </c>
      <c r="G297" s="18" t="s">
        <v>23</v>
      </c>
      <c r="H297" s="19">
        <f t="shared" si="53"/>
        <v>15000</v>
      </c>
      <c r="I297" s="19">
        <f t="shared" si="53"/>
        <v>15000</v>
      </c>
      <c r="J297" s="19">
        <f t="shared" si="53"/>
        <v>15000</v>
      </c>
    </row>
    <row r="298" spans="1:10" s="1" customFormat="1" ht="12.75" x14ac:dyDescent="0.25">
      <c r="A298" s="20"/>
      <c r="B298" s="187" t="s">
        <v>24</v>
      </c>
      <c r="C298" s="187"/>
      <c r="D298" s="18" t="s">
        <v>195</v>
      </c>
      <c r="E298" s="18" t="s">
        <v>39</v>
      </c>
      <c r="F298" s="18" t="s">
        <v>229</v>
      </c>
      <c r="G298" s="18" t="s">
        <v>25</v>
      </c>
      <c r="H298" s="19">
        <v>15000</v>
      </c>
      <c r="I298" s="19">
        <v>15000</v>
      </c>
      <c r="J298" s="19">
        <v>15000</v>
      </c>
    </row>
    <row r="299" spans="1:10" s="1" customFormat="1" ht="12.75" customHeight="1" x14ac:dyDescent="0.25">
      <c r="A299" s="355" t="s">
        <v>230</v>
      </c>
      <c r="B299" s="355"/>
      <c r="C299" s="188"/>
      <c r="D299" s="9" t="s">
        <v>231</v>
      </c>
      <c r="E299" s="9"/>
      <c r="F299" s="9"/>
      <c r="G299" s="9"/>
      <c r="H299" s="10">
        <f>H300+H306+H317+H335</f>
        <v>15612900</v>
      </c>
      <c r="I299" s="10">
        <f>I300+I306+I317+I335</f>
        <v>15537900</v>
      </c>
      <c r="J299" s="10">
        <f>J300+J306+J317+J335</f>
        <v>15969900</v>
      </c>
    </row>
    <row r="300" spans="1:10" s="1" customFormat="1" ht="12.75" customHeight="1" x14ac:dyDescent="0.25">
      <c r="A300" s="326" t="s">
        <v>232</v>
      </c>
      <c r="B300" s="326"/>
      <c r="C300" s="198"/>
      <c r="D300" s="14" t="s">
        <v>231</v>
      </c>
      <c r="E300" s="14" t="s">
        <v>10</v>
      </c>
      <c r="F300" s="14"/>
      <c r="G300" s="14"/>
      <c r="H300" s="15">
        <f t="shared" ref="H300:J304" si="54">H301</f>
        <v>2320300</v>
      </c>
      <c r="I300" s="15">
        <f t="shared" si="54"/>
        <v>2300000</v>
      </c>
      <c r="J300" s="15">
        <f t="shared" si="54"/>
        <v>2444400</v>
      </c>
    </row>
    <row r="301" spans="1:10" s="1" customFormat="1" ht="12.75" customHeight="1" x14ac:dyDescent="0.25">
      <c r="A301" s="350" t="s">
        <v>233</v>
      </c>
      <c r="B301" s="350"/>
      <c r="C301" s="187"/>
      <c r="D301" s="18" t="s">
        <v>231</v>
      </c>
      <c r="E301" s="18" t="s">
        <v>10</v>
      </c>
      <c r="F301" s="18" t="s">
        <v>234</v>
      </c>
      <c r="G301" s="18"/>
      <c r="H301" s="19">
        <f t="shared" si="54"/>
        <v>2320300</v>
      </c>
      <c r="I301" s="19">
        <f t="shared" si="54"/>
        <v>2300000</v>
      </c>
      <c r="J301" s="19">
        <f t="shared" si="54"/>
        <v>2444400</v>
      </c>
    </row>
    <row r="302" spans="1:10" s="1" customFormat="1" ht="27" customHeight="1" x14ac:dyDescent="0.25">
      <c r="A302" s="350" t="s">
        <v>235</v>
      </c>
      <c r="B302" s="350"/>
      <c r="C302" s="187"/>
      <c r="D302" s="18" t="s">
        <v>231</v>
      </c>
      <c r="E302" s="18" t="s">
        <v>10</v>
      </c>
      <c r="F302" s="18" t="s">
        <v>236</v>
      </c>
      <c r="G302" s="18"/>
      <c r="H302" s="19">
        <f t="shared" si="54"/>
        <v>2320300</v>
      </c>
      <c r="I302" s="19">
        <f t="shared" si="54"/>
        <v>2300000</v>
      </c>
      <c r="J302" s="19">
        <f t="shared" si="54"/>
        <v>2444400</v>
      </c>
    </row>
    <row r="303" spans="1:10" s="1" customFormat="1" ht="27.75" customHeight="1" x14ac:dyDescent="0.25">
      <c r="A303" s="350" t="s">
        <v>237</v>
      </c>
      <c r="B303" s="350"/>
      <c r="C303" s="187"/>
      <c r="D303" s="18" t="s">
        <v>231</v>
      </c>
      <c r="E303" s="18" t="s">
        <v>10</v>
      </c>
      <c r="F303" s="18" t="s">
        <v>238</v>
      </c>
      <c r="G303" s="18"/>
      <c r="H303" s="19">
        <f t="shared" si="54"/>
        <v>2320300</v>
      </c>
      <c r="I303" s="19">
        <f t="shared" si="54"/>
        <v>2300000</v>
      </c>
      <c r="J303" s="19">
        <f t="shared" si="54"/>
        <v>2444400</v>
      </c>
    </row>
    <row r="304" spans="1:10" s="1" customFormat="1" ht="12.75" x14ac:dyDescent="0.25">
      <c r="A304" s="192"/>
      <c r="B304" s="193" t="s">
        <v>127</v>
      </c>
      <c r="C304" s="193"/>
      <c r="D304" s="18" t="s">
        <v>231</v>
      </c>
      <c r="E304" s="18" t="s">
        <v>10</v>
      </c>
      <c r="F304" s="18" t="s">
        <v>238</v>
      </c>
      <c r="G304" s="18" t="s">
        <v>128</v>
      </c>
      <c r="H304" s="19">
        <f t="shared" si="54"/>
        <v>2320300</v>
      </c>
      <c r="I304" s="19">
        <f t="shared" si="54"/>
        <v>2300000</v>
      </c>
      <c r="J304" s="19">
        <f t="shared" si="54"/>
        <v>2444400</v>
      </c>
    </row>
    <row r="305" spans="1:10" s="1" customFormat="1" ht="27" customHeight="1" x14ac:dyDescent="0.25">
      <c r="A305" s="192"/>
      <c r="B305" s="193" t="s">
        <v>244</v>
      </c>
      <c r="C305" s="193"/>
      <c r="D305" s="18" t="s">
        <v>231</v>
      </c>
      <c r="E305" s="18" t="s">
        <v>10</v>
      </c>
      <c r="F305" s="18" t="s">
        <v>238</v>
      </c>
      <c r="G305" s="18" t="s">
        <v>245</v>
      </c>
      <c r="H305" s="19">
        <f>2320264+36</f>
        <v>2320300</v>
      </c>
      <c r="I305" s="19">
        <v>2300000</v>
      </c>
      <c r="J305" s="19">
        <v>2444400</v>
      </c>
    </row>
    <row r="306" spans="1:10" s="1" customFormat="1" ht="12.75" customHeight="1" x14ac:dyDescent="0.25">
      <c r="A306" s="357" t="s">
        <v>239</v>
      </c>
      <c r="B306" s="358"/>
      <c r="C306" s="198"/>
      <c r="D306" s="14" t="s">
        <v>231</v>
      </c>
      <c r="E306" s="14" t="s">
        <v>12</v>
      </c>
      <c r="F306" s="14"/>
      <c r="G306" s="14"/>
      <c r="H306" s="15">
        <f>H307+H311+H314</f>
        <v>1085000</v>
      </c>
      <c r="I306" s="15">
        <f t="shared" ref="I306:J306" si="55">I307+I311+I314</f>
        <v>212000</v>
      </c>
      <c r="J306" s="15">
        <f t="shared" si="55"/>
        <v>212000</v>
      </c>
    </row>
    <row r="307" spans="1:10" s="1" customFormat="1" ht="12.75" customHeight="1" x14ac:dyDescent="0.25">
      <c r="A307" s="350" t="s">
        <v>240</v>
      </c>
      <c r="B307" s="350"/>
      <c r="C307" s="187"/>
      <c r="D307" s="18" t="s">
        <v>231</v>
      </c>
      <c r="E307" s="18" t="s">
        <v>12</v>
      </c>
      <c r="F307" s="18" t="s">
        <v>241</v>
      </c>
      <c r="G307" s="18"/>
      <c r="H307" s="19">
        <f t="shared" ref="H307:J309" si="56">H308</f>
        <v>132000</v>
      </c>
      <c r="I307" s="19">
        <f t="shared" si="56"/>
        <v>114000</v>
      </c>
      <c r="J307" s="19">
        <f t="shared" si="56"/>
        <v>114000</v>
      </c>
    </row>
    <row r="308" spans="1:10" s="1" customFormat="1" ht="27.75" customHeight="1" x14ac:dyDescent="0.25">
      <c r="A308" s="350" t="s">
        <v>242</v>
      </c>
      <c r="B308" s="350"/>
      <c r="C308" s="187"/>
      <c r="D308" s="18" t="s">
        <v>231</v>
      </c>
      <c r="E308" s="18" t="s">
        <v>12</v>
      </c>
      <c r="F308" s="18" t="s">
        <v>243</v>
      </c>
      <c r="G308" s="18"/>
      <c r="H308" s="19">
        <f t="shared" si="56"/>
        <v>132000</v>
      </c>
      <c r="I308" s="19">
        <f t="shared" si="56"/>
        <v>114000</v>
      </c>
      <c r="J308" s="19">
        <f t="shared" si="56"/>
        <v>114000</v>
      </c>
    </row>
    <row r="309" spans="1:10" s="1" customFormat="1" ht="12.75" x14ac:dyDescent="0.25">
      <c r="A309" s="20"/>
      <c r="B309" s="193" t="s">
        <v>127</v>
      </c>
      <c r="C309" s="193"/>
      <c r="D309" s="18" t="s">
        <v>231</v>
      </c>
      <c r="E309" s="18" t="s">
        <v>12</v>
      </c>
      <c r="F309" s="18" t="s">
        <v>243</v>
      </c>
      <c r="G309" s="18" t="s">
        <v>128</v>
      </c>
      <c r="H309" s="19">
        <f>H310</f>
        <v>132000</v>
      </c>
      <c r="I309" s="19">
        <f t="shared" si="56"/>
        <v>114000</v>
      </c>
      <c r="J309" s="19">
        <f t="shared" si="56"/>
        <v>114000</v>
      </c>
    </row>
    <row r="310" spans="1:10" s="1" customFormat="1" ht="25.5" x14ac:dyDescent="0.25">
      <c r="A310" s="187"/>
      <c r="B310" s="193" t="s">
        <v>244</v>
      </c>
      <c r="C310" s="193"/>
      <c r="D310" s="18" t="s">
        <v>231</v>
      </c>
      <c r="E310" s="18" t="s">
        <v>12</v>
      </c>
      <c r="F310" s="18" t="s">
        <v>243</v>
      </c>
      <c r="G310" s="18" t="s">
        <v>245</v>
      </c>
      <c r="H310" s="19">
        <v>132000</v>
      </c>
      <c r="I310" s="19">
        <v>114000</v>
      </c>
      <c r="J310" s="19">
        <v>114000</v>
      </c>
    </row>
    <row r="311" spans="1:10" s="1" customFormat="1" ht="27" customHeight="1" x14ac:dyDescent="0.25">
      <c r="A311" s="356" t="s">
        <v>246</v>
      </c>
      <c r="B311" s="356"/>
      <c r="C311" s="193"/>
      <c r="D311" s="18" t="s">
        <v>231</v>
      </c>
      <c r="E311" s="18" t="s">
        <v>12</v>
      </c>
      <c r="F311" s="18" t="s">
        <v>247</v>
      </c>
      <c r="G311" s="18"/>
      <c r="H311" s="19">
        <f t="shared" ref="H311:J312" si="57">H312</f>
        <v>153000</v>
      </c>
      <c r="I311" s="19">
        <f t="shared" si="57"/>
        <v>98000</v>
      </c>
      <c r="J311" s="19">
        <f t="shared" si="57"/>
        <v>98000</v>
      </c>
    </row>
    <row r="312" spans="1:10" s="1" customFormat="1" ht="12.75" x14ac:dyDescent="0.25">
      <c r="A312" s="192"/>
      <c r="B312" s="193" t="s">
        <v>127</v>
      </c>
      <c r="C312" s="193"/>
      <c r="D312" s="18" t="s">
        <v>231</v>
      </c>
      <c r="E312" s="18" t="s">
        <v>12</v>
      </c>
      <c r="F312" s="18" t="s">
        <v>247</v>
      </c>
      <c r="G312" s="18" t="s">
        <v>128</v>
      </c>
      <c r="H312" s="19">
        <f t="shared" si="57"/>
        <v>153000</v>
      </c>
      <c r="I312" s="19">
        <f t="shared" si="57"/>
        <v>98000</v>
      </c>
      <c r="J312" s="19">
        <f t="shared" si="57"/>
        <v>98000</v>
      </c>
    </row>
    <row r="313" spans="1:10" s="1" customFormat="1" ht="12.75" x14ac:dyDescent="0.25">
      <c r="A313" s="192"/>
      <c r="B313" s="193" t="s">
        <v>248</v>
      </c>
      <c r="C313" s="193"/>
      <c r="D313" s="18" t="s">
        <v>231</v>
      </c>
      <c r="E313" s="18" t="s">
        <v>12</v>
      </c>
      <c r="F313" s="18" t="s">
        <v>247</v>
      </c>
      <c r="G313" s="18" t="s">
        <v>249</v>
      </c>
      <c r="H313" s="19">
        <v>153000</v>
      </c>
      <c r="I313" s="19">
        <v>98000</v>
      </c>
      <c r="J313" s="19">
        <v>98000</v>
      </c>
    </row>
    <row r="314" spans="1:10" s="1" customFormat="1" ht="39" hidden="1" customHeight="1" x14ac:dyDescent="0.25">
      <c r="A314" s="353" t="s">
        <v>599</v>
      </c>
      <c r="B314" s="354"/>
      <c r="C314" s="193"/>
      <c r="D314" s="18" t="s">
        <v>231</v>
      </c>
      <c r="E314" s="18" t="s">
        <v>12</v>
      </c>
      <c r="F314" s="18" t="s">
        <v>676</v>
      </c>
      <c r="G314" s="18"/>
      <c r="H314" s="19">
        <f>H315</f>
        <v>800000</v>
      </c>
      <c r="I314" s="19"/>
      <c r="J314" s="19"/>
    </row>
    <row r="315" spans="1:10" s="1" customFormat="1" ht="12.75" hidden="1" x14ac:dyDescent="0.25">
      <c r="A315" s="192"/>
      <c r="B315" s="187" t="s">
        <v>134</v>
      </c>
      <c r="C315" s="193"/>
      <c r="D315" s="18" t="s">
        <v>231</v>
      </c>
      <c r="E315" s="18" t="s">
        <v>12</v>
      </c>
      <c r="F315" s="18" t="s">
        <v>676</v>
      </c>
      <c r="G315" s="18" t="s">
        <v>135</v>
      </c>
      <c r="H315" s="19">
        <f>H316</f>
        <v>800000</v>
      </c>
      <c r="I315" s="19"/>
      <c r="J315" s="19"/>
    </row>
    <row r="316" spans="1:10" s="1" customFormat="1" ht="25.5" hidden="1" x14ac:dyDescent="0.25">
      <c r="A316" s="192"/>
      <c r="B316" s="193" t="s">
        <v>602</v>
      </c>
      <c r="C316" s="193"/>
      <c r="D316" s="18" t="s">
        <v>231</v>
      </c>
      <c r="E316" s="18" t="s">
        <v>12</v>
      </c>
      <c r="F316" s="18" t="s">
        <v>676</v>
      </c>
      <c r="G316" s="18" t="s">
        <v>601</v>
      </c>
      <c r="H316" s="19">
        <v>800000</v>
      </c>
      <c r="I316" s="19"/>
      <c r="J316" s="19"/>
    </row>
    <row r="317" spans="1:10" s="1" customFormat="1" ht="12.75" customHeight="1" x14ac:dyDescent="0.25">
      <c r="A317" s="326" t="s">
        <v>250</v>
      </c>
      <c r="B317" s="326"/>
      <c r="C317" s="198"/>
      <c r="D317" s="14" t="s">
        <v>231</v>
      </c>
      <c r="E317" s="14" t="s">
        <v>39</v>
      </c>
      <c r="F317" s="14"/>
      <c r="G317" s="14"/>
      <c r="H317" s="15">
        <f>H318+H326</f>
        <v>10858100</v>
      </c>
      <c r="I317" s="15">
        <f>I318+I326</f>
        <v>11676400</v>
      </c>
      <c r="J317" s="15">
        <f>J318+J326</f>
        <v>11964000</v>
      </c>
    </row>
    <row r="318" spans="1:10" s="1" customFormat="1" ht="12.75" x14ac:dyDescent="0.25">
      <c r="A318" s="368" t="s">
        <v>240</v>
      </c>
      <c r="B318" s="368"/>
      <c r="C318" s="192"/>
      <c r="D318" s="18" t="s">
        <v>231</v>
      </c>
      <c r="E318" s="18" t="s">
        <v>39</v>
      </c>
      <c r="F318" s="18" t="s">
        <v>241</v>
      </c>
      <c r="G318" s="18"/>
      <c r="H318" s="19">
        <f>H319+H323</f>
        <v>3676600</v>
      </c>
      <c r="I318" s="19">
        <f>I319+I323</f>
        <v>3683200</v>
      </c>
      <c r="J318" s="19">
        <f>J319+J323</f>
        <v>3690200</v>
      </c>
    </row>
    <row r="319" spans="1:10" s="1" customFormat="1" ht="24.75" customHeight="1" x14ac:dyDescent="0.25">
      <c r="A319" s="356" t="s">
        <v>251</v>
      </c>
      <c r="B319" s="356"/>
      <c r="C319" s="193"/>
      <c r="D319" s="18" t="s">
        <v>231</v>
      </c>
      <c r="E319" s="18" t="s">
        <v>39</v>
      </c>
      <c r="F319" s="18" t="s">
        <v>252</v>
      </c>
      <c r="G319" s="18"/>
      <c r="H319" s="19">
        <f t="shared" ref="H319:J321" si="58">H320</f>
        <v>132400</v>
      </c>
      <c r="I319" s="19">
        <f t="shared" si="58"/>
        <v>139000</v>
      </c>
      <c r="J319" s="19">
        <f t="shared" si="58"/>
        <v>146000</v>
      </c>
    </row>
    <row r="320" spans="1:10" s="12" customFormat="1" ht="27" customHeight="1" x14ac:dyDescent="0.25">
      <c r="A320" s="350" t="s">
        <v>300</v>
      </c>
      <c r="B320" s="350"/>
      <c r="C320" s="187"/>
      <c r="D320" s="18" t="s">
        <v>231</v>
      </c>
      <c r="E320" s="18" t="s">
        <v>39</v>
      </c>
      <c r="F320" s="18" t="s">
        <v>253</v>
      </c>
      <c r="G320" s="18"/>
      <c r="H320" s="19">
        <f t="shared" si="58"/>
        <v>132400</v>
      </c>
      <c r="I320" s="19">
        <f t="shared" si="58"/>
        <v>139000</v>
      </c>
      <c r="J320" s="19">
        <f t="shared" si="58"/>
        <v>146000</v>
      </c>
    </row>
    <row r="321" spans="1:10" s="1" customFormat="1" ht="12.75" x14ac:dyDescent="0.25">
      <c r="A321" s="192"/>
      <c r="B321" s="193" t="s">
        <v>127</v>
      </c>
      <c r="C321" s="193"/>
      <c r="D321" s="18" t="s">
        <v>231</v>
      </c>
      <c r="E321" s="18" t="s">
        <v>39</v>
      </c>
      <c r="F321" s="18" t="s">
        <v>253</v>
      </c>
      <c r="G321" s="18" t="s">
        <v>128</v>
      </c>
      <c r="H321" s="19">
        <f t="shared" si="58"/>
        <v>132400</v>
      </c>
      <c r="I321" s="19">
        <f t="shared" si="58"/>
        <v>139000</v>
      </c>
      <c r="J321" s="19">
        <f t="shared" si="58"/>
        <v>146000</v>
      </c>
    </row>
    <row r="322" spans="1:10" s="1" customFormat="1" ht="15" customHeight="1" x14ac:dyDescent="0.25">
      <c r="A322" s="192"/>
      <c r="B322" s="193" t="s">
        <v>254</v>
      </c>
      <c r="C322" s="193"/>
      <c r="D322" s="18" t="s">
        <v>231</v>
      </c>
      <c r="E322" s="18" t="s">
        <v>39</v>
      </c>
      <c r="F322" s="18" t="s">
        <v>253</v>
      </c>
      <c r="G322" s="18" t="s">
        <v>255</v>
      </c>
      <c r="H322" s="19">
        <v>132400</v>
      </c>
      <c r="I322" s="19">
        <v>139000</v>
      </c>
      <c r="J322" s="19">
        <v>146000</v>
      </c>
    </row>
    <row r="323" spans="1:10" s="1" customFormat="1" ht="39.75" customHeight="1" x14ac:dyDescent="0.25">
      <c r="A323" s="353" t="s">
        <v>256</v>
      </c>
      <c r="B323" s="354"/>
      <c r="C323" s="191"/>
      <c r="D323" s="18" t="s">
        <v>231</v>
      </c>
      <c r="E323" s="18" t="s">
        <v>39</v>
      </c>
      <c r="F323" s="18" t="s">
        <v>257</v>
      </c>
      <c r="G323" s="18"/>
      <c r="H323" s="19">
        <f t="shared" ref="H323:J324" si="59">H324</f>
        <v>3544200</v>
      </c>
      <c r="I323" s="19">
        <f t="shared" si="59"/>
        <v>3544200</v>
      </c>
      <c r="J323" s="19">
        <f t="shared" si="59"/>
        <v>3544200</v>
      </c>
    </row>
    <row r="324" spans="1:10" s="2" customFormat="1" ht="16.5" customHeight="1" x14ac:dyDescent="0.25">
      <c r="A324" s="353" t="s">
        <v>127</v>
      </c>
      <c r="B324" s="354"/>
      <c r="C324" s="193"/>
      <c r="D324" s="25" t="s">
        <v>231</v>
      </c>
      <c r="E324" s="25" t="s">
        <v>39</v>
      </c>
      <c r="F324" s="25" t="s">
        <v>257</v>
      </c>
      <c r="G324" s="25" t="s">
        <v>128</v>
      </c>
      <c r="H324" s="27">
        <f t="shared" si="59"/>
        <v>3544200</v>
      </c>
      <c r="I324" s="27">
        <f t="shared" si="59"/>
        <v>3544200</v>
      </c>
      <c r="J324" s="27">
        <f t="shared" si="59"/>
        <v>3544200</v>
      </c>
    </row>
    <row r="325" spans="1:10" s="1" customFormat="1" ht="12.75" x14ac:dyDescent="0.25">
      <c r="A325" s="187"/>
      <c r="B325" s="187" t="s">
        <v>258</v>
      </c>
      <c r="C325" s="187"/>
      <c r="D325" s="18" t="s">
        <v>231</v>
      </c>
      <c r="E325" s="18" t="s">
        <v>39</v>
      </c>
      <c r="F325" s="18" t="s">
        <v>257</v>
      </c>
      <c r="G325" s="18" t="s">
        <v>259</v>
      </c>
      <c r="H325" s="19">
        <v>3544200</v>
      </c>
      <c r="I325" s="19">
        <v>3544200</v>
      </c>
      <c r="J325" s="19">
        <v>3544200</v>
      </c>
    </row>
    <row r="326" spans="1:10" s="1" customFormat="1" ht="12.75" x14ac:dyDescent="0.25">
      <c r="A326" s="368" t="s">
        <v>166</v>
      </c>
      <c r="B326" s="368"/>
      <c r="C326" s="192"/>
      <c r="D326" s="18" t="s">
        <v>231</v>
      </c>
      <c r="E326" s="18" t="s">
        <v>39</v>
      </c>
      <c r="F326" s="18" t="s">
        <v>167</v>
      </c>
      <c r="G326" s="18"/>
      <c r="H326" s="19">
        <f>H327+H330</f>
        <v>7181500</v>
      </c>
      <c r="I326" s="19">
        <f>I327+I330</f>
        <v>7993200</v>
      </c>
      <c r="J326" s="19">
        <f>J327+J330</f>
        <v>8273800</v>
      </c>
    </row>
    <row r="327" spans="1:10" s="1" customFormat="1" ht="26.25" customHeight="1" x14ac:dyDescent="0.25">
      <c r="A327" s="356" t="s">
        <v>260</v>
      </c>
      <c r="B327" s="356"/>
      <c r="C327" s="193"/>
      <c r="D327" s="18" t="s">
        <v>231</v>
      </c>
      <c r="E327" s="18" t="s">
        <v>39</v>
      </c>
      <c r="F327" s="18" t="s">
        <v>261</v>
      </c>
      <c r="G327" s="18"/>
      <c r="H327" s="19">
        <f t="shared" ref="H327:J328" si="60">H328</f>
        <v>652000</v>
      </c>
      <c r="I327" s="19">
        <f t="shared" si="60"/>
        <v>652000</v>
      </c>
      <c r="J327" s="19">
        <f t="shared" si="60"/>
        <v>652000</v>
      </c>
    </row>
    <row r="328" spans="1:10" s="1" customFormat="1" ht="12.75" x14ac:dyDescent="0.25">
      <c r="A328" s="192"/>
      <c r="B328" s="193" t="s">
        <v>127</v>
      </c>
      <c r="C328" s="193"/>
      <c r="D328" s="18" t="s">
        <v>231</v>
      </c>
      <c r="E328" s="18" t="s">
        <v>39</v>
      </c>
      <c r="F328" s="18" t="s">
        <v>261</v>
      </c>
      <c r="G328" s="18" t="s">
        <v>128</v>
      </c>
      <c r="H328" s="19">
        <f t="shared" si="60"/>
        <v>652000</v>
      </c>
      <c r="I328" s="19">
        <f t="shared" si="60"/>
        <v>652000</v>
      </c>
      <c r="J328" s="19">
        <f t="shared" si="60"/>
        <v>652000</v>
      </c>
    </row>
    <row r="329" spans="1:10" s="1" customFormat="1" ht="15.75" customHeight="1" x14ac:dyDescent="0.25">
      <c r="A329" s="192"/>
      <c r="B329" s="193" t="s">
        <v>254</v>
      </c>
      <c r="C329" s="193"/>
      <c r="D329" s="18" t="s">
        <v>231</v>
      </c>
      <c r="E329" s="18" t="s">
        <v>39</v>
      </c>
      <c r="F329" s="18" t="s">
        <v>261</v>
      </c>
      <c r="G329" s="18" t="s">
        <v>255</v>
      </c>
      <c r="H329" s="19">
        <v>652000</v>
      </c>
      <c r="I329" s="19">
        <v>652000</v>
      </c>
      <c r="J329" s="19">
        <v>652000</v>
      </c>
    </row>
    <row r="330" spans="1:10" s="1" customFormat="1" ht="39.75" customHeight="1" x14ac:dyDescent="0.25">
      <c r="A330" s="356" t="s">
        <v>262</v>
      </c>
      <c r="B330" s="356"/>
      <c r="C330" s="193"/>
      <c r="D330" s="18" t="s">
        <v>231</v>
      </c>
      <c r="E330" s="18" t="s">
        <v>39</v>
      </c>
      <c r="F330" s="18" t="s">
        <v>263</v>
      </c>
      <c r="G330" s="18"/>
      <c r="H330" s="19">
        <f>H331+H333</f>
        <v>6529500</v>
      </c>
      <c r="I330" s="19">
        <f>I331+I333</f>
        <v>7341200</v>
      </c>
      <c r="J330" s="19">
        <f>J331+J333</f>
        <v>7621800</v>
      </c>
    </row>
    <row r="331" spans="1:10" s="1" customFormat="1" ht="12.75" x14ac:dyDescent="0.25">
      <c r="A331" s="20"/>
      <c r="B331" s="193" t="s">
        <v>22</v>
      </c>
      <c r="C331" s="193"/>
      <c r="D331" s="18" t="s">
        <v>264</v>
      </c>
      <c r="E331" s="18" t="s">
        <v>39</v>
      </c>
      <c r="F331" s="18" t="s">
        <v>263</v>
      </c>
      <c r="G331" s="18" t="s">
        <v>23</v>
      </c>
      <c r="H331" s="19">
        <f>H332</f>
        <v>1559600</v>
      </c>
      <c r="I331" s="19">
        <f>I332</f>
        <v>1774912</v>
      </c>
      <c r="J331" s="19">
        <f>J332</f>
        <v>1844000</v>
      </c>
    </row>
    <row r="332" spans="1:10" s="1" customFormat="1" ht="12.75" x14ac:dyDescent="0.25">
      <c r="A332" s="20"/>
      <c r="B332" s="187" t="s">
        <v>24</v>
      </c>
      <c r="C332" s="187"/>
      <c r="D332" s="18" t="s">
        <v>264</v>
      </c>
      <c r="E332" s="18" t="s">
        <v>39</v>
      </c>
      <c r="F332" s="18" t="s">
        <v>263</v>
      </c>
      <c r="G332" s="18" t="s">
        <v>25</v>
      </c>
      <c r="H332" s="19">
        <v>1559600</v>
      </c>
      <c r="I332" s="19">
        <v>1774912</v>
      </c>
      <c r="J332" s="19">
        <v>1844000</v>
      </c>
    </row>
    <row r="333" spans="1:10" s="1" customFormat="1" ht="12.75" x14ac:dyDescent="0.25">
      <c r="A333" s="192"/>
      <c r="B333" s="193" t="s">
        <v>127</v>
      </c>
      <c r="C333" s="193"/>
      <c r="D333" s="18" t="s">
        <v>231</v>
      </c>
      <c r="E333" s="18" t="s">
        <v>39</v>
      </c>
      <c r="F333" s="18" t="s">
        <v>263</v>
      </c>
      <c r="G333" s="18" t="s">
        <v>128</v>
      </c>
      <c r="H333" s="19">
        <f>H334</f>
        <v>4969900</v>
      </c>
      <c r="I333" s="19">
        <f>I334</f>
        <v>5566288</v>
      </c>
      <c r="J333" s="19">
        <f>J334</f>
        <v>5777800</v>
      </c>
    </row>
    <row r="334" spans="1:10" s="1" customFormat="1" ht="15" customHeight="1" x14ac:dyDescent="0.25">
      <c r="A334" s="192"/>
      <c r="B334" s="193" t="s">
        <v>254</v>
      </c>
      <c r="C334" s="193"/>
      <c r="D334" s="18" t="s">
        <v>231</v>
      </c>
      <c r="E334" s="18" t="s">
        <v>39</v>
      </c>
      <c r="F334" s="18" t="s">
        <v>263</v>
      </c>
      <c r="G334" s="18" t="s">
        <v>255</v>
      </c>
      <c r="H334" s="19">
        <v>4969900</v>
      </c>
      <c r="I334" s="19">
        <v>5566288</v>
      </c>
      <c r="J334" s="19">
        <v>5777800</v>
      </c>
    </row>
    <row r="335" spans="1:10" s="1" customFormat="1" ht="12.75" customHeight="1" x14ac:dyDescent="0.25">
      <c r="A335" s="326" t="s">
        <v>265</v>
      </c>
      <c r="B335" s="326"/>
      <c r="C335" s="198"/>
      <c r="D335" s="14" t="s">
        <v>231</v>
      </c>
      <c r="E335" s="14" t="s">
        <v>47</v>
      </c>
      <c r="F335" s="14"/>
      <c r="G335" s="14"/>
      <c r="H335" s="15">
        <f>H336+H348</f>
        <v>1349500</v>
      </c>
      <c r="I335" s="15">
        <f>I336+I348</f>
        <v>1349500</v>
      </c>
      <c r="J335" s="15">
        <f>J336+J348</f>
        <v>1349500</v>
      </c>
    </row>
    <row r="336" spans="1:10" s="16" customFormat="1" ht="12.75" customHeight="1" x14ac:dyDescent="0.25">
      <c r="A336" s="350" t="s">
        <v>64</v>
      </c>
      <c r="B336" s="350"/>
      <c r="C336" s="187"/>
      <c r="D336" s="18" t="s">
        <v>231</v>
      </c>
      <c r="E336" s="18" t="s">
        <v>47</v>
      </c>
      <c r="F336" s="18" t="s">
        <v>65</v>
      </c>
      <c r="G336" s="18"/>
      <c r="H336" s="19">
        <f>H337</f>
        <v>1004500</v>
      </c>
      <c r="I336" s="19">
        <f>I337</f>
        <v>1004500</v>
      </c>
      <c r="J336" s="19">
        <f>J337</f>
        <v>1004500</v>
      </c>
    </row>
    <row r="337" spans="1:10" s="1" customFormat="1" ht="67.5" customHeight="1" x14ac:dyDescent="0.25">
      <c r="A337" s="350" t="s">
        <v>66</v>
      </c>
      <c r="B337" s="350"/>
      <c r="C337" s="187"/>
      <c r="D337" s="25" t="s">
        <v>231</v>
      </c>
      <c r="E337" s="25" t="s">
        <v>47</v>
      </c>
      <c r="F337" s="25" t="s">
        <v>67</v>
      </c>
      <c r="G337" s="25"/>
      <c r="H337" s="19">
        <f>H338+H343</f>
        <v>1004500</v>
      </c>
      <c r="I337" s="19">
        <f>I338+I343</f>
        <v>1004500</v>
      </c>
      <c r="J337" s="19">
        <f>J338+J343</f>
        <v>1004500</v>
      </c>
    </row>
    <row r="338" spans="1:10" s="1" customFormat="1" ht="26.25" customHeight="1" x14ac:dyDescent="0.25">
      <c r="A338" s="350" t="s">
        <v>266</v>
      </c>
      <c r="B338" s="350"/>
      <c r="C338" s="187"/>
      <c r="D338" s="25" t="s">
        <v>231</v>
      </c>
      <c r="E338" s="25" t="s">
        <v>47</v>
      </c>
      <c r="F338" s="25" t="s">
        <v>267</v>
      </c>
      <c r="G338" s="25"/>
      <c r="H338" s="19">
        <f>H339+H341</f>
        <v>430500</v>
      </c>
      <c r="I338" s="19">
        <f>I339+I341</f>
        <v>430500</v>
      </c>
      <c r="J338" s="19">
        <f>J339+J341</f>
        <v>430500</v>
      </c>
    </row>
    <row r="339" spans="1:10" s="1" customFormat="1" ht="27" customHeight="1" x14ac:dyDescent="0.25">
      <c r="A339" s="187"/>
      <c r="B339" s="187" t="s">
        <v>17</v>
      </c>
      <c r="C339" s="187"/>
      <c r="D339" s="25" t="s">
        <v>231</v>
      </c>
      <c r="E339" s="25" t="s">
        <v>47</v>
      </c>
      <c r="F339" s="25" t="s">
        <v>267</v>
      </c>
      <c r="G339" s="18" t="s">
        <v>19</v>
      </c>
      <c r="H339" s="19">
        <f>H340</f>
        <v>347000</v>
      </c>
      <c r="I339" s="19">
        <f>I340</f>
        <v>347033</v>
      </c>
      <c r="J339" s="19">
        <f>J340</f>
        <v>347033</v>
      </c>
    </row>
    <row r="340" spans="1:10" s="1" customFormat="1" ht="12.75" x14ac:dyDescent="0.25">
      <c r="A340" s="20"/>
      <c r="B340" s="193" t="s">
        <v>20</v>
      </c>
      <c r="C340" s="193"/>
      <c r="D340" s="25" t="s">
        <v>231</v>
      </c>
      <c r="E340" s="25" t="s">
        <v>47</v>
      </c>
      <c r="F340" s="25" t="s">
        <v>267</v>
      </c>
      <c r="G340" s="18" t="s">
        <v>21</v>
      </c>
      <c r="H340" s="19">
        <f>347033-33</f>
        <v>347000</v>
      </c>
      <c r="I340" s="19">
        <v>347033</v>
      </c>
      <c r="J340" s="19">
        <v>347033</v>
      </c>
    </row>
    <row r="341" spans="1:10" s="1" customFormat="1" ht="12.75" x14ac:dyDescent="0.25">
      <c r="A341" s="20"/>
      <c r="B341" s="193" t="s">
        <v>22</v>
      </c>
      <c r="C341" s="193"/>
      <c r="D341" s="25" t="s">
        <v>231</v>
      </c>
      <c r="E341" s="25" t="s">
        <v>47</v>
      </c>
      <c r="F341" s="25" t="s">
        <v>267</v>
      </c>
      <c r="G341" s="18" t="s">
        <v>23</v>
      </c>
      <c r="H341" s="19">
        <f>H342</f>
        <v>83500</v>
      </c>
      <c r="I341" s="19">
        <f>I342</f>
        <v>83467</v>
      </c>
      <c r="J341" s="19">
        <f>J342</f>
        <v>83467</v>
      </c>
    </row>
    <row r="342" spans="1:10" s="1" customFormat="1" ht="12.75" x14ac:dyDescent="0.25">
      <c r="A342" s="20"/>
      <c r="B342" s="187" t="s">
        <v>24</v>
      </c>
      <c r="C342" s="187"/>
      <c r="D342" s="25" t="s">
        <v>231</v>
      </c>
      <c r="E342" s="25" t="s">
        <v>47</v>
      </c>
      <c r="F342" s="25" t="s">
        <v>267</v>
      </c>
      <c r="G342" s="18" t="s">
        <v>25</v>
      </c>
      <c r="H342" s="19">
        <f>83467+33</f>
        <v>83500</v>
      </c>
      <c r="I342" s="19">
        <v>83467</v>
      </c>
      <c r="J342" s="19">
        <v>83467</v>
      </c>
    </row>
    <row r="343" spans="1:10" s="1" customFormat="1" ht="17.25" customHeight="1" x14ac:dyDescent="0.25">
      <c r="A343" s="350" t="s">
        <v>268</v>
      </c>
      <c r="B343" s="350"/>
      <c r="C343" s="187"/>
      <c r="D343" s="18" t="s">
        <v>231</v>
      </c>
      <c r="E343" s="18" t="s">
        <v>47</v>
      </c>
      <c r="F343" s="18" t="s">
        <v>269</v>
      </c>
      <c r="G343" s="18"/>
      <c r="H343" s="19">
        <f>H344+H346</f>
        <v>574000</v>
      </c>
      <c r="I343" s="19">
        <f>I344+I346</f>
        <v>574000</v>
      </c>
      <c r="J343" s="19">
        <f>J344+J346</f>
        <v>574000</v>
      </c>
    </row>
    <row r="344" spans="1:10" s="1" customFormat="1" ht="27" customHeight="1" x14ac:dyDescent="0.25">
      <c r="A344" s="187"/>
      <c r="B344" s="187" t="s">
        <v>17</v>
      </c>
      <c r="C344" s="187"/>
      <c r="D344" s="25" t="s">
        <v>231</v>
      </c>
      <c r="E344" s="25" t="s">
        <v>47</v>
      </c>
      <c r="F344" s="18" t="s">
        <v>269</v>
      </c>
      <c r="G344" s="18" t="s">
        <v>19</v>
      </c>
      <c r="H344" s="19">
        <f>H345</f>
        <v>340600</v>
      </c>
      <c r="I344" s="19">
        <f>I345</f>
        <v>340646</v>
      </c>
      <c r="J344" s="19">
        <f>J345</f>
        <v>340646</v>
      </c>
    </row>
    <row r="345" spans="1:10" s="1" customFormat="1" ht="12.75" x14ac:dyDescent="0.25">
      <c r="A345" s="20"/>
      <c r="B345" s="193" t="s">
        <v>20</v>
      </c>
      <c r="C345" s="193"/>
      <c r="D345" s="25" t="s">
        <v>231</v>
      </c>
      <c r="E345" s="25" t="s">
        <v>47</v>
      </c>
      <c r="F345" s="18" t="s">
        <v>269</v>
      </c>
      <c r="G345" s="18" t="s">
        <v>21</v>
      </c>
      <c r="H345" s="19">
        <f>340646-46</f>
        <v>340600</v>
      </c>
      <c r="I345" s="19">
        <v>340646</v>
      </c>
      <c r="J345" s="19">
        <v>340646</v>
      </c>
    </row>
    <row r="346" spans="1:10" s="1" customFormat="1" ht="12.75" x14ac:dyDescent="0.25">
      <c r="A346" s="20"/>
      <c r="B346" s="193" t="s">
        <v>22</v>
      </c>
      <c r="C346" s="193"/>
      <c r="D346" s="25" t="s">
        <v>231</v>
      </c>
      <c r="E346" s="25" t="s">
        <v>47</v>
      </c>
      <c r="F346" s="18" t="s">
        <v>269</v>
      </c>
      <c r="G346" s="18" t="s">
        <v>23</v>
      </c>
      <c r="H346" s="19">
        <f>H347</f>
        <v>233400</v>
      </c>
      <c r="I346" s="19">
        <f>I347</f>
        <v>233354</v>
      </c>
      <c r="J346" s="19">
        <f>J347</f>
        <v>233354</v>
      </c>
    </row>
    <row r="347" spans="1:10" s="1" customFormat="1" ht="12.75" x14ac:dyDescent="0.25">
      <c r="A347" s="20"/>
      <c r="B347" s="187" t="s">
        <v>24</v>
      </c>
      <c r="C347" s="187"/>
      <c r="D347" s="25" t="s">
        <v>231</v>
      </c>
      <c r="E347" s="25" t="s">
        <v>47</v>
      </c>
      <c r="F347" s="18" t="s">
        <v>269</v>
      </c>
      <c r="G347" s="18" t="s">
        <v>25</v>
      </c>
      <c r="H347" s="19">
        <f>233354+46</f>
        <v>233400</v>
      </c>
      <c r="I347" s="19">
        <v>233354</v>
      </c>
      <c r="J347" s="19">
        <v>233354</v>
      </c>
    </row>
    <row r="348" spans="1:10" s="1" customFormat="1" ht="12.75" customHeight="1" x14ac:dyDescent="0.25">
      <c r="A348" s="350" t="s">
        <v>270</v>
      </c>
      <c r="B348" s="350"/>
      <c r="C348" s="187"/>
      <c r="D348" s="18" t="s">
        <v>231</v>
      </c>
      <c r="E348" s="18" t="s">
        <v>47</v>
      </c>
      <c r="F348" s="18" t="s">
        <v>271</v>
      </c>
      <c r="G348" s="18"/>
      <c r="H348" s="19">
        <f>H349+H351</f>
        <v>345000</v>
      </c>
      <c r="I348" s="19">
        <f>I349+I351</f>
        <v>345000</v>
      </c>
      <c r="J348" s="19">
        <f>J349+J351</f>
        <v>345000</v>
      </c>
    </row>
    <row r="349" spans="1:10" s="1" customFormat="1" ht="12.75" x14ac:dyDescent="0.25">
      <c r="A349" s="20"/>
      <c r="B349" s="193" t="s">
        <v>22</v>
      </c>
      <c r="C349" s="193"/>
      <c r="D349" s="25" t="s">
        <v>231</v>
      </c>
      <c r="E349" s="18" t="s">
        <v>47</v>
      </c>
      <c r="F349" s="18" t="s">
        <v>271</v>
      </c>
      <c r="G349" s="18" t="s">
        <v>23</v>
      </c>
      <c r="H349" s="19">
        <f>H350</f>
        <v>145000</v>
      </c>
      <c r="I349" s="19">
        <f>I350</f>
        <v>145000</v>
      </c>
      <c r="J349" s="19">
        <f>J350</f>
        <v>145000</v>
      </c>
    </row>
    <row r="350" spans="1:10" s="1" customFormat="1" ht="12.75" x14ac:dyDescent="0.25">
      <c r="A350" s="20"/>
      <c r="B350" s="187" t="s">
        <v>24</v>
      </c>
      <c r="C350" s="187"/>
      <c r="D350" s="25" t="s">
        <v>231</v>
      </c>
      <c r="E350" s="18" t="s">
        <v>47</v>
      </c>
      <c r="F350" s="18" t="s">
        <v>271</v>
      </c>
      <c r="G350" s="18" t="s">
        <v>25</v>
      </c>
      <c r="H350" s="19">
        <v>145000</v>
      </c>
      <c r="I350" s="19">
        <v>145000</v>
      </c>
      <c r="J350" s="19">
        <v>145000</v>
      </c>
    </row>
    <row r="351" spans="1:10" s="1" customFormat="1" ht="12.75" x14ac:dyDescent="0.25">
      <c r="A351" s="192"/>
      <c r="B351" s="193" t="s">
        <v>127</v>
      </c>
      <c r="C351" s="193"/>
      <c r="D351" s="18" t="s">
        <v>231</v>
      </c>
      <c r="E351" s="18" t="s">
        <v>47</v>
      </c>
      <c r="F351" s="18" t="s">
        <v>271</v>
      </c>
      <c r="G351" s="18" t="s">
        <v>128</v>
      </c>
      <c r="H351" s="19">
        <f>H352</f>
        <v>200000</v>
      </c>
      <c r="I351" s="19">
        <f>I352</f>
        <v>200000</v>
      </c>
      <c r="J351" s="19">
        <f>J352</f>
        <v>200000</v>
      </c>
    </row>
    <row r="352" spans="1:10" s="1" customFormat="1" ht="25.5" x14ac:dyDescent="0.25">
      <c r="A352" s="192"/>
      <c r="B352" s="193" t="s">
        <v>129</v>
      </c>
      <c r="C352" s="193"/>
      <c r="D352" s="18" t="s">
        <v>231</v>
      </c>
      <c r="E352" s="18" t="s">
        <v>47</v>
      </c>
      <c r="F352" s="18" t="s">
        <v>271</v>
      </c>
      <c r="G352" s="18" t="s">
        <v>130</v>
      </c>
      <c r="H352" s="19">
        <v>200000</v>
      </c>
      <c r="I352" s="19">
        <v>200000</v>
      </c>
      <c r="J352" s="19">
        <v>200000</v>
      </c>
    </row>
    <row r="353" spans="1:10" s="1" customFormat="1" ht="12.75" customHeight="1" x14ac:dyDescent="0.25">
      <c r="A353" s="355" t="s">
        <v>272</v>
      </c>
      <c r="B353" s="355"/>
      <c r="C353" s="188"/>
      <c r="D353" s="9" t="s">
        <v>51</v>
      </c>
      <c r="E353" s="9"/>
      <c r="F353" s="9"/>
      <c r="G353" s="9"/>
      <c r="H353" s="10" t="e">
        <f>H354</f>
        <v>#REF!</v>
      </c>
      <c r="I353" s="10">
        <f>I354</f>
        <v>0</v>
      </c>
      <c r="J353" s="10">
        <f>J354</f>
        <v>0</v>
      </c>
    </row>
    <row r="354" spans="1:10" s="1" customFormat="1" ht="12.75" x14ac:dyDescent="0.25">
      <c r="A354" s="367" t="s">
        <v>273</v>
      </c>
      <c r="B354" s="367"/>
      <c r="C354" s="189"/>
      <c r="D354" s="14" t="s">
        <v>51</v>
      </c>
      <c r="E354" s="14" t="s">
        <v>79</v>
      </c>
      <c r="F354" s="14"/>
      <c r="G354" s="14"/>
      <c r="H354" s="15" t="e">
        <f t="shared" ref="H354:J355" si="61">H355</f>
        <v>#REF!</v>
      </c>
      <c r="I354" s="15">
        <f t="shared" si="61"/>
        <v>0</v>
      </c>
      <c r="J354" s="15">
        <f t="shared" si="61"/>
        <v>0</v>
      </c>
    </row>
    <row r="355" spans="1:10" s="16" customFormat="1" ht="12.75" customHeight="1" x14ac:dyDescent="0.25">
      <c r="A355" s="350" t="s">
        <v>274</v>
      </c>
      <c r="B355" s="350"/>
      <c r="C355" s="187"/>
      <c r="D355" s="18" t="s">
        <v>51</v>
      </c>
      <c r="E355" s="18" t="s">
        <v>79</v>
      </c>
      <c r="F355" s="18" t="s">
        <v>275</v>
      </c>
      <c r="G355" s="18"/>
      <c r="H355" s="19" t="e">
        <f t="shared" si="61"/>
        <v>#REF!</v>
      </c>
      <c r="I355" s="19">
        <f t="shared" si="61"/>
        <v>0</v>
      </c>
      <c r="J355" s="19">
        <f t="shared" si="61"/>
        <v>0</v>
      </c>
    </row>
    <row r="356" spans="1:10" s="40" customFormat="1" ht="24.75" customHeight="1" x14ac:dyDescent="0.25">
      <c r="A356" s="350" t="s">
        <v>276</v>
      </c>
      <c r="B356" s="350"/>
      <c r="C356" s="187"/>
      <c r="D356" s="18" t="s">
        <v>51</v>
      </c>
      <c r="E356" s="18" t="s">
        <v>79</v>
      </c>
      <c r="F356" s="18" t="s">
        <v>277</v>
      </c>
      <c r="G356" s="18"/>
      <c r="H356" s="19" t="e">
        <f>#REF!</f>
        <v>#REF!</v>
      </c>
      <c r="I356" s="19">
        <f>I357</f>
        <v>0</v>
      </c>
      <c r="J356" s="19">
        <f>J357</f>
        <v>0</v>
      </c>
    </row>
    <row r="357" spans="1:10" s="1" customFormat="1" ht="12.75" x14ac:dyDescent="0.25">
      <c r="A357" s="20"/>
      <c r="B357" s="193" t="s">
        <v>22</v>
      </c>
      <c r="C357" s="193"/>
      <c r="D357" s="18" t="s">
        <v>51</v>
      </c>
      <c r="E357" s="18" t="s">
        <v>79</v>
      </c>
      <c r="F357" s="18" t="s">
        <v>277</v>
      </c>
      <c r="G357" s="18" t="s">
        <v>23</v>
      </c>
      <c r="H357" s="19">
        <f t="shared" ref="H357:J357" si="62">H358</f>
        <v>0</v>
      </c>
      <c r="I357" s="19">
        <f t="shared" si="62"/>
        <v>0</v>
      </c>
      <c r="J357" s="19">
        <f t="shared" si="62"/>
        <v>0</v>
      </c>
    </row>
    <row r="358" spans="1:10" s="1" customFormat="1" ht="12.75" x14ac:dyDescent="0.25">
      <c r="A358" s="20"/>
      <c r="B358" s="187" t="s">
        <v>24</v>
      </c>
      <c r="C358" s="187"/>
      <c r="D358" s="18" t="s">
        <v>51</v>
      </c>
      <c r="E358" s="18" t="s">
        <v>79</v>
      </c>
      <c r="F358" s="18" t="s">
        <v>277</v>
      </c>
      <c r="G358" s="18" t="s">
        <v>25</v>
      </c>
      <c r="H358" s="19"/>
      <c r="I358" s="19"/>
      <c r="J358" s="19"/>
    </row>
    <row r="359" spans="1:10" s="1" customFormat="1" ht="30.75" customHeight="1" x14ac:dyDescent="0.25">
      <c r="A359" s="355" t="s">
        <v>279</v>
      </c>
      <c r="B359" s="355"/>
      <c r="C359" s="188"/>
      <c r="D359" s="41" t="s">
        <v>280</v>
      </c>
      <c r="E359" s="41"/>
      <c r="F359" s="41"/>
      <c r="G359" s="41"/>
      <c r="H359" s="42">
        <f>H360+H366</f>
        <v>22471000</v>
      </c>
      <c r="I359" s="42">
        <f>I360+I366</f>
        <v>23953000</v>
      </c>
      <c r="J359" s="42">
        <f>J360+J366</f>
        <v>25348000</v>
      </c>
    </row>
    <row r="360" spans="1:10" s="1" customFormat="1" ht="27" customHeight="1" x14ac:dyDescent="0.25">
      <c r="A360" s="326" t="s">
        <v>281</v>
      </c>
      <c r="B360" s="326"/>
      <c r="C360" s="198"/>
      <c r="D360" s="43" t="s">
        <v>280</v>
      </c>
      <c r="E360" s="43" t="s">
        <v>10</v>
      </c>
      <c r="F360" s="44"/>
      <c r="G360" s="43"/>
      <c r="H360" s="45">
        <f t="shared" ref="H360:J364" si="63">H361</f>
        <v>8781000</v>
      </c>
      <c r="I360" s="45">
        <f t="shared" si="63"/>
        <v>9220000</v>
      </c>
      <c r="J360" s="45">
        <f t="shared" si="63"/>
        <v>10165000</v>
      </c>
    </row>
    <row r="361" spans="1:10" s="1" customFormat="1" ht="12.75" customHeight="1" x14ac:dyDescent="0.25">
      <c r="A361" s="350" t="s">
        <v>64</v>
      </c>
      <c r="B361" s="350"/>
      <c r="C361" s="187"/>
      <c r="D361" s="18" t="s">
        <v>280</v>
      </c>
      <c r="E361" s="18" t="s">
        <v>10</v>
      </c>
      <c r="F361" s="18" t="s">
        <v>65</v>
      </c>
      <c r="G361" s="18"/>
      <c r="H361" s="19">
        <f t="shared" si="63"/>
        <v>8781000</v>
      </c>
      <c r="I361" s="19">
        <f t="shared" si="63"/>
        <v>9220000</v>
      </c>
      <c r="J361" s="19">
        <f t="shared" si="63"/>
        <v>10165000</v>
      </c>
    </row>
    <row r="362" spans="1:10" s="1" customFormat="1" ht="65.25" customHeight="1" x14ac:dyDescent="0.25">
      <c r="A362" s="350" t="s">
        <v>66</v>
      </c>
      <c r="B362" s="350"/>
      <c r="C362" s="187"/>
      <c r="D362" s="18" t="s">
        <v>280</v>
      </c>
      <c r="E362" s="18" t="s">
        <v>10</v>
      </c>
      <c r="F362" s="18" t="s">
        <v>67</v>
      </c>
      <c r="G362" s="18"/>
      <c r="H362" s="19">
        <f t="shared" si="63"/>
        <v>8781000</v>
      </c>
      <c r="I362" s="19">
        <f t="shared" si="63"/>
        <v>9220000</v>
      </c>
      <c r="J362" s="19">
        <f t="shared" si="63"/>
        <v>10165000</v>
      </c>
    </row>
    <row r="363" spans="1:10" s="1" customFormat="1" ht="37.5" customHeight="1" x14ac:dyDescent="0.25">
      <c r="A363" s="356" t="s">
        <v>282</v>
      </c>
      <c r="B363" s="356"/>
      <c r="C363" s="193"/>
      <c r="D363" s="18" t="s">
        <v>280</v>
      </c>
      <c r="E363" s="18" t="s">
        <v>10</v>
      </c>
      <c r="F363" s="18" t="s">
        <v>283</v>
      </c>
      <c r="G363" s="18"/>
      <c r="H363" s="19">
        <f t="shared" si="63"/>
        <v>8781000</v>
      </c>
      <c r="I363" s="19">
        <f t="shared" si="63"/>
        <v>9220000</v>
      </c>
      <c r="J363" s="19">
        <f t="shared" si="63"/>
        <v>10165000</v>
      </c>
    </row>
    <row r="364" spans="1:10" s="1" customFormat="1" ht="12.75" x14ac:dyDescent="0.25">
      <c r="A364" s="20"/>
      <c r="B364" s="193" t="s">
        <v>64</v>
      </c>
      <c r="C364" s="193"/>
      <c r="D364" s="18" t="s">
        <v>280</v>
      </c>
      <c r="E364" s="18" t="s">
        <v>10</v>
      </c>
      <c r="F364" s="18" t="s">
        <v>283</v>
      </c>
      <c r="G364" s="18" t="s">
        <v>71</v>
      </c>
      <c r="H364" s="19">
        <f t="shared" si="63"/>
        <v>8781000</v>
      </c>
      <c r="I364" s="19">
        <f t="shared" si="63"/>
        <v>9220000</v>
      </c>
      <c r="J364" s="19">
        <f t="shared" si="63"/>
        <v>10165000</v>
      </c>
    </row>
    <row r="365" spans="1:10" s="1" customFormat="1" ht="12.75" x14ac:dyDescent="0.25">
      <c r="A365" s="20"/>
      <c r="B365" s="187" t="s">
        <v>222</v>
      </c>
      <c r="C365" s="187"/>
      <c r="D365" s="18" t="s">
        <v>280</v>
      </c>
      <c r="E365" s="18" t="s">
        <v>10</v>
      </c>
      <c r="F365" s="18" t="s">
        <v>283</v>
      </c>
      <c r="G365" s="18" t="s">
        <v>223</v>
      </c>
      <c r="H365" s="19">
        <v>8781000</v>
      </c>
      <c r="I365" s="19">
        <v>9220000</v>
      </c>
      <c r="J365" s="19">
        <v>10165000</v>
      </c>
    </row>
    <row r="366" spans="1:10" s="1" customFormat="1" ht="12.75" x14ac:dyDescent="0.25">
      <c r="A366" s="366" t="s">
        <v>284</v>
      </c>
      <c r="B366" s="366"/>
      <c r="C366" s="197"/>
      <c r="D366" s="14" t="s">
        <v>280</v>
      </c>
      <c r="E366" s="14" t="s">
        <v>79</v>
      </c>
      <c r="F366" s="14"/>
      <c r="G366" s="14"/>
      <c r="H366" s="15">
        <f t="shared" ref="H366:J370" si="64">H367</f>
        <v>13690000</v>
      </c>
      <c r="I366" s="15">
        <f t="shared" si="64"/>
        <v>14733000</v>
      </c>
      <c r="J366" s="15">
        <f t="shared" si="64"/>
        <v>15183000</v>
      </c>
    </row>
    <row r="367" spans="1:10" s="40" customFormat="1" ht="12.75" customHeight="1" x14ac:dyDescent="0.25">
      <c r="A367" s="350" t="s">
        <v>64</v>
      </c>
      <c r="B367" s="350"/>
      <c r="C367" s="187"/>
      <c r="D367" s="18" t="s">
        <v>280</v>
      </c>
      <c r="E367" s="18" t="s">
        <v>79</v>
      </c>
      <c r="F367" s="18" t="s">
        <v>65</v>
      </c>
      <c r="G367" s="18"/>
      <c r="H367" s="19">
        <f t="shared" si="64"/>
        <v>13690000</v>
      </c>
      <c r="I367" s="19">
        <f t="shared" si="64"/>
        <v>14733000</v>
      </c>
      <c r="J367" s="19">
        <f t="shared" si="64"/>
        <v>15183000</v>
      </c>
    </row>
    <row r="368" spans="1:10" s="16" customFormat="1" ht="63.75" customHeight="1" x14ac:dyDescent="0.25">
      <c r="A368" s="350" t="s">
        <v>66</v>
      </c>
      <c r="B368" s="350"/>
      <c r="C368" s="187"/>
      <c r="D368" s="18" t="s">
        <v>280</v>
      </c>
      <c r="E368" s="18" t="s">
        <v>79</v>
      </c>
      <c r="F368" s="18" t="s">
        <v>67</v>
      </c>
      <c r="G368" s="18"/>
      <c r="H368" s="19">
        <f t="shared" si="64"/>
        <v>13690000</v>
      </c>
      <c r="I368" s="19">
        <f t="shared" si="64"/>
        <v>14733000</v>
      </c>
      <c r="J368" s="19">
        <f t="shared" si="64"/>
        <v>15183000</v>
      </c>
    </row>
    <row r="369" spans="1:10" s="1" customFormat="1" ht="16.5" customHeight="1" x14ac:dyDescent="0.25">
      <c r="A369" s="356" t="s">
        <v>285</v>
      </c>
      <c r="B369" s="356"/>
      <c r="C369" s="193"/>
      <c r="D369" s="18" t="s">
        <v>280</v>
      </c>
      <c r="E369" s="18" t="s">
        <v>79</v>
      </c>
      <c r="F369" s="18" t="s">
        <v>286</v>
      </c>
      <c r="G369" s="18"/>
      <c r="H369" s="19">
        <f t="shared" si="64"/>
        <v>13690000</v>
      </c>
      <c r="I369" s="19">
        <f t="shared" si="64"/>
        <v>14733000</v>
      </c>
      <c r="J369" s="19">
        <f t="shared" si="64"/>
        <v>15183000</v>
      </c>
    </row>
    <row r="370" spans="1:10" s="1" customFormat="1" ht="12.75" x14ac:dyDescent="0.25">
      <c r="A370" s="20"/>
      <c r="B370" s="193" t="s">
        <v>64</v>
      </c>
      <c r="C370" s="193"/>
      <c r="D370" s="18" t="s">
        <v>280</v>
      </c>
      <c r="E370" s="18" t="s">
        <v>79</v>
      </c>
      <c r="F370" s="18" t="s">
        <v>286</v>
      </c>
      <c r="G370" s="18" t="s">
        <v>71</v>
      </c>
      <c r="H370" s="19">
        <f t="shared" si="64"/>
        <v>13690000</v>
      </c>
      <c r="I370" s="19">
        <f t="shared" si="64"/>
        <v>14733000</v>
      </c>
      <c r="J370" s="19">
        <f t="shared" si="64"/>
        <v>15183000</v>
      </c>
    </row>
    <row r="371" spans="1:10" s="1" customFormat="1" ht="12.75" x14ac:dyDescent="0.25">
      <c r="A371" s="20"/>
      <c r="B371" s="187" t="s">
        <v>222</v>
      </c>
      <c r="C371" s="187"/>
      <c r="D371" s="18" t="s">
        <v>280</v>
      </c>
      <c r="E371" s="18" t="s">
        <v>79</v>
      </c>
      <c r="F371" s="18" t="s">
        <v>286</v>
      </c>
      <c r="G371" s="18" t="s">
        <v>223</v>
      </c>
      <c r="H371" s="19">
        <v>13690000</v>
      </c>
      <c r="I371" s="19">
        <v>14733000</v>
      </c>
      <c r="J371" s="19">
        <v>15183000</v>
      </c>
    </row>
    <row r="372" spans="1:10" s="50" customFormat="1" ht="12.75" x14ac:dyDescent="0.25">
      <c r="A372" s="362" t="s">
        <v>287</v>
      </c>
      <c r="B372" s="363"/>
      <c r="C372" s="195"/>
      <c r="D372" s="14" t="s">
        <v>288</v>
      </c>
      <c r="E372" s="14"/>
      <c r="F372" s="48"/>
      <c r="G372" s="48"/>
      <c r="H372" s="49"/>
      <c r="I372" s="37">
        <f t="shared" ref="I372:J374" si="65">I373</f>
        <v>5002000</v>
      </c>
      <c r="J372" s="37">
        <f t="shared" si="65"/>
        <v>10602000</v>
      </c>
    </row>
    <row r="373" spans="1:10" s="1" customFormat="1" ht="12.75" x14ac:dyDescent="0.25">
      <c r="A373" s="364" t="s">
        <v>287</v>
      </c>
      <c r="B373" s="365"/>
      <c r="C373" s="196"/>
      <c r="D373" s="18" t="s">
        <v>288</v>
      </c>
      <c r="E373" s="18" t="s">
        <v>288</v>
      </c>
      <c r="F373" s="18"/>
      <c r="G373" s="18"/>
      <c r="H373" s="19"/>
      <c r="I373" s="19">
        <f t="shared" si="65"/>
        <v>5002000</v>
      </c>
      <c r="J373" s="19">
        <f t="shared" si="65"/>
        <v>10602000</v>
      </c>
    </row>
    <row r="374" spans="1:10" s="1" customFormat="1" ht="12.75" x14ac:dyDescent="0.25">
      <c r="A374" s="20"/>
      <c r="B374" s="52" t="s">
        <v>287</v>
      </c>
      <c r="C374" s="52"/>
      <c r="D374" s="53">
        <v>99</v>
      </c>
      <c r="E374" s="18" t="s">
        <v>288</v>
      </c>
      <c r="F374" s="18" t="s">
        <v>289</v>
      </c>
      <c r="G374" s="18"/>
      <c r="H374" s="19"/>
      <c r="I374" s="19">
        <f t="shared" si="65"/>
        <v>5002000</v>
      </c>
      <c r="J374" s="19">
        <f t="shared" si="65"/>
        <v>10602000</v>
      </c>
    </row>
    <row r="375" spans="1:10" s="1" customFormat="1" ht="12.75" x14ac:dyDescent="0.25">
      <c r="A375" s="20"/>
      <c r="B375" s="52" t="s">
        <v>287</v>
      </c>
      <c r="C375" s="52"/>
      <c r="D375" s="53">
        <v>99</v>
      </c>
      <c r="E375" s="18" t="s">
        <v>288</v>
      </c>
      <c r="F375" s="18" t="s">
        <v>289</v>
      </c>
      <c r="G375" s="18" t="s">
        <v>290</v>
      </c>
      <c r="H375" s="19"/>
      <c r="I375" s="19">
        <f>5100000-98000</f>
        <v>5002000</v>
      </c>
      <c r="J375" s="19">
        <f>10700000-98000</f>
        <v>10602000</v>
      </c>
    </row>
    <row r="376" spans="1:10" s="1" customFormat="1" ht="16.5" customHeight="1" x14ac:dyDescent="0.25">
      <c r="A376" s="189"/>
      <c r="B376" s="203" t="s">
        <v>291</v>
      </c>
      <c r="C376" s="203"/>
      <c r="D376" s="14"/>
      <c r="E376" s="14"/>
      <c r="F376" s="14"/>
      <c r="G376" s="14"/>
      <c r="H376" s="15" t="e">
        <f>H6+H85+H92+H105+H127+H247+H299+H353+H359+H372</f>
        <v>#REF!</v>
      </c>
      <c r="I376" s="15">
        <f>I6+I85+I92+I105+I127+I247+I299+I353+I359+I372</f>
        <v>190880362.09999999</v>
      </c>
      <c r="J376" s="15">
        <f>J6+J85+J92+J105+J127+J247+J299+J353+J359+J372</f>
        <v>207117380.72999999</v>
      </c>
    </row>
    <row r="377" spans="1:10" s="261" customFormat="1" x14ac:dyDescent="0.25">
      <c r="F377" s="262"/>
      <c r="H377" s="263" t="e">
        <f>H376-H378</f>
        <v>#REF!</v>
      </c>
      <c r="I377" s="263">
        <f t="shared" ref="I377:J377" si="66">I376-I378</f>
        <v>-5600</v>
      </c>
      <c r="J377" s="263">
        <f t="shared" si="66"/>
        <v>-5600</v>
      </c>
    </row>
    <row r="378" spans="1:10" s="261" customFormat="1" x14ac:dyDescent="0.25">
      <c r="F378" s="262"/>
      <c r="H378" s="264">
        <v>184009789.22999999</v>
      </c>
      <c r="I378" s="264">
        <v>190885962.09999999</v>
      </c>
      <c r="J378" s="264">
        <v>207122980.72999999</v>
      </c>
    </row>
    <row r="379" spans="1:10" s="261" customFormat="1" x14ac:dyDescent="0.25">
      <c r="F379" s="262"/>
    </row>
    <row r="380" spans="1:10" s="261" customFormat="1" x14ac:dyDescent="0.25">
      <c r="F380" s="262"/>
    </row>
    <row r="381" spans="1:10" s="261" customFormat="1" x14ac:dyDescent="0.25">
      <c r="F381" s="262"/>
    </row>
    <row r="382" spans="1:10" s="261" customFormat="1" x14ac:dyDescent="0.25">
      <c r="F382" s="262"/>
      <c r="J382" s="261">
        <f>J376*5/100</f>
        <v>10355869.036499999</v>
      </c>
    </row>
    <row r="383" spans="1:10" s="261" customFormat="1" x14ac:dyDescent="0.25">
      <c r="F383" s="262"/>
    </row>
    <row r="384" spans="1:10" s="261" customFormat="1" x14ac:dyDescent="0.25">
      <c r="F384" s="262"/>
      <c r="I384" s="261">
        <f>I374/I376*100</f>
        <v>2.6204895804731922</v>
      </c>
      <c r="J384" s="261">
        <f>J374/J376*100</f>
        <v>5.11883646009451</v>
      </c>
    </row>
    <row r="385" spans="4:6" s="261" customFormat="1" x14ac:dyDescent="0.25">
      <c r="F385" s="262"/>
    </row>
    <row r="386" spans="4:6" s="261" customFormat="1" x14ac:dyDescent="0.25">
      <c r="F386" s="262"/>
    </row>
    <row r="387" spans="4:6" s="261" customFormat="1" x14ac:dyDescent="0.25">
      <c r="F387" s="262"/>
    </row>
    <row r="388" spans="4:6" s="261" customFormat="1" x14ac:dyDescent="0.25">
      <c r="F388" s="262"/>
    </row>
    <row r="389" spans="4:6" s="261" customFormat="1" x14ac:dyDescent="0.25">
      <c r="F389" s="262"/>
    </row>
    <row r="390" spans="4:6" s="261" customFormat="1" x14ac:dyDescent="0.25">
      <c r="F390" s="262"/>
    </row>
    <row r="391" spans="4:6" s="261" customFormat="1" x14ac:dyDescent="0.25">
      <c r="F391" s="262"/>
    </row>
    <row r="392" spans="4:6" x14ac:dyDescent="0.25">
      <c r="D392"/>
      <c r="E392"/>
      <c r="F392" s="54"/>
    </row>
    <row r="393" spans="4:6" x14ac:dyDescent="0.25">
      <c r="D393"/>
      <c r="E393"/>
      <c r="F393" s="54"/>
    </row>
    <row r="394" spans="4:6" x14ac:dyDescent="0.25">
      <c r="D394"/>
      <c r="E394"/>
      <c r="F394" s="54"/>
    </row>
    <row r="395" spans="4:6" x14ac:dyDescent="0.25">
      <c r="D395"/>
      <c r="E395"/>
      <c r="F395" s="54"/>
    </row>
    <row r="396" spans="4:6" x14ac:dyDescent="0.25">
      <c r="F396" s="54"/>
    </row>
    <row r="397" spans="4:6" x14ac:dyDescent="0.25">
      <c r="F397" s="54"/>
    </row>
    <row r="398" spans="4:6" x14ac:dyDescent="0.25">
      <c r="F398" s="54"/>
    </row>
    <row r="399" spans="4:6" x14ac:dyDescent="0.25">
      <c r="F399" s="54"/>
    </row>
    <row r="400" spans="4:6" x14ac:dyDescent="0.25">
      <c r="F400" s="54"/>
    </row>
    <row r="401" spans="4:6" x14ac:dyDescent="0.25">
      <c r="F401" s="54"/>
    </row>
    <row r="402" spans="4:6" x14ac:dyDescent="0.25">
      <c r="F402" s="54"/>
    </row>
    <row r="403" spans="4:6" x14ac:dyDescent="0.25">
      <c r="D403"/>
      <c r="E403"/>
      <c r="F403" s="54"/>
    </row>
    <row r="404" spans="4:6" x14ac:dyDescent="0.25">
      <c r="D404"/>
      <c r="E404"/>
      <c r="F404" s="54"/>
    </row>
    <row r="405" spans="4:6" x14ac:dyDescent="0.25">
      <c r="D405"/>
      <c r="E405"/>
      <c r="F405" s="54"/>
    </row>
    <row r="406" spans="4:6" x14ac:dyDescent="0.25">
      <c r="D406"/>
      <c r="E406"/>
      <c r="F406" s="54"/>
    </row>
    <row r="407" spans="4:6" x14ac:dyDescent="0.25">
      <c r="D407"/>
      <c r="E407"/>
      <c r="F407" s="54"/>
    </row>
    <row r="408" spans="4:6" x14ac:dyDescent="0.25">
      <c r="D408"/>
      <c r="E408"/>
      <c r="F408" s="54"/>
    </row>
    <row r="409" spans="4:6" x14ac:dyDescent="0.25">
      <c r="D409"/>
      <c r="E409"/>
      <c r="F409" s="54"/>
    </row>
    <row r="410" spans="4:6" x14ac:dyDescent="0.25">
      <c r="D410"/>
      <c r="E410"/>
      <c r="F410" s="54"/>
    </row>
    <row r="411" spans="4:6" x14ac:dyDescent="0.25">
      <c r="D411"/>
      <c r="E411"/>
      <c r="F411" s="54"/>
    </row>
    <row r="412" spans="4:6" x14ac:dyDescent="0.25">
      <c r="D412"/>
      <c r="E412"/>
      <c r="F412" s="54"/>
    </row>
    <row r="413" spans="4:6" x14ac:dyDescent="0.25">
      <c r="D413"/>
      <c r="E413"/>
      <c r="F413" s="54"/>
    </row>
    <row r="414" spans="4:6" x14ac:dyDescent="0.25">
      <c r="D414"/>
      <c r="E414"/>
      <c r="F414" s="54"/>
    </row>
    <row r="415" spans="4:6" x14ac:dyDescent="0.25">
      <c r="D415"/>
      <c r="E415"/>
      <c r="F415" s="54"/>
    </row>
    <row r="416" spans="4:6" x14ac:dyDescent="0.25">
      <c r="D416"/>
      <c r="E416"/>
      <c r="F416" s="54"/>
    </row>
    <row r="417" spans="4:6" x14ac:dyDescent="0.25">
      <c r="D417"/>
      <c r="E417"/>
      <c r="F417" s="54"/>
    </row>
    <row r="418" spans="4:6" x14ac:dyDescent="0.25">
      <c r="D418"/>
      <c r="E418"/>
      <c r="F418" s="54"/>
    </row>
    <row r="419" spans="4:6" x14ac:dyDescent="0.25">
      <c r="D419"/>
      <c r="E419"/>
      <c r="F419" s="54"/>
    </row>
    <row r="420" spans="4:6" x14ac:dyDescent="0.25">
      <c r="D420"/>
      <c r="E420"/>
      <c r="F420" s="54"/>
    </row>
    <row r="421" spans="4:6" x14ac:dyDescent="0.25">
      <c r="F421" s="54"/>
    </row>
    <row r="422" spans="4:6" x14ac:dyDescent="0.25">
      <c r="F422" s="54"/>
    </row>
    <row r="423" spans="4:6" x14ac:dyDescent="0.25">
      <c r="F423" s="54"/>
    </row>
    <row r="424" spans="4:6" x14ac:dyDescent="0.25">
      <c r="F424" s="54"/>
    </row>
    <row r="425" spans="4:6" x14ac:dyDescent="0.25">
      <c r="F425" s="54"/>
    </row>
    <row r="426" spans="4:6" x14ac:dyDescent="0.25">
      <c r="F426" s="54"/>
    </row>
    <row r="427" spans="4:6" x14ac:dyDescent="0.25">
      <c r="F427" s="54"/>
    </row>
    <row r="428" spans="4:6" x14ac:dyDescent="0.25">
      <c r="F428" s="54"/>
    </row>
    <row r="429" spans="4:6" x14ac:dyDescent="0.25">
      <c r="D429"/>
      <c r="E429"/>
      <c r="F429" s="54"/>
    </row>
    <row r="430" spans="4:6" x14ac:dyDescent="0.25">
      <c r="D430"/>
      <c r="E430"/>
      <c r="F430" s="54"/>
    </row>
    <row r="431" spans="4:6" x14ac:dyDescent="0.25">
      <c r="D431"/>
      <c r="E431"/>
      <c r="F431" s="54"/>
    </row>
    <row r="432" spans="4:6" x14ac:dyDescent="0.25">
      <c r="D432"/>
      <c r="E432"/>
      <c r="F432" s="54"/>
    </row>
    <row r="433" spans="4:6" x14ac:dyDescent="0.25">
      <c r="D433"/>
      <c r="E433"/>
      <c r="F433" s="54"/>
    </row>
    <row r="434" spans="4:6" x14ac:dyDescent="0.25">
      <c r="D434"/>
      <c r="E434"/>
      <c r="F434" s="54"/>
    </row>
    <row r="435" spans="4:6" x14ac:dyDescent="0.25">
      <c r="F435" s="54"/>
    </row>
    <row r="436" spans="4:6" x14ac:dyDescent="0.25">
      <c r="D436"/>
      <c r="E436"/>
      <c r="F436" s="54"/>
    </row>
    <row r="437" spans="4:6" x14ac:dyDescent="0.25">
      <c r="F437" s="54"/>
    </row>
    <row r="438" spans="4:6" x14ac:dyDescent="0.25">
      <c r="F438" s="54"/>
    </row>
    <row r="439" spans="4:6" x14ac:dyDescent="0.25">
      <c r="D439"/>
      <c r="E439"/>
      <c r="F439" s="54"/>
    </row>
    <row r="440" spans="4:6" x14ac:dyDescent="0.25">
      <c r="F440" s="54"/>
    </row>
    <row r="441" spans="4:6" x14ac:dyDescent="0.25">
      <c r="D441"/>
      <c r="E441"/>
      <c r="F441" s="54"/>
    </row>
    <row r="442" spans="4:6" x14ac:dyDescent="0.25">
      <c r="F442" s="54"/>
    </row>
    <row r="443" spans="4:6" x14ac:dyDescent="0.25">
      <c r="D443"/>
      <c r="E443"/>
      <c r="F443" s="54"/>
    </row>
    <row r="444" spans="4:6" x14ac:dyDescent="0.25">
      <c r="F444" s="54"/>
    </row>
    <row r="445" spans="4:6" x14ac:dyDescent="0.25">
      <c r="F445" s="54"/>
    </row>
    <row r="446" spans="4:6" x14ac:dyDescent="0.25">
      <c r="F446" s="54"/>
    </row>
    <row r="447" spans="4:6" x14ac:dyDescent="0.25">
      <c r="F447" s="54"/>
    </row>
    <row r="448" spans="4:6" x14ac:dyDescent="0.25">
      <c r="F448" s="54"/>
    </row>
    <row r="449" spans="4:6" x14ac:dyDescent="0.25">
      <c r="F449" s="54"/>
    </row>
    <row r="450" spans="4:6" x14ac:dyDescent="0.25">
      <c r="D450"/>
      <c r="E450"/>
      <c r="F450" s="54"/>
    </row>
    <row r="451" spans="4:6" x14ac:dyDescent="0.25">
      <c r="F451" s="54"/>
    </row>
    <row r="452" spans="4:6" x14ac:dyDescent="0.25">
      <c r="F452" s="54"/>
    </row>
    <row r="453" spans="4:6" x14ac:dyDescent="0.25">
      <c r="F453" s="54"/>
    </row>
    <row r="454" spans="4:6" x14ac:dyDescent="0.25">
      <c r="F454" s="54"/>
    </row>
    <row r="455" spans="4:6" x14ac:dyDescent="0.25">
      <c r="F455" s="54"/>
    </row>
    <row r="456" spans="4:6" x14ac:dyDescent="0.25">
      <c r="F456" s="54"/>
    </row>
    <row r="457" spans="4:6" x14ac:dyDescent="0.25">
      <c r="F457" s="54"/>
    </row>
    <row r="462" spans="4:6" x14ac:dyDescent="0.25">
      <c r="D462"/>
      <c r="E462"/>
    </row>
    <row r="463" spans="4:6" x14ac:dyDescent="0.25">
      <c r="D463"/>
      <c r="E463"/>
    </row>
    <row r="464" spans="4:6" x14ac:dyDescent="0.25">
      <c r="D464"/>
      <c r="E464"/>
    </row>
    <row r="465" spans="4:5" x14ac:dyDescent="0.25">
      <c r="D465"/>
      <c r="E465"/>
    </row>
    <row r="466" spans="4:5" x14ac:dyDescent="0.25">
      <c r="D466"/>
      <c r="E466"/>
    </row>
  </sheetData>
  <mergeCells count="175">
    <mergeCell ref="A8:B8"/>
    <mergeCell ref="A9:B9"/>
    <mergeCell ref="A17:B17"/>
    <mergeCell ref="D1:H1"/>
    <mergeCell ref="D2:J2"/>
    <mergeCell ref="A3:J3"/>
    <mergeCell ref="A5:B5"/>
    <mergeCell ref="A6:B6"/>
    <mergeCell ref="A7:B7"/>
    <mergeCell ref="A37:B37"/>
    <mergeCell ref="A38:B38"/>
    <mergeCell ref="A39:B39"/>
    <mergeCell ref="A40:B40"/>
    <mergeCell ref="A48:B48"/>
    <mergeCell ref="A56:B56"/>
    <mergeCell ref="A18:B18"/>
    <mergeCell ref="A19:B19"/>
    <mergeCell ref="A27:B27"/>
    <mergeCell ref="A30:B30"/>
    <mergeCell ref="A31:B31"/>
    <mergeCell ref="A32:B32"/>
    <mergeCell ref="A69:B69"/>
    <mergeCell ref="A70:B70"/>
    <mergeCell ref="A71:B71"/>
    <mergeCell ref="A76:B76"/>
    <mergeCell ref="A79:B79"/>
    <mergeCell ref="A82:B82"/>
    <mergeCell ref="A57:B57"/>
    <mergeCell ref="A58:B58"/>
    <mergeCell ref="A61:B61"/>
    <mergeCell ref="A62:B62"/>
    <mergeCell ref="A63:B63"/>
    <mergeCell ref="A66:B66"/>
    <mergeCell ref="A95:B95"/>
    <mergeCell ref="A85:B85"/>
    <mergeCell ref="A88:B88"/>
    <mergeCell ref="A89:B89"/>
    <mergeCell ref="A92:B92"/>
    <mergeCell ref="A86:B86"/>
    <mergeCell ref="A87:B87"/>
    <mergeCell ref="A93:B93"/>
    <mergeCell ref="A94:B94"/>
    <mergeCell ref="A100:B100"/>
    <mergeCell ref="A101:B101"/>
    <mergeCell ref="A102:B102"/>
    <mergeCell ref="A115:B115"/>
    <mergeCell ref="A116:B116"/>
    <mergeCell ref="A119:B119"/>
    <mergeCell ref="A120:B120"/>
    <mergeCell ref="A121:B121"/>
    <mergeCell ref="A122:B122"/>
    <mergeCell ref="A105:B105"/>
    <mergeCell ref="A110:B110"/>
    <mergeCell ref="A113:B113"/>
    <mergeCell ref="A114:B114"/>
    <mergeCell ref="A106:B106"/>
    <mergeCell ref="A107:B107"/>
    <mergeCell ref="A137:B137"/>
    <mergeCell ref="A138:B138"/>
    <mergeCell ref="A139:B139"/>
    <mergeCell ref="A142:B142"/>
    <mergeCell ref="A145:B145"/>
    <mergeCell ref="A148:B148"/>
    <mergeCell ref="A127:B127"/>
    <mergeCell ref="A128:B128"/>
    <mergeCell ref="A129:B129"/>
    <mergeCell ref="A130:B130"/>
    <mergeCell ref="A131:B131"/>
    <mergeCell ref="A134:B134"/>
    <mergeCell ref="A163:B163"/>
    <mergeCell ref="A166:B166"/>
    <mergeCell ref="A169:B169"/>
    <mergeCell ref="A172:B172"/>
    <mergeCell ref="A175:B175"/>
    <mergeCell ref="A176:B176"/>
    <mergeCell ref="A149:B149"/>
    <mergeCell ref="A150:B150"/>
    <mergeCell ref="A151:B151"/>
    <mergeCell ref="A154:B154"/>
    <mergeCell ref="A157:B157"/>
    <mergeCell ref="A160:B160"/>
    <mergeCell ref="A191:B191"/>
    <mergeCell ref="A192:B192"/>
    <mergeCell ref="A195:B195"/>
    <mergeCell ref="A198:B198"/>
    <mergeCell ref="A201:B201"/>
    <mergeCell ref="A204:B204"/>
    <mergeCell ref="A177:B177"/>
    <mergeCell ref="A180:B180"/>
    <mergeCell ref="A183:B183"/>
    <mergeCell ref="A186:B186"/>
    <mergeCell ref="A187:B187"/>
    <mergeCell ref="A190:B190"/>
    <mergeCell ref="A215:B215"/>
    <mergeCell ref="A216:B216"/>
    <mergeCell ref="A219:B219"/>
    <mergeCell ref="A220:B220"/>
    <mergeCell ref="A221:B221"/>
    <mergeCell ref="A228:B228"/>
    <mergeCell ref="A205:B205"/>
    <mergeCell ref="A208:B208"/>
    <mergeCell ref="A209:B209"/>
    <mergeCell ref="A210:B210"/>
    <mergeCell ref="A211:B211"/>
    <mergeCell ref="A214:B214"/>
    <mergeCell ref="A248:B248"/>
    <mergeCell ref="A249:B249"/>
    <mergeCell ref="A250:B250"/>
    <mergeCell ref="A251:B251"/>
    <mergeCell ref="A254:B254"/>
    <mergeCell ref="A257:B257"/>
    <mergeCell ref="A236:B236"/>
    <mergeCell ref="A237:B237"/>
    <mergeCell ref="A238:B238"/>
    <mergeCell ref="A241:B241"/>
    <mergeCell ref="A244:B244"/>
    <mergeCell ref="A247:B247"/>
    <mergeCell ref="A272:B272"/>
    <mergeCell ref="A273:B273"/>
    <mergeCell ref="A274:B274"/>
    <mergeCell ref="A277:B277"/>
    <mergeCell ref="A280:B280"/>
    <mergeCell ref="A283:B283"/>
    <mergeCell ref="A258:B258"/>
    <mergeCell ref="A259:B259"/>
    <mergeCell ref="A264:B264"/>
    <mergeCell ref="A267:B267"/>
    <mergeCell ref="A268:B268"/>
    <mergeCell ref="A269:B269"/>
    <mergeCell ref="A299:B299"/>
    <mergeCell ref="A300:B300"/>
    <mergeCell ref="A301:B301"/>
    <mergeCell ref="A302:B302"/>
    <mergeCell ref="A303:B303"/>
    <mergeCell ref="A306:B306"/>
    <mergeCell ref="A284:B284"/>
    <mergeCell ref="A285:B285"/>
    <mergeCell ref="A289:B289"/>
    <mergeCell ref="A292:B292"/>
    <mergeCell ref="A293:B293"/>
    <mergeCell ref="A296:B296"/>
    <mergeCell ref="A317:B317"/>
    <mergeCell ref="A320:B320"/>
    <mergeCell ref="A323:B323"/>
    <mergeCell ref="A324:B324"/>
    <mergeCell ref="A327:B327"/>
    <mergeCell ref="A307:B307"/>
    <mergeCell ref="A308:B308"/>
    <mergeCell ref="A311:B311"/>
    <mergeCell ref="A314:B314"/>
    <mergeCell ref="A318:B318"/>
    <mergeCell ref="A319:B319"/>
    <mergeCell ref="A326:B326"/>
    <mergeCell ref="A330:B330"/>
    <mergeCell ref="A336:B336"/>
    <mergeCell ref="A337:B337"/>
    <mergeCell ref="A359:B359"/>
    <mergeCell ref="A360:B360"/>
    <mergeCell ref="A363:B363"/>
    <mergeCell ref="A353:B353"/>
    <mergeCell ref="A354:B354"/>
    <mergeCell ref="A335:B335"/>
    <mergeCell ref="A338:B338"/>
    <mergeCell ref="A343:B343"/>
    <mergeCell ref="A368:B368"/>
    <mergeCell ref="A372:B372"/>
    <mergeCell ref="A373:B373"/>
    <mergeCell ref="A348:B348"/>
    <mergeCell ref="A355:B355"/>
    <mergeCell ref="A356:B356"/>
    <mergeCell ref="A361:B361"/>
    <mergeCell ref="A362:B362"/>
    <mergeCell ref="A367:B367"/>
    <mergeCell ref="A366:B366"/>
    <mergeCell ref="A369:B369"/>
  </mergeCells>
  <pageMargins left="0.62992125984251968" right="0.43307086614173229" top="0.15748031496062992" bottom="0.19685039370078741"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4"/>
  <sheetViews>
    <sheetView workbookViewId="0">
      <selection activeCell="J4" sqref="J4"/>
    </sheetView>
  </sheetViews>
  <sheetFormatPr defaultRowHeight="15" x14ac:dyDescent="0.25"/>
  <cols>
    <col min="1" max="1" width="1.42578125" customWidth="1"/>
    <col min="2" max="2" width="73.28515625" customWidth="1"/>
    <col min="3" max="4" width="4" hidden="1" customWidth="1"/>
    <col min="5" max="5" width="4.140625" style="54" customWidth="1"/>
    <col min="6" max="7" width="3.85546875" style="54" customWidth="1"/>
    <col min="8" max="8" width="10.5703125" customWidth="1"/>
    <col min="9" max="9" width="3.85546875" customWidth="1"/>
    <col min="10" max="10" width="14.5703125" customWidth="1"/>
    <col min="11" max="12" width="14.570312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5" s="1" customFormat="1" ht="12.75" x14ac:dyDescent="0.25">
      <c r="B1" s="2"/>
      <c r="C1" s="2"/>
      <c r="D1" s="2"/>
      <c r="E1" s="66"/>
      <c r="F1" s="351" t="s">
        <v>668</v>
      </c>
      <c r="G1" s="351"/>
      <c r="H1" s="351"/>
      <c r="I1" s="351"/>
      <c r="J1" s="351"/>
    </row>
    <row r="2" spans="1:15" s="1" customFormat="1" ht="56.25" customHeight="1" x14ac:dyDescent="0.25">
      <c r="B2" s="2"/>
      <c r="C2" s="2"/>
      <c r="D2" s="2"/>
      <c r="E2" s="66"/>
      <c r="F2" s="331" t="s">
        <v>308</v>
      </c>
      <c r="G2" s="331"/>
      <c r="H2" s="331"/>
      <c r="I2" s="331"/>
      <c r="J2" s="331"/>
      <c r="K2" s="331"/>
      <c r="L2" s="331"/>
    </row>
    <row r="3" spans="1:15" s="1" customFormat="1" ht="33" customHeight="1" x14ac:dyDescent="0.25">
      <c r="A3" s="371" t="s">
        <v>306</v>
      </c>
      <c r="B3" s="371"/>
      <c r="C3" s="371"/>
      <c r="D3" s="371"/>
      <c r="E3" s="371"/>
      <c r="F3" s="371"/>
      <c r="G3" s="371"/>
      <c r="H3" s="371"/>
      <c r="I3" s="371"/>
      <c r="J3" s="371"/>
      <c r="K3" s="371"/>
      <c r="L3" s="371"/>
    </row>
    <row r="4" spans="1:15" s="1" customFormat="1" ht="12.75" x14ac:dyDescent="0.25">
      <c r="A4" s="3"/>
      <c r="B4" s="3"/>
      <c r="C4" s="3"/>
      <c r="D4" s="3"/>
      <c r="E4" s="4"/>
      <c r="F4" s="4"/>
      <c r="G4" s="4"/>
      <c r="H4" s="3"/>
      <c r="I4" s="3"/>
      <c r="J4" s="314" t="s">
        <v>307</v>
      </c>
      <c r="K4" s="4" t="s">
        <v>0</v>
      </c>
      <c r="L4" s="4" t="s">
        <v>0</v>
      </c>
    </row>
    <row r="5" spans="1:15" s="7" customFormat="1" ht="23.25" customHeight="1" x14ac:dyDescent="0.25">
      <c r="A5" s="352" t="s">
        <v>1</v>
      </c>
      <c r="B5" s="352"/>
      <c r="C5" s="150"/>
      <c r="D5" s="150"/>
      <c r="E5" s="5"/>
      <c r="F5" s="6" t="s">
        <v>2</v>
      </c>
      <c r="G5" s="6" t="s">
        <v>3</v>
      </c>
      <c r="H5" s="6" t="s">
        <v>4</v>
      </c>
      <c r="I5" s="6" t="s">
        <v>5</v>
      </c>
      <c r="J5" s="5" t="s">
        <v>6</v>
      </c>
      <c r="K5" s="5" t="s">
        <v>7</v>
      </c>
      <c r="L5" s="5" t="s">
        <v>8</v>
      </c>
    </row>
    <row r="6" spans="1:15" s="7" customFormat="1" ht="15" customHeight="1" x14ac:dyDescent="0.25">
      <c r="A6" s="372" t="s">
        <v>302</v>
      </c>
      <c r="B6" s="372"/>
      <c r="C6" s="165"/>
      <c r="D6" s="165"/>
      <c r="E6" s="57">
        <v>851</v>
      </c>
      <c r="F6" s="58"/>
      <c r="G6" s="58"/>
      <c r="H6" s="58"/>
      <c r="I6" s="58"/>
      <c r="J6" s="59">
        <f>J7+J55+J68+J84+J93+J133+J155</f>
        <v>29239540</v>
      </c>
      <c r="K6" s="59" t="e">
        <f>K7+K55+K68+K84+K93+K133+K155</f>
        <v>#REF!</v>
      </c>
      <c r="L6" s="59" t="e">
        <f>L7+L55+L68+L84+L93+L133+L155</f>
        <v>#REF!</v>
      </c>
      <c r="O6" s="60"/>
    </row>
    <row r="7" spans="1:15" s="12" customFormat="1" ht="15.75" customHeight="1" x14ac:dyDescent="0.25">
      <c r="A7" s="355" t="s">
        <v>9</v>
      </c>
      <c r="B7" s="355"/>
      <c r="C7" s="154"/>
      <c r="D7" s="154"/>
      <c r="E7" s="64">
        <v>851</v>
      </c>
      <c r="F7" s="9" t="s">
        <v>10</v>
      </c>
      <c r="G7" s="9"/>
      <c r="H7" s="9"/>
      <c r="I7" s="9"/>
      <c r="J7" s="10">
        <f>J8+J29+J34</f>
        <v>12704700</v>
      </c>
      <c r="K7" s="10">
        <f>K8+K29+K34</f>
        <v>12179184</v>
      </c>
      <c r="L7" s="10">
        <f>L8+L29+L34</f>
        <v>12788900</v>
      </c>
    </row>
    <row r="8" spans="1:15" s="16" customFormat="1" ht="39.75" customHeight="1" x14ac:dyDescent="0.25">
      <c r="A8" s="326" t="s">
        <v>38</v>
      </c>
      <c r="B8" s="326"/>
      <c r="C8" s="155"/>
      <c r="D8" s="155"/>
      <c r="E8" s="64">
        <v>851</v>
      </c>
      <c r="F8" s="14" t="s">
        <v>10</v>
      </c>
      <c r="G8" s="14" t="s">
        <v>39</v>
      </c>
      <c r="H8" s="14"/>
      <c r="I8" s="14"/>
      <c r="J8" s="15">
        <f>J9+J21</f>
        <v>10257700</v>
      </c>
      <c r="K8" s="15">
        <f>K9+K21</f>
        <v>10482184</v>
      </c>
      <c r="L8" s="15">
        <f>L9+L21</f>
        <v>11075900</v>
      </c>
    </row>
    <row r="9" spans="1:15" s="1" customFormat="1" ht="39" customHeight="1" x14ac:dyDescent="0.25">
      <c r="A9" s="350" t="s">
        <v>13</v>
      </c>
      <c r="B9" s="350"/>
      <c r="C9" s="152"/>
      <c r="D9" s="152"/>
      <c r="E9" s="64">
        <v>851</v>
      </c>
      <c r="F9" s="18" t="s">
        <v>10</v>
      </c>
      <c r="G9" s="18" t="s">
        <v>39</v>
      </c>
      <c r="H9" s="18" t="s">
        <v>40</v>
      </c>
      <c r="I9" s="18"/>
      <c r="J9" s="19">
        <f>J10+J18</f>
        <v>10238700</v>
      </c>
      <c r="K9" s="19">
        <f>K10+K18</f>
        <v>10482184</v>
      </c>
      <c r="L9" s="19">
        <f>L10+L18</f>
        <v>11075900</v>
      </c>
    </row>
    <row r="10" spans="1:15" s="1" customFormat="1" ht="12.75" x14ac:dyDescent="0.25">
      <c r="A10" s="350" t="s">
        <v>15</v>
      </c>
      <c r="B10" s="350"/>
      <c r="C10" s="152"/>
      <c r="D10" s="152"/>
      <c r="E10" s="64">
        <v>851</v>
      </c>
      <c r="F10" s="18" t="s">
        <v>10</v>
      </c>
      <c r="G10" s="18" t="s">
        <v>39</v>
      </c>
      <c r="H10" s="18" t="s">
        <v>16</v>
      </c>
      <c r="I10" s="18"/>
      <c r="J10" s="19">
        <f>J11+J13+J15</f>
        <v>9520900</v>
      </c>
      <c r="K10" s="19">
        <f>K11+K13+K15</f>
        <v>9754575</v>
      </c>
      <c r="L10" s="19">
        <f>L11+L13+L15</f>
        <v>10306100</v>
      </c>
    </row>
    <row r="11" spans="1:15" s="1" customFormat="1" ht="30" customHeight="1" x14ac:dyDescent="0.25">
      <c r="A11" s="152"/>
      <c r="B11" s="152" t="s">
        <v>17</v>
      </c>
      <c r="C11" s="152"/>
      <c r="D11" s="152"/>
      <c r="E11" s="149">
        <v>851</v>
      </c>
      <c r="F11" s="18" t="s">
        <v>18</v>
      </c>
      <c r="G11" s="18" t="s">
        <v>39</v>
      </c>
      <c r="H11" s="18" t="s">
        <v>16</v>
      </c>
      <c r="I11" s="18" t="s">
        <v>19</v>
      </c>
      <c r="J11" s="19">
        <f>J12</f>
        <v>6346500</v>
      </c>
      <c r="K11" s="19">
        <f t="shared" ref="K11:L11" si="0">K12</f>
        <v>6433720</v>
      </c>
      <c r="L11" s="19">
        <f t="shared" si="0"/>
        <v>6806800</v>
      </c>
    </row>
    <row r="12" spans="1:15" s="1" customFormat="1" ht="15" customHeight="1" x14ac:dyDescent="0.25">
      <c r="A12" s="20"/>
      <c r="B12" s="153" t="s">
        <v>20</v>
      </c>
      <c r="C12" s="153"/>
      <c r="D12" s="153"/>
      <c r="E12" s="149">
        <v>851</v>
      </c>
      <c r="F12" s="18" t="s">
        <v>10</v>
      </c>
      <c r="G12" s="18" t="s">
        <v>39</v>
      </c>
      <c r="H12" s="18" t="s">
        <v>16</v>
      </c>
      <c r="I12" s="18" t="s">
        <v>21</v>
      </c>
      <c r="J12" s="19">
        <f>6346456+44</f>
        <v>6346500</v>
      </c>
      <c r="K12" s="19">
        <v>6433720</v>
      </c>
      <c r="L12" s="19">
        <v>6806800</v>
      </c>
    </row>
    <row r="13" spans="1:15" s="1" customFormat="1" ht="12.75" x14ac:dyDescent="0.25">
      <c r="A13" s="20"/>
      <c r="B13" s="153" t="s">
        <v>22</v>
      </c>
      <c r="C13" s="153"/>
      <c r="D13" s="153"/>
      <c r="E13" s="149">
        <v>851</v>
      </c>
      <c r="F13" s="18" t="s">
        <v>10</v>
      </c>
      <c r="G13" s="18" t="s">
        <v>39</v>
      </c>
      <c r="H13" s="18" t="s">
        <v>16</v>
      </c>
      <c r="I13" s="18" t="s">
        <v>23</v>
      </c>
      <c r="J13" s="19">
        <f>J14</f>
        <v>2929800</v>
      </c>
      <c r="K13" s="19">
        <f>K14</f>
        <v>3076255</v>
      </c>
      <c r="L13" s="19">
        <f>L14</f>
        <v>3254700</v>
      </c>
    </row>
    <row r="14" spans="1:15" s="1" customFormat="1" ht="12.75" x14ac:dyDescent="0.25">
      <c r="A14" s="20"/>
      <c r="B14" s="152" t="s">
        <v>24</v>
      </c>
      <c r="C14" s="152"/>
      <c r="D14" s="152"/>
      <c r="E14" s="149">
        <v>851</v>
      </c>
      <c r="F14" s="18" t="s">
        <v>10</v>
      </c>
      <c r="G14" s="18" t="s">
        <v>39</v>
      </c>
      <c r="H14" s="18" t="s">
        <v>16</v>
      </c>
      <c r="I14" s="18" t="s">
        <v>25</v>
      </c>
      <c r="J14" s="19">
        <f>2929767+33</f>
        <v>2929800</v>
      </c>
      <c r="K14" s="19">
        <v>3076255</v>
      </c>
      <c r="L14" s="19">
        <v>3254700</v>
      </c>
    </row>
    <row r="15" spans="1:15" s="1" customFormat="1" ht="12.75" x14ac:dyDescent="0.25">
      <c r="A15" s="20"/>
      <c r="B15" s="152" t="s">
        <v>26</v>
      </c>
      <c r="C15" s="152"/>
      <c r="D15" s="152"/>
      <c r="E15" s="149">
        <v>851</v>
      </c>
      <c r="F15" s="18" t="s">
        <v>10</v>
      </c>
      <c r="G15" s="18" t="s">
        <v>39</v>
      </c>
      <c r="H15" s="18" t="s">
        <v>16</v>
      </c>
      <c r="I15" s="18" t="s">
        <v>27</v>
      </c>
      <c r="J15" s="19">
        <f>J16+J17</f>
        <v>244600</v>
      </c>
      <c r="K15" s="19">
        <f>K16+K17</f>
        <v>244600</v>
      </c>
      <c r="L15" s="19">
        <f>L16+L17</f>
        <v>244600</v>
      </c>
    </row>
    <row r="16" spans="1:15" s="1" customFormat="1" ht="12.75" x14ac:dyDescent="0.25">
      <c r="A16" s="20"/>
      <c r="B16" s="152" t="s">
        <v>28</v>
      </c>
      <c r="C16" s="152"/>
      <c r="D16" s="152"/>
      <c r="E16" s="149">
        <v>851</v>
      </c>
      <c r="F16" s="18" t="s">
        <v>10</v>
      </c>
      <c r="G16" s="18" t="s">
        <v>39</v>
      </c>
      <c r="H16" s="18" t="s">
        <v>16</v>
      </c>
      <c r="I16" s="18" t="s">
        <v>29</v>
      </c>
      <c r="J16" s="19">
        <v>150000</v>
      </c>
      <c r="K16" s="19">
        <v>150000</v>
      </c>
      <c r="L16" s="19">
        <v>150000</v>
      </c>
    </row>
    <row r="17" spans="1:12" s="1" customFormat="1" ht="12.75" x14ac:dyDescent="0.25">
      <c r="A17" s="20"/>
      <c r="B17" s="152" t="s">
        <v>30</v>
      </c>
      <c r="C17" s="152"/>
      <c r="D17" s="152"/>
      <c r="E17" s="149">
        <v>851</v>
      </c>
      <c r="F17" s="18" t="s">
        <v>10</v>
      </c>
      <c r="G17" s="18" t="s">
        <v>39</v>
      </c>
      <c r="H17" s="18" t="s">
        <v>16</v>
      </c>
      <c r="I17" s="18" t="s">
        <v>31</v>
      </c>
      <c r="J17" s="19">
        <v>94600</v>
      </c>
      <c r="K17" s="19">
        <v>94600</v>
      </c>
      <c r="L17" s="19">
        <v>94600</v>
      </c>
    </row>
    <row r="18" spans="1:12" s="1" customFormat="1" ht="25.5" customHeight="1" x14ac:dyDescent="0.25">
      <c r="A18" s="350" t="s">
        <v>41</v>
      </c>
      <c r="B18" s="350"/>
      <c r="C18" s="152"/>
      <c r="D18" s="152"/>
      <c r="E18" s="149">
        <v>851</v>
      </c>
      <c r="F18" s="18" t="s">
        <v>10</v>
      </c>
      <c r="G18" s="18" t="s">
        <v>39</v>
      </c>
      <c r="H18" s="18" t="s">
        <v>42</v>
      </c>
      <c r="I18" s="18"/>
      <c r="J18" s="19">
        <f t="shared" ref="J18:L19" si="1">J19</f>
        <v>717800</v>
      </c>
      <c r="K18" s="19">
        <f t="shared" si="1"/>
        <v>727609</v>
      </c>
      <c r="L18" s="19">
        <f t="shared" si="1"/>
        <v>769800</v>
      </c>
    </row>
    <row r="19" spans="1:12" s="1" customFormat="1" ht="27" customHeight="1" x14ac:dyDescent="0.25">
      <c r="A19" s="152"/>
      <c r="B19" s="152" t="s">
        <v>17</v>
      </c>
      <c r="C19" s="152"/>
      <c r="D19" s="152"/>
      <c r="E19" s="149">
        <v>851</v>
      </c>
      <c r="F19" s="18" t="s">
        <v>18</v>
      </c>
      <c r="G19" s="18" t="s">
        <v>39</v>
      </c>
      <c r="H19" s="18" t="s">
        <v>42</v>
      </c>
      <c r="I19" s="18" t="s">
        <v>19</v>
      </c>
      <c r="J19" s="19">
        <f t="shared" si="1"/>
        <v>717800</v>
      </c>
      <c r="K19" s="19">
        <f t="shared" si="1"/>
        <v>727609</v>
      </c>
      <c r="L19" s="19">
        <f t="shared" si="1"/>
        <v>769800</v>
      </c>
    </row>
    <row r="20" spans="1:12" s="1" customFormat="1" ht="12.75" x14ac:dyDescent="0.25">
      <c r="A20" s="20"/>
      <c r="B20" s="153" t="s">
        <v>20</v>
      </c>
      <c r="C20" s="153"/>
      <c r="D20" s="153"/>
      <c r="E20" s="149">
        <v>851</v>
      </c>
      <c r="F20" s="18" t="s">
        <v>10</v>
      </c>
      <c r="G20" s="18" t="s">
        <v>39</v>
      </c>
      <c r="H20" s="18" t="s">
        <v>42</v>
      </c>
      <c r="I20" s="18" t="s">
        <v>21</v>
      </c>
      <c r="J20" s="19">
        <f>717741+59</f>
        <v>717800</v>
      </c>
      <c r="K20" s="19">
        <v>727609</v>
      </c>
      <c r="L20" s="19">
        <v>769800</v>
      </c>
    </row>
    <row r="21" spans="1:12" s="1" customFormat="1" ht="28.5" customHeight="1" x14ac:dyDescent="0.25">
      <c r="A21" s="350" t="s">
        <v>32</v>
      </c>
      <c r="B21" s="350"/>
      <c r="C21" s="289"/>
      <c r="D21" s="289"/>
      <c r="E21" s="288">
        <v>851</v>
      </c>
      <c r="F21" s="18" t="s">
        <v>10</v>
      </c>
      <c r="G21" s="18" t="s">
        <v>39</v>
      </c>
      <c r="H21" s="18" t="s">
        <v>33</v>
      </c>
      <c r="I21" s="18"/>
      <c r="J21" s="19">
        <f>J22</f>
        <v>19000</v>
      </c>
      <c r="K21" s="19"/>
      <c r="L21" s="19"/>
    </row>
    <row r="22" spans="1:12" s="1" customFormat="1" ht="39.75" customHeight="1" x14ac:dyDescent="0.25">
      <c r="A22" s="353" t="s">
        <v>34</v>
      </c>
      <c r="B22" s="354"/>
      <c r="C22" s="292"/>
      <c r="D22" s="292"/>
      <c r="E22" s="288">
        <v>851</v>
      </c>
      <c r="F22" s="18" t="s">
        <v>10</v>
      </c>
      <c r="G22" s="18" t="s">
        <v>39</v>
      </c>
      <c r="H22" s="18" t="s">
        <v>35</v>
      </c>
      <c r="I22" s="18"/>
      <c r="J22" s="19">
        <f>J23+J26</f>
        <v>19000</v>
      </c>
      <c r="K22" s="19"/>
      <c r="L22" s="19"/>
    </row>
    <row r="23" spans="1:12" s="1" customFormat="1" ht="30.75" customHeight="1" x14ac:dyDescent="0.25">
      <c r="A23" s="350" t="s">
        <v>43</v>
      </c>
      <c r="B23" s="350"/>
      <c r="C23" s="289"/>
      <c r="D23" s="289"/>
      <c r="E23" s="288">
        <v>851</v>
      </c>
      <c r="F23" s="18" t="s">
        <v>10</v>
      </c>
      <c r="G23" s="18" t="s">
        <v>39</v>
      </c>
      <c r="H23" s="18" t="s">
        <v>678</v>
      </c>
      <c r="I23" s="18"/>
      <c r="J23" s="19">
        <f>J24</f>
        <v>15500</v>
      </c>
      <c r="K23" s="19" t="e">
        <f>#REF!+K24</f>
        <v>#REF!</v>
      </c>
      <c r="L23" s="19" t="e">
        <f>#REF!+L24</f>
        <v>#REF!</v>
      </c>
    </row>
    <row r="24" spans="1:12" s="1" customFormat="1" ht="12.75" x14ac:dyDescent="0.25">
      <c r="A24" s="20"/>
      <c r="B24" s="294" t="s">
        <v>22</v>
      </c>
      <c r="C24" s="294"/>
      <c r="D24" s="294"/>
      <c r="E24" s="288">
        <v>851</v>
      </c>
      <c r="F24" s="18" t="s">
        <v>10</v>
      </c>
      <c r="G24" s="18" t="s">
        <v>39</v>
      </c>
      <c r="H24" s="18" t="s">
        <v>678</v>
      </c>
      <c r="I24" s="18" t="s">
        <v>23</v>
      </c>
      <c r="J24" s="19">
        <f>J25</f>
        <v>15500</v>
      </c>
      <c r="K24" s="19">
        <f>K25</f>
        <v>0</v>
      </c>
      <c r="L24" s="19">
        <f>L25</f>
        <v>0</v>
      </c>
    </row>
    <row r="25" spans="1:12" s="1" customFormat="1" ht="12.75" x14ac:dyDescent="0.25">
      <c r="A25" s="20"/>
      <c r="B25" s="289" t="s">
        <v>24</v>
      </c>
      <c r="C25" s="289"/>
      <c r="D25" s="289"/>
      <c r="E25" s="288">
        <v>851</v>
      </c>
      <c r="F25" s="18" t="s">
        <v>10</v>
      </c>
      <c r="G25" s="18" t="s">
        <v>39</v>
      </c>
      <c r="H25" s="18" t="s">
        <v>678</v>
      </c>
      <c r="I25" s="18" t="s">
        <v>25</v>
      </c>
      <c r="J25" s="19">
        <v>15500</v>
      </c>
      <c r="K25" s="19"/>
      <c r="L25" s="19"/>
    </row>
    <row r="26" spans="1:12" s="1" customFormat="1" ht="29.25" customHeight="1" x14ac:dyDescent="0.25">
      <c r="A26" s="350" t="s">
        <v>44</v>
      </c>
      <c r="B26" s="350"/>
      <c r="C26" s="289"/>
      <c r="D26" s="289"/>
      <c r="E26" s="288">
        <v>851</v>
      </c>
      <c r="F26" s="18" t="s">
        <v>10</v>
      </c>
      <c r="G26" s="18" t="s">
        <v>39</v>
      </c>
      <c r="H26" s="18" t="s">
        <v>45</v>
      </c>
      <c r="I26" s="18"/>
      <c r="J26" s="19">
        <f t="shared" ref="J26:L27" si="2">J27</f>
        <v>3500</v>
      </c>
      <c r="K26" s="19">
        <f t="shared" si="2"/>
        <v>0</v>
      </c>
      <c r="L26" s="19">
        <f t="shared" si="2"/>
        <v>0</v>
      </c>
    </row>
    <row r="27" spans="1:12" s="1" customFormat="1" ht="12.75" x14ac:dyDescent="0.25">
      <c r="A27" s="20"/>
      <c r="B27" s="294" t="s">
        <v>22</v>
      </c>
      <c r="C27" s="294"/>
      <c r="D27" s="294"/>
      <c r="E27" s="288">
        <v>851</v>
      </c>
      <c r="F27" s="18" t="s">
        <v>10</v>
      </c>
      <c r="G27" s="18" t="s">
        <v>39</v>
      </c>
      <c r="H27" s="18" t="s">
        <v>45</v>
      </c>
      <c r="I27" s="18" t="s">
        <v>23</v>
      </c>
      <c r="J27" s="19">
        <f t="shared" si="2"/>
        <v>3500</v>
      </c>
      <c r="K27" s="19">
        <f t="shared" si="2"/>
        <v>0</v>
      </c>
      <c r="L27" s="19">
        <f t="shared" si="2"/>
        <v>0</v>
      </c>
    </row>
    <row r="28" spans="1:12" s="1" customFormat="1" ht="12.75" x14ac:dyDescent="0.25">
      <c r="A28" s="20"/>
      <c r="B28" s="289" t="s">
        <v>24</v>
      </c>
      <c r="C28" s="289"/>
      <c r="D28" s="289"/>
      <c r="E28" s="288">
        <v>851</v>
      </c>
      <c r="F28" s="18" t="s">
        <v>10</v>
      </c>
      <c r="G28" s="18" t="s">
        <v>39</v>
      </c>
      <c r="H28" s="18" t="s">
        <v>45</v>
      </c>
      <c r="I28" s="18" t="s">
        <v>25</v>
      </c>
      <c r="J28" s="19">
        <v>3500</v>
      </c>
      <c r="K28" s="19"/>
      <c r="L28" s="19"/>
    </row>
    <row r="29" spans="1:12" s="16" customFormat="1" ht="12.75" x14ac:dyDescent="0.25">
      <c r="A29" s="326" t="s">
        <v>50</v>
      </c>
      <c r="B29" s="326"/>
      <c r="C29" s="155"/>
      <c r="D29" s="155"/>
      <c r="E29" s="288">
        <v>851</v>
      </c>
      <c r="F29" s="14" t="s">
        <v>10</v>
      </c>
      <c r="G29" s="14" t="s">
        <v>51</v>
      </c>
      <c r="H29" s="14"/>
      <c r="I29" s="14"/>
      <c r="J29" s="15">
        <f t="shared" ref="J29:L32" si="3">J30</f>
        <v>100000</v>
      </c>
      <c r="K29" s="15">
        <f t="shared" si="3"/>
        <v>100000</v>
      </c>
      <c r="L29" s="15">
        <f t="shared" si="3"/>
        <v>100000</v>
      </c>
    </row>
    <row r="30" spans="1:12" s="1" customFormat="1" ht="12.75" x14ac:dyDescent="0.25">
      <c r="A30" s="350" t="s">
        <v>50</v>
      </c>
      <c r="B30" s="350"/>
      <c r="C30" s="152"/>
      <c r="D30" s="152"/>
      <c r="E30" s="288">
        <v>851</v>
      </c>
      <c r="F30" s="18" t="s">
        <v>10</v>
      </c>
      <c r="G30" s="18" t="s">
        <v>51</v>
      </c>
      <c r="H30" s="18" t="s">
        <v>52</v>
      </c>
      <c r="I30" s="18"/>
      <c r="J30" s="19">
        <f t="shared" si="3"/>
        <v>100000</v>
      </c>
      <c r="K30" s="19">
        <f t="shared" si="3"/>
        <v>100000</v>
      </c>
      <c r="L30" s="19">
        <f t="shared" si="3"/>
        <v>100000</v>
      </c>
    </row>
    <row r="31" spans="1:12" s="1" customFormat="1" ht="12.75" x14ac:dyDescent="0.25">
      <c r="A31" s="350" t="s">
        <v>53</v>
      </c>
      <c r="B31" s="350"/>
      <c r="C31" s="152"/>
      <c r="D31" s="152"/>
      <c r="E31" s="64">
        <v>851</v>
      </c>
      <c r="F31" s="18" t="s">
        <v>10</v>
      </c>
      <c r="G31" s="18" t="s">
        <v>51</v>
      </c>
      <c r="H31" s="18" t="s">
        <v>54</v>
      </c>
      <c r="I31" s="18"/>
      <c r="J31" s="19">
        <f t="shared" si="3"/>
        <v>100000</v>
      </c>
      <c r="K31" s="19">
        <f t="shared" si="3"/>
        <v>100000</v>
      </c>
      <c r="L31" s="19">
        <f t="shared" si="3"/>
        <v>100000</v>
      </c>
    </row>
    <row r="32" spans="1:12" s="1" customFormat="1" ht="12.75" x14ac:dyDescent="0.25">
      <c r="A32" s="20"/>
      <c r="B32" s="17" t="s">
        <v>26</v>
      </c>
      <c r="C32" s="152"/>
      <c r="D32" s="152"/>
      <c r="E32" s="64">
        <v>851</v>
      </c>
      <c r="F32" s="18" t="s">
        <v>10</v>
      </c>
      <c r="G32" s="18" t="s">
        <v>51</v>
      </c>
      <c r="H32" s="18" t="s">
        <v>54</v>
      </c>
      <c r="I32" s="18" t="s">
        <v>27</v>
      </c>
      <c r="J32" s="19">
        <f t="shared" si="3"/>
        <v>100000</v>
      </c>
      <c r="K32" s="19">
        <f t="shared" si="3"/>
        <v>100000</v>
      </c>
      <c r="L32" s="19">
        <f t="shared" si="3"/>
        <v>100000</v>
      </c>
    </row>
    <row r="33" spans="1:12" s="1" customFormat="1" ht="12.75" x14ac:dyDescent="0.25">
      <c r="A33" s="20"/>
      <c r="B33" s="21" t="s">
        <v>55</v>
      </c>
      <c r="C33" s="153"/>
      <c r="D33" s="153"/>
      <c r="E33" s="64">
        <v>851</v>
      </c>
      <c r="F33" s="18" t="s">
        <v>10</v>
      </c>
      <c r="G33" s="18" t="s">
        <v>51</v>
      </c>
      <c r="H33" s="18" t="s">
        <v>54</v>
      </c>
      <c r="I33" s="18" t="s">
        <v>56</v>
      </c>
      <c r="J33" s="19">
        <v>100000</v>
      </c>
      <c r="K33" s="19">
        <v>100000</v>
      </c>
      <c r="L33" s="19">
        <v>100000</v>
      </c>
    </row>
    <row r="34" spans="1:12" s="16" customFormat="1" ht="12.75" x14ac:dyDescent="0.25">
      <c r="A34" s="326" t="s">
        <v>57</v>
      </c>
      <c r="B34" s="326"/>
      <c r="C34" s="155"/>
      <c r="D34" s="155"/>
      <c r="E34" s="64">
        <v>851</v>
      </c>
      <c r="F34" s="14" t="s">
        <v>10</v>
      </c>
      <c r="G34" s="14" t="s">
        <v>58</v>
      </c>
      <c r="H34" s="14"/>
      <c r="I34" s="14"/>
      <c r="J34" s="15">
        <f>J35+J42+J49+J52</f>
        <v>2347000</v>
      </c>
      <c r="K34" s="15">
        <f t="shared" ref="K34:L34" si="4">K35+K42+K49+K52</f>
        <v>1597000</v>
      </c>
      <c r="L34" s="15">
        <f t="shared" si="4"/>
        <v>1613000</v>
      </c>
    </row>
    <row r="35" spans="1:12" s="1" customFormat="1" ht="26.25" customHeight="1" x14ac:dyDescent="0.25">
      <c r="A35" s="350" t="s">
        <v>59</v>
      </c>
      <c r="B35" s="350"/>
      <c r="C35" s="152"/>
      <c r="D35" s="152"/>
      <c r="E35" s="64">
        <v>851</v>
      </c>
      <c r="F35" s="18" t="s">
        <v>10</v>
      </c>
      <c r="G35" s="18" t="s">
        <v>58</v>
      </c>
      <c r="H35" s="18" t="s">
        <v>60</v>
      </c>
      <c r="I35" s="18"/>
      <c r="J35" s="19">
        <f>J36+J39</f>
        <v>325000</v>
      </c>
      <c r="K35" s="19">
        <f>K36+K39</f>
        <v>275000</v>
      </c>
      <c r="L35" s="19">
        <f>L36+L39</f>
        <v>291000</v>
      </c>
    </row>
    <row r="36" spans="1:12" s="1" customFormat="1" ht="12.75" x14ac:dyDescent="0.25">
      <c r="A36" s="353" t="s">
        <v>61</v>
      </c>
      <c r="B36" s="354"/>
      <c r="C36" s="158"/>
      <c r="D36" s="158"/>
      <c r="E36" s="64">
        <v>851</v>
      </c>
      <c r="F36" s="18" t="s">
        <v>10</v>
      </c>
      <c r="G36" s="18" t="s">
        <v>58</v>
      </c>
      <c r="H36" s="18" t="s">
        <v>62</v>
      </c>
      <c r="I36" s="18"/>
      <c r="J36" s="19">
        <f>J37</f>
        <v>75000</v>
      </c>
      <c r="K36" s="19">
        <f>K37</f>
        <v>75000</v>
      </c>
      <c r="L36" s="19">
        <f>L37</f>
        <v>79400</v>
      </c>
    </row>
    <row r="37" spans="1:12" s="1" customFormat="1" ht="12.75" x14ac:dyDescent="0.25">
      <c r="A37" s="20"/>
      <c r="B37" s="21" t="s">
        <v>22</v>
      </c>
      <c r="C37" s="153"/>
      <c r="D37" s="153"/>
      <c r="E37" s="64">
        <v>851</v>
      </c>
      <c r="F37" s="18" t="s">
        <v>10</v>
      </c>
      <c r="G37" s="18" t="s">
        <v>58</v>
      </c>
      <c r="H37" s="18" t="s">
        <v>62</v>
      </c>
      <c r="I37" s="18" t="s">
        <v>23</v>
      </c>
      <c r="J37" s="19">
        <f t="shared" ref="J37:L40" si="5">J38</f>
        <v>75000</v>
      </c>
      <c r="K37" s="19">
        <f t="shared" si="5"/>
        <v>75000</v>
      </c>
      <c r="L37" s="19">
        <f t="shared" si="5"/>
        <v>79400</v>
      </c>
    </row>
    <row r="38" spans="1:12" s="1" customFormat="1" ht="12.75" x14ac:dyDescent="0.25">
      <c r="A38" s="20"/>
      <c r="B38" s="17" t="s">
        <v>24</v>
      </c>
      <c r="C38" s="152"/>
      <c r="D38" s="152"/>
      <c r="E38" s="64">
        <v>851</v>
      </c>
      <c r="F38" s="18" t="s">
        <v>10</v>
      </c>
      <c r="G38" s="18" t="s">
        <v>58</v>
      </c>
      <c r="H38" s="18" t="s">
        <v>62</v>
      </c>
      <c r="I38" s="18" t="s">
        <v>25</v>
      </c>
      <c r="J38" s="19">
        <v>75000</v>
      </c>
      <c r="K38" s="19">
        <v>75000</v>
      </c>
      <c r="L38" s="19">
        <v>79400</v>
      </c>
    </row>
    <row r="39" spans="1:12" s="1" customFormat="1" ht="27" customHeight="1" x14ac:dyDescent="0.25">
      <c r="A39" s="350" t="s">
        <v>301</v>
      </c>
      <c r="B39" s="350"/>
      <c r="C39" s="152"/>
      <c r="D39" s="152"/>
      <c r="E39" s="64">
        <v>851</v>
      </c>
      <c r="F39" s="18" t="s">
        <v>18</v>
      </c>
      <c r="G39" s="18" t="s">
        <v>58</v>
      </c>
      <c r="H39" s="18" t="s">
        <v>63</v>
      </c>
      <c r="I39" s="18"/>
      <c r="J39" s="19">
        <f t="shared" si="5"/>
        <v>250000</v>
      </c>
      <c r="K39" s="19">
        <f t="shared" si="5"/>
        <v>200000</v>
      </c>
      <c r="L39" s="19">
        <f t="shared" si="5"/>
        <v>211600</v>
      </c>
    </row>
    <row r="40" spans="1:12" s="1" customFormat="1" ht="12.75" x14ac:dyDescent="0.25">
      <c r="A40" s="20"/>
      <c r="B40" s="21" t="s">
        <v>22</v>
      </c>
      <c r="C40" s="153"/>
      <c r="D40" s="153"/>
      <c r="E40" s="64">
        <v>851</v>
      </c>
      <c r="F40" s="18" t="s">
        <v>10</v>
      </c>
      <c r="G40" s="18" t="s">
        <v>58</v>
      </c>
      <c r="H40" s="18" t="s">
        <v>63</v>
      </c>
      <c r="I40" s="18" t="s">
        <v>23</v>
      </c>
      <c r="J40" s="19">
        <f t="shared" si="5"/>
        <v>250000</v>
      </c>
      <c r="K40" s="19">
        <f t="shared" si="5"/>
        <v>200000</v>
      </c>
      <c r="L40" s="19">
        <f t="shared" si="5"/>
        <v>211600</v>
      </c>
    </row>
    <row r="41" spans="1:12" s="1" customFormat="1" ht="12.75" x14ac:dyDescent="0.25">
      <c r="A41" s="20"/>
      <c r="B41" s="17" t="s">
        <v>24</v>
      </c>
      <c r="C41" s="152"/>
      <c r="D41" s="152"/>
      <c r="E41" s="64">
        <v>851</v>
      </c>
      <c r="F41" s="18" t="s">
        <v>10</v>
      </c>
      <c r="G41" s="18" t="s">
        <v>58</v>
      </c>
      <c r="H41" s="18" t="s">
        <v>63</v>
      </c>
      <c r="I41" s="18" t="s">
        <v>25</v>
      </c>
      <c r="J41" s="19">
        <v>250000</v>
      </c>
      <c r="K41" s="19">
        <v>200000</v>
      </c>
      <c r="L41" s="19">
        <v>211600</v>
      </c>
    </row>
    <row r="42" spans="1:12" s="24" customFormat="1" ht="12.75" x14ac:dyDescent="0.25">
      <c r="A42" s="350" t="s">
        <v>64</v>
      </c>
      <c r="B42" s="350"/>
      <c r="C42" s="152"/>
      <c r="D42" s="152"/>
      <c r="E42" s="64">
        <v>851</v>
      </c>
      <c r="F42" s="18" t="s">
        <v>10</v>
      </c>
      <c r="G42" s="18" t="s">
        <v>58</v>
      </c>
      <c r="H42" s="18" t="s">
        <v>65</v>
      </c>
      <c r="I42" s="6"/>
      <c r="J42" s="19">
        <f>J43</f>
        <v>287200</v>
      </c>
      <c r="K42" s="19">
        <f>K43</f>
        <v>287200</v>
      </c>
      <c r="L42" s="19">
        <f>L43</f>
        <v>287200</v>
      </c>
    </row>
    <row r="43" spans="1:12" s="1" customFormat="1" ht="51.75" customHeight="1" x14ac:dyDescent="0.25">
      <c r="A43" s="350" t="s">
        <v>66</v>
      </c>
      <c r="B43" s="350"/>
      <c r="C43" s="152"/>
      <c r="D43" s="152"/>
      <c r="E43" s="64">
        <v>851</v>
      </c>
      <c r="F43" s="25" t="s">
        <v>10</v>
      </c>
      <c r="G43" s="25" t="s">
        <v>58</v>
      </c>
      <c r="H43" s="25" t="s">
        <v>67</v>
      </c>
      <c r="I43" s="26"/>
      <c r="J43" s="19">
        <f>J44</f>
        <v>287200</v>
      </c>
      <c r="K43" s="19">
        <f t="shared" ref="K43:L43" si="6">K44</f>
        <v>287200</v>
      </c>
      <c r="L43" s="19">
        <f t="shared" si="6"/>
        <v>287200</v>
      </c>
    </row>
    <row r="44" spans="1:12" s="1" customFormat="1" ht="38.25" customHeight="1" x14ac:dyDescent="0.25">
      <c r="A44" s="350" t="s">
        <v>294</v>
      </c>
      <c r="B44" s="350"/>
      <c r="C44" s="152"/>
      <c r="D44" s="152"/>
      <c r="E44" s="64">
        <v>851</v>
      </c>
      <c r="F44" s="25" t="s">
        <v>10</v>
      </c>
      <c r="G44" s="25" t="s">
        <v>58</v>
      </c>
      <c r="H44" s="25" t="s">
        <v>68</v>
      </c>
      <c r="I44" s="25"/>
      <c r="J44" s="19">
        <f>J45+J47</f>
        <v>287200</v>
      </c>
      <c r="K44" s="19">
        <f>K45+K47</f>
        <v>287200</v>
      </c>
      <c r="L44" s="19">
        <f>L45+L47</f>
        <v>287200</v>
      </c>
    </row>
    <row r="45" spans="1:12" s="1" customFormat="1" ht="27" customHeight="1" x14ac:dyDescent="0.25">
      <c r="A45" s="17"/>
      <c r="B45" s="17" t="s">
        <v>17</v>
      </c>
      <c r="C45" s="152"/>
      <c r="D45" s="152"/>
      <c r="E45" s="64">
        <v>851</v>
      </c>
      <c r="F45" s="18" t="s">
        <v>18</v>
      </c>
      <c r="G45" s="18" t="s">
        <v>58</v>
      </c>
      <c r="H45" s="25" t="s">
        <v>68</v>
      </c>
      <c r="I45" s="18" t="s">
        <v>19</v>
      </c>
      <c r="J45" s="19">
        <f>J46</f>
        <v>168000</v>
      </c>
      <c r="K45" s="19">
        <f>K46</f>
        <v>168036</v>
      </c>
      <c r="L45" s="19">
        <f>L46</f>
        <v>168036</v>
      </c>
    </row>
    <row r="46" spans="1:12" s="1" customFormat="1" ht="12.75" x14ac:dyDescent="0.25">
      <c r="A46" s="20"/>
      <c r="B46" s="21" t="s">
        <v>20</v>
      </c>
      <c r="C46" s="153"/>
      <c r="D46" s="153"/>
      <c r="E46" s="64">
        <v>851</v>
      </c>
      <c r="F46" s="18" t="s">
        <v>10</v>
      </c>
      <c r="G46" s="18" t="s">
        <v>58</v>
      </c>
      <c r="H46" s="25" t="s">
        <v>68</v>
      </c>
      <c r="I46" s="18" t="s">
        <v>21</v>
      </c>
      <c r="J46" s="19">
        <v>168000</v>
      </c>
      <c r="K46" s="19">
        <v>168036</v>
      </c>
      <c r="L46" s="19">
        <v>168036</v>
      </c>
    </row>
    <row r="47" spans="1:12" s="1" customFormat="1" ht="12.75" x14ac:dyDescent="0.25">
      <c r="A47" s="20"/>
      <c r="B47" s="21" t="s">
        <v>22</v>
      </c>
      <c r="C47" s="153"/>
      <c r="D47" s="153"/>
      <c r="E47" s="64">
        <v>851</v>
      </c>
      <c r="F47" s="18" t="s">
        <v>10</v>
      </c>
      <c r="G47" s="18" t="s">
        <v>58</v>
      </c>
      <c r="H47" s="25" t="s">
        <v>68</v>
      </c>
      <c r="I47" s="18" t="s">
        <v>23</v>
      </c>
      <c r="J47" s="19">
        <f>J48</f>
        <v>119200</v>
      </c>
      <c r="K47" s="19">
        <f>K48</f>
        <v>119164</v>
      </c>
      <c r="L47" s="19">
        <f>L48</f>
        <v>119164</v>
      </c>
    </row>
    <row r="48" spans="1:12" s="1" customFormat="1" ht="12.75" x14ac:dyDescent="0.25">
      <c r="A48" s="20"/>
      <c r="B48" s="17" t="s">
        <v>24</v>
      </c>
      <c r="C48" s="152"/>
      <c r="D48" s="152"/>
      <c r="E48" s="64">
        <v>851</v>
      </c>
      <c r="F48" s="18" t="s">
        <v>10</v>
      </c>
      <c r="G48" s="18" t="s">
        <v>58</v>
      </c>
      <c r="H48" s="25" t="s">
        <v>68</v>
      </c>
      <c r="I48" s="18" t="s">
        <v>25</v>
      </c>
      <c r="J48" s="19">
        <v>119200</v>
      </c>
      <c r="K48" s="19">
        <v>119164</v>
      </c>
      <c r="L48" s="19">
        <v>119164</v>
      </c>
    </row>
    <row r="49" spans="1:12" s="1" customFormat="1" ht="26.25" customHeight="1" x14ac:dyDescent="0.25">
      <c r="A49" s="350" t="s">
        <v>74</v>
      </c>
      <c r="B49" s="350"/>
      <c r="C49" s="152"/>
      <c r="D49" s="152"/>
      <c r="E49" s="64">
        <v>851</v>
      </c>
      <c r="F49" s="18" t="s">
        <v>10</v>
      </c>
      <c r="G49" s="18" t="s">
        <v>58</v>
      </c>
      <c r="H49" s="28" t="s">
        <v>75</v>
      </c>
      <c r="I49" s="18"/>
      <c r="J49" s="19">
        <f t="shared" ref="J49:L50" si="7">J50</f>
        <v>1200000</v>
      </c>
      <c r="K49" s="19">
        <f t="shared" si="7"/>
        <v>500000</v>
      </c>
      <c r="L49" s="19">
        <f t="shared" si="7"/>
        <v>500000</v>
      </c>
    </row>
    <row r="50" spans="1:12" s="1" customFormat="1" ht="12.75" x14ac:dyDescent="0.25">
      <c r="A50" s="20"/>
      <c r="B50" s="21" t="s">
        <v>22</v>
      </c>
      <c r="C50" s="153"/>
      <c r="D50" s="153"/>
      <c r="E50" s="64">
        <v>851</v>
      </c>
      <c r="F50" s="18" t="s">
        <v>10</v>
      </c>
      <c r="G50" s="25" t="s">
        <v>58</v>
      </c>
      <c r="H50" s="28" t="s">
        <v>75</v>
      </c>
      <c r="I50" s="18" t="s">
        <v>23</v>
      </c>
      <c r="J50" s="19">
        <f t="shared" si="7"/>
        <v>1200000</v>
      </c>
      <c r="K50" s="19">
        <f t="shared" si="7"/>
        <v>500000</v>
      </c>
      <c r="L50" s="19">
        <f t="shared" si="7"/>
        <v>500000</v>
      </c>
    </row>
    <row r="51" spans="1:12" s="1" customFormat="1" ht="12.75" x14ac:dyDescent="0.25">
      <c r="A51" s="20"/>
      <c r="B51" s="17" t="s">
        <v>24</v>
      </c>
      <c r="C51" s="152"/>
      <c r="D51" s="152"/>
      <c r="E51" s="64">
        <v>851</v>
      </c>
      <c r="F51" s="18" t="s">
        <v>10</v>
      </c>
      <c r="G51" s="25" t="s">
        <v>58</v>
      </c>
      <c r="H51" s="28" t="s">
        <v>75</v>
      </c>
      <c r="I51" s="18" t="s">
        <v>25</v>
      </c>
      <c r="J51" s="19">
        <f>1100000+100000</f>
        <v>1200000</v>
      </c>
      <c r="K51" s="19">
        <v>500000</v>
      </c>
      <c r="L51" s="19">
        <v>500000</v>
      </c>
    </row>
    <row r="52" spans="1:12" s="1" customFormat="1" ht="16.5" customHeight="1" x14ac:dyDescent="0.25">
      <c r="A52" s="350" t="s">
        <v>76</v>
      </c>
      <c r="B52" s="350"/>
      <c r="C52" s="152"/>
      <c r="D52" s="152"/>
      <c r="E52" s="64">
        <v>851</v>
      </c>
      <c r="F52" s="18" t="s">
        <v>10</v>
      </c>
      <c r="G52" s="25" t="s">
        <v>58</v>
      </c>
      <c r="H52" s="25" t="s">
        <v>77</v>
      </c>
      <c r="I52" s="18"/>
      <c r="J52" s="19">
        <f t="shared" ref="J52:L53" si="8">J53</f>
        <v>534800</v>
      </c>
      <c r="K52" s="19">
        <f t="shared" si="8"/>
        <v>534800</v>
      </c>
      <c r="L52" s="19">
        <f t="shared" si="8"/>
        <v>534800</v>
      </c>
    </row>
    <row r="53" spans="1:12" s="1" customFormat="1" ht="12.75" x14ac:dyDescent="0.25">
      <c r="A53" s="20"/>
      <c r="B53" s="21" t="s">
        <v>22</v>
      </c>
      <c r="C53" s="153"/>
      <c r="D53" s="153"/>
      <c r="E53" s="64">
        <v>851</v>
      </c>
      <c r="F53" s="18" t="s">
        <v>10</v>
      </c>
      <c r="G53" s="25" t="s">
        <v>58</v>
      </c>
      <c r="H53" s="25" t="s">
        <v>77</v>
      </c>
      <c r="I53" s="18" t="s">
        <v>23</v>
      </c>
      <c r="J53" s="19">
        <f t="shared" si="8"/>
        <v>534800</v>
      </c>
      <c r="K53" s="19">
        <f t="shared" si="8"/>
        <v>534800</v>
      </c>
      <c r="L53" s="19">
        <f t="shared" si="8"/>
        <v>534800</v>
      </c>
    </row>
    <row r="54" spans="1:12" s="1" customFormat="1" ht="12.75" x14ac:dyDescent="0.25">
      <c r="A54" s="20"/>
      <c r="B54" s="17" t="s">
        <v>24</v>
      </c>
      <c r="C54" s="152"/>
      <c r="D54" s="152"/>
      <c r="E54" s="64">
        <v>851</v>
      </c>
      <c r="F54" s="18" t="s">
        <v>10</v>
      </c>
      <c r="G54" s="25" t="s">
        <v>58</v>
      </c>
      <c r="H54" s="25" t="s">
        <v>77</v>
      </c>
      <c r="I54" s="18" t="s">
        <v>25</v>
      </c>
      <c r="J54" s="19">
        <v>534800</v>
      </c>
      <c r="K54" s="19">
        <v>534800</v>
      </c>
      <c r="L54" s="19">
        <v>534800</v>
      </c>
    </row>
    <row r="55" spans="1:12" s="12" customFormat="1" ht="15.75" customHeight="1" x14ac:dyDescent="0.25">
      <c r="A55" s="355" t="s">
        <v>88</v>
      </c>
      <c r="B55" s="355"/>
      <c r="C55" s="154"/>
      <c r="D55" s="154"/>
      <c r="E55" s="64">
        <v>851</v>
      </c>
      <c r="F55" s="9" t="s">
        <v>12</v>
      </c>
      <c r="G55" s="9"/>
      <c r="H55" s="9"/>
      <c r="I55" s="9"/>
      <c r="J55" s="10">
        <f>J56</f>
        <v>596900</v>
      </c>
      <c r="K55" s="10">
        <f t="shared" ref="K55:L55" si="9">K56</f>
        <v>600828</v>
      </c>
      <c r="L55" s="10">
        <f t="shared" si="9"/>
        <v>635600</v>
      </c>
    </row>
    <row r="56" spans="1:12" s="16" customFormat="1" ht="26.25" customHeight="1" x14ac:dyDescent="0.25">
      <c r="A56" s="326" t="s">
        <v>89</v>
      </c>
      <c r="B56" s="326"/>
      <c r="C56" s="155"/>
      <c r="D56" s="155"/>
      <c r="E56" s="64">
        <v>851</v>
      </c>
      <c r="F56" s="14" t="s">
        <v>12</v>
      </c>
      <c r="G56" s="14" t="s">
        <v>90</v>
      </c>
      <c r="H56" s="14"/>
      <c r="I56" s="14"/>
      <c r="J56" s="15">
        <f>J57+J63</f>
        <v>596900</v>
      </c>
      <c r="K56" s="15">
        <f>K57+K63</f>
        <v>600828</v>
      </c>
      <c r="L56" s="15">
        <f>L57+L63</f>
        <v>635600</v>
      </c>
    </row>
    <row r="57" spans="1:12" s="1" customFormat="1" ht="12.75" x14ac:dyDescent="0.25">
      <c r="A57" s="350" t="s">
        <v>91</v>
      </c>
      <c r="B57" s="350"/>
      <c r="C57" s="152"/>
      <c r="D57" s="152"/>
      <c r="E57" s="64">
        <v>851</v>
      </c>
      <c r="F57" s="18" t="s">
        <v>12</v>
      </c>
      <c r="G57" s="18" t="s">
        <v>90</v>
      </c>
      <c r="H57" s="18" t="s">
        <v>92</v>
      </c>
      <c r="I57" s="18"/>
      <c r="J57" s="19">
        <f>J58</f>
        <v>593400</v>
      </c>
      <c r="K57" s="19">
        <f>K58</f>
        <v>600828</v>
      </c>
      <c r="L57" s="19">
        <f>L58</f>
        <v>635600</v>
      </c>
    </row>
    <row r="58" spans="1:12" s="1" customFormat="1" ht="39.75" customHeight="1" x14ac:dyDescent="0.25">
      <c r="A58" s="350" t="s">
        <v>93</v>
      </c>
      <c r="B58" s="350"/>
      <c r="C58" s="152"/>
      <c r="D58" s="152"/>
      <c r="E58" s="64">
        <v>851</v>
      </c>
      <c r="F58" s="18" t="s">
        <v>12</v>
      </c>
      <c r="G58" s="18" t="s">
        <v>90</v>
      </c>
      <c r="H58" s="18" t="s">
        <v>94</v>
      </c>
      <c r="I58" s="18"/>
      <c r="J58" s="19">
        <f>J59+J61</f>
        <v>593400</v>
      </c>
      <c r="K58" s="19">
        <f t="shared" ref="K58:L58" si="10">K59+K61</f>
        <v>600828</v>
      </c>
      <c r="L58" s="19">
        <f t="shared" si="10"/>
        <v>635600</v>
      </c>
    </row>
    <row r="59" spans="1:12" s="1" customFormat="1" ht="27.75" customHeight="1" x14ac:dyDescent="0.25">
      <c r="A59" s="33"/>
      <c r="B59" s="152" t="s">
        <v>17</v>
      </c>
      <c r="C59" s="152"/>
      <c r="D59" s="152"/>
      <c r="E59" s="149">
        <v>851</v>
      </c>
      <c r="F59" s="18" t="s">
        <v>12</v>
      </c>
      <c r="G59" s="25" t="s">
        <v>90</v>
      </c>
      <c r="H59" s="18" t="s">
        <v>94</v>
      </c>
      <c r="I59" s="18" t="s">
        <v>19</v>
      </c>
      <c r="J59" s="19">
        <f>J60</f>
        <v>537700</v>
      </c>
      <c r="K59" s="19">
        <f>K60</f>
        <v>545128</v>
      </c>
      <c r="L59" s="19">
        <f>L60</f>
        <v>576700</v>
      </c>
    </row>
    <row r="60" spans="1:12" s="1" customFormat="1" ht="25.5" x14ac:dyDescent="0.25">
      <c r="A60" s="34"/>
      <c r="B60" s="153" t="s">
        <v>95</v>
      </c>
      <c r="C60" s="153"/>
      <c r="D60" s="153"/>
      <c r="E60" s="149">
        <v>851</v>
      </c>
      <c r="F60" s="18" t="s">
        <v>12</v>
      </c>
      <c r="G60" s="25" t="s">
        <v>90</v>
      </c>
      <c r="H60" s="18" t="s">
        <v>94</v>
      </c>
      <c r="I60" s="18" t="s">
        <v>96</v>
      </c>
      <c r="J60" s="19">
        <f>537694+6</f>
        <v>537700</v>
      </c>
      <c r="K60" s="19">
        <v>545128</v>
      </c>
      <c r="L60" s="19">
        <v>576700</v>
      </c>
    </row>
    <row r="61" spans="1:12" s="1" customFormat="1" ht="12.75" x14ac:dyDescent="0.25">
      <c r="A61" s="34"/>
      <c r="B61" s="153" t="s">
        <v>22</v>
      </c>
      <c r="C61" s="153"/>
      <c r="D61" s="153"/>
      <c r="E61" s="149">
        <v>851</v>
      </c>
      <c r="F61" s="18" t="s">
        <v>12</v>
      </c>
      <c r="G61" s="25" t="s">
        <v>90</v>
      </c>
      <c r="H61" s="18" t="s">
        <v>94</v>
      </c>
      <c r="I61" s="18" t="s">
        <v>23</v>
      </c>
      <c r="J61" s="19">
        <f>J62</f>
        <v>55700</v>
      </c>
      <c r="K61" s="19">
        <f>K62</f>
        <v>55700</v>
      </c>
      <c r="L61" s="19">
        <f>L62</f>
        <v>58900</v>
      </c>
    </row>
    <row r="62" spans="1:12" s="1" customFormat="1" ht="12.75" x14ac:dyDescent="0.25">
      <c r="A62" s="34"/>
      <c r="B62" s="152" t="s">
        <v>24</v>
      </c>
      <c r="C62" s="152"/>
      <c r="D62" s="152"/>
      <c r="E62" s="149">
        <v>851</v>
      </c>
      <c r="F62" s="18" t="s">
        <v>12</v>
      </c>
      <c r="G62" s="25" t="s">
        <v>90</v>
      </c>
      <c r="H62" s="18" t="s">
        <v>94</v>
      </c>
      <c r="I62" s="18" t="s">
        <v>25</v>
      </c>
      <c r="J62" s="19">
        <f>55735-35</f>
        <v>55700</v>
      </c>
      <c r="K62" s="19">
        <v>55700</v>
      </c>
      <c r="L62" s="19">
        <v>58900</v>
      </c>
    </row>
    <row r="63" spans="1:12" s="1" customFormat="1" ht="25.5" customHeight="1" x14ac:dyDescent="0.25">
      <c r="A63" s="350" t="s">
        <v>32</v>
      </c>
      <c r="B63" s="350"/>
      <c r="C63" s="152"/>
      <c r="D63" s="152"/>
      <c r="E63" s="149">
        <v>851</v>
      </c>
      <c r="F63" s="18" t="s">
        <v>12</v>
      </c>
      <c r="G63" s="25" t="s">
        <v>90</v>
      </c>
      <c r="H63" s="18" t="s">
        <v>33</v>
      </c>
      <c r="I63" s="18"/>
      <c r="J63" s="19">
        <f>J64</f>
        <v>3500</v>
      </c>
      <c r="K63" s="19">
        <f t="shared" ref="K63:L65" si="11">K64</f>
        <v>0</v>
      </c>
      <c r="L63" s="19">
        <f t="shared" si="11"/>
        <v>0</v>
      </c>
    </row>
    <row r="64" spans="1:12" s="1" customFormat="1" ht="38.25" customHeight="1" x14ac:dyDescent="0.25">
      <c r="A64" s="353" t="s">
        <v>34</v>
      </c>
      <c r="B64" s="354"/>
      <c r="C64" s="158"/>
      <c r="D64" s="158"/>
      <c r="E64" s="64">
        <v>851</v>
      </c>
      <c r="F64" s="18" t="s">
        <v>12</v>
      </c>
      <c r="G64" s="25" t="s">
        <v>90</v>
      </c>
      <c r="H64" s="18" t="s">
        <v>35</v>
      </c>
      <c r="I64" s="18"/>
      <c r="J64" s="19">
        <f>J65</f>
        <v>3500</v>
      </c>
      <c r="K64" s="19">
        <f t="shared" si="11"/>
        <v>0</v>
      </c>
      <c r="L64" s="19">
        <f t="shared" si="11"/>
        <v>0</v>
      </c>
    </row>
    <row r="65" spans="1:15" s="1" customFormat="1" ht="51.75" customHeight="1" x14ac:dyDescent="0.25">
      <c r="A65" s="350" t="s">
        <v>97</v>
      </c>
      <c r="B65" s="350"/>
      <c r="C65" s="152"/>
      <c r="D65" s="152"/>
      <c r="E65" s="64">
        <v>851</v>
      </c>
      <c r="F65" s="18" t="s">
        <v>12</v>
      </c>
      <c r="G65" s="25" t="s">
        <v>90</v>
      </c>
      <c r="H65" s="18" t="s">
        <v>679</v>
      </c>
      <c r="I65" s="18"/>
      <c r="J65" s="19">
        <f>J66</f>
        <v>3500</v>
      </c>
      <c r="K65" s="19">
        <f t="shared" si="11"/>
        <v>0</v>
      </c>
      <c r="L65" s="19">
        <f t="shared" si="11"/>
        <v>0</v>
      </c>
    </row>
    <row r="66" spans="1:15" s="1" customFormat="1" ht="12.75" x14ac:dyDescent="0.25">
      <c r="A66" s="20"/>
      <c r="B66" s="21" t="s">
        <v>22</v>
      </c>
      <c r="C66" s="153"/>
      <c r="D66" s="153"/>
      <c r="E66" s="64">
        <v>851</v>
      </c>
      <c r="F66" s="18" t="s">
        <v>12</v>
      </c>
      <c r="G66" s="25" t="s">
        <v>90</v>
      </c>
      <c r="H66" s="18" t="s">
        <v>679</v>
      </c>
      <c r="I66" s="18" t="s">
        <v>23</v>
      </c>
      <c r="J66" s="19">
        <f>J67</f>
        <v>3500</v>
      </c>
      <c r="K66" s="19">
        <f>K67</f>
        <v>0</v>
      </c>
      <c r="L66" s="19">
        <f>L67</f>
        <v>0</v>
      </c>
    </row>
    <row r="67" spans="1:15" s="1" customFormat="1" ht="12.75" x14ac:dyDescent="0.25">
      <c r="A67" s="20"/>
      <c r="B67" s="17" t="s">
        <v>24</v>
      </c>
      <c r="C67" s="152"/>
      <c r="D67" s="152"/>
      <c r="E67" s="64">
        <v>851</v>
      </c>
      <c r="F67" s="18" t="s">
        <v>12</v>
      </c>
      <c r="G67" s="25" t="s">
        <v>90</v>
      </c>
      <c r="H67" s="18" t="s">
        <v>679</v>
      </c>
      <c r="I67" s="18" t="s">
        <v>25</v>
      </c>
      <c r="J67" s="19">
        <v>3500</v>
      </c>
      <c r="K67" s="19"/>
      <c r="L67" s="19"/>
    </row>
    <row r="68" spans="1:15" s="12" customFormat="1" ht="12.75" x14ac:dyDescent="0.25">
      <c r="A68" s="355" t="s">
        <v>98</v>
      </c>
      <c r="B68" s="355"/>
      <c r="C68" s="154"/>
      <c r="D68" s="154"/>
      <c r="E68" s="64">
        <v>851</v>
      </c>
      <c r="F68" s="9" t="s">
        <v>39</v>
      </c>
      <c r="G68" s="9"/>
      <c r="H68" s="9"/>
      <c r="I68" s="9"/>
      <c r="J68" s="10">
        <f>J69+J76</f>
        <v>848500</v>
      </c>
      <c r="K68" s="10">
        <f t="shared" ref="K68:L68" si="12">K69+K76</f>
        <v>198500</v>
      </c>
      <c r="L68" s="10">
        <f t="shared" si="12"/>
        <v>198500</v>
      </c>
    </row>
    <row r="69" spans="1:15" s="16" customFormat="1" ht="12.75" x14ac:dyDescent="0.25">
      <c r="A69" s="326" t="s">
        <v>99</v>
      </c>
      <c r="B69" s="326"/>
      <c r="C69" s="155"/>
      <c r="D69" s="155"/>
      <c r="E69" s="64">
        <v>851</v>
      </c>
      <c r="F69" s="14" t="s">
        <v>39</v>
      </c>
      <c r="G69" s="14" t="s">
        <v>100</v>
      </c>
      <c r="H69" s="14"/>
      <c r="I69" s="14"/>
      <c r="J69" s="15">
        <f>J70+J73</f>
        <v>705000</v>
      </c>
      <c r="K69" s="15">
        <f t="shared" ref="K69:L69" si="13">K70+K73</f>
        <v>55000</v>
      </c>
      <c r="L69" s="15">
        <f t="shared" si="13"/>
        <v>55000</v>
      </c>
    </row>
    <row r="70" spans="1:15" s="1" customFormat="1" ht="27.75" customHeight="1" x14ac:dyDescent="0.25">
      <c r="A70" s="350" t="s">
        <v>101</v>
      </c>
      <c r="B70" s="350"/>
      <c r="C70" s="152"/>
      <c r="D70" s="152"/>
      <c r="E70" s="64">
        <v>851</v>
      </c>
      <c r="F70" s="18" t="s">
        <v>39</v>
      </c>
      <c r="G70" s="18" t="s">
        <v>100</v>
      </c>
      <c r="H70" s="18" t="s">
        <v>102</v>
      </c>
      <c r="I70" s="18"/>
      <c r="J70" s="19">
        <f t="shared" ref="J70:L71" si="14">J71</f>
        <v>55000</v>
      </c>
      <c r="K70" s="19">
        <f t="shared" si="14"/>
        <v>55000</v>
      </c>
      <c r="L70" s="19">
        <f t="shared" si="14"/>
        <v>55000</v>
      </c>
    </row>
    <row r="71" spans="1:15" s="1" customFormat="1" ht="12.75" x14ac:dyDescent="0.25">
      <c r="A71" s="34"/>
      <c r="B71" s="21" t="s">
        <v>22</v>
      </c>
      <c r="C71" s="153"/>
      <c r="D71" s="153"/>
      <c r="E71" s="64">
        <v>851</v>
      </c>
      <c r="F71" s="18" t="s">
        <v>39</v>
      </c>
      <c r="G71" s="18" t="s">
        <v>100</v>
      </c>
      <c r="H71" s="18" t="s">
        <v>102</v>
      </c>
      <c r="I71" s="18" t="s">
        <v>23</v>
      </c>
      <c r="J71" s="19">
        <f t="shared" si="14"/>
        <v>55000</v>
      </c>
      <c r="K71" s="19">
        <f t="shared" si="14"/>
        <v>55000</v>
      </c>
      <c r="L71" s="19">
        <f t="shared" si="14"/>
        <v>55000</v>
      </c>
    </row>
    <row r="72" spans="1:15" s="1" customFormat="1" ht="12.75" x14ac:dyDescent="0.25">
      <c r="A72" s="34"/>
      <c r="B72" s="17" t="s">
        <v>24</v>
      </c>
      <c r="C72" s="152"/>
      <c r="D72" s="152"/>
      <c r="E72" s="64">
        <v>851</v>
      </c>
      <c r="F72" s="18" t="s">
        <v>39</v>
      </c>
      <c r="G72" s="18" t="s">
        <v>100</v>
      </c>
      <c r="H72" s="18" t="s">
        <v>102</v>
      </c>
      <c r="I72" s="18" t="s">
        <v>25</v>
      </c>
      <c r="J72" s="19">
        <v>55000</v>
      </c>
      <c r="K72" s="19">
        <v>55000</v>
      </c>
      <c r="L72" s="19">
        <v>55000</v>
      </c>
    </row>
    <row r="73" spans="1:15" s="167" customFormat="1" ht="27" customHeight="1" x14ac:dyDescent="0.25">
      <c r="A73" s="369" t="s">
        <v>628</v>
      </c>
      <c r="B73" s="370"/>
      <c r="C73" s="172"/>
      <c r="D73" s="172"/>
      <c r="E73" s="146">
        <v>851</v>
      </c>
      <c r="F73" s="18" t="s">
        <v>39</v>
      </c>
      <c r="G73" s="18" t="s">
        <v>100</v>
      </c>
      <c r="H73" s="147" t="s">
        <v>600</v>
      </c>
      <c r="I73" s="170"/>
      <c r="J73" s="171">
        <f>J74</f>
        <v>650000</v>
      </c>
      <c r="K73" s="170"/>
      <c r="L73" s="170"/>
    </row>
    <row r="74" spans="1:15" s="1" customFormat="1" ht="12.75" x14ac:dyDescent="0.25">
      <c r="A74" s="148"/>
      <c r="B74" s="148" t="s">
        <v>26</v>
      </c>
      <c r="C74" s="152"/>
      <c r="D74" s="152"/>
      <c r="E74" s="146">
        <v>851</v>
      </c>
      <c r="F74" s="18" t="s">
        <v>39</v>
      </c>
      <c r="G74" s="18" t="s">
        <v>100</v>
      </c>
      <c r="H74" s="147" t="s">
        <v>600</v>
      </c>
      <c r="I74" s="18" t="s">
        <v>27</v>
      </c>
      <c r="J74" s="168">
        <f>J75</f>
        <v>650000</v>
      </c>
      <c r="K74" s="168">
        <f>K75</f>
        <v>0</v>
      </c>
      <c r="L74" s="168">
        <f t="shared" ref="L74" si="15">J74+K74</f>
        <v>650000</v>
      </c>
      <c r="N74" s="169"/>
      <c r="O74" s="88"/>
    </row>
    <row r="75" spans="1:15" s="1" customFormat="1" ht="26.25" customHeight="1" x14ac:dyDescent="0.25">
      <c r="A75" s="148"/>
      <c r="B75" s="148" t="s">
        <v>626</v>
      </c>
      <c r="C75" s="152"/>
      <c r="D75" s="152"/>
      <c r="E75" s="146">
        <v>851</v>
      </c>
      <c r="F75" s="18" t="s">
        <v>39</v>
      </c>
      <c r="G75" s="18" t="s">
        <v>100</v>
      </c>
      <c r="H75" s="147" t="s">
        <v>600</v>
      </c>
      <c r="I75" s="18" t="s">
        <v>627</v>
      </c>
      <c r="J75" s="168">
        <v>650000</v>
      </c>
      <c r="K75" s="168">
        <v>0</v>
      </c>
      <c r="L75" s="168"/>
      <c r="N75" s="169"/>
      <c r="O75" s="88"/>
    </row>
    <row r="76" spans="1:15" s="16" customFormat="1" ht="12.75" x14ac:dyDescent="0.25">
      <c r="A76" s="326" t="s">
        <v>106</v>
      </c>
      <c r="B76" s="326"/>
      <c r="C76" s="155"/>
      <c r="D76" s="155"/>
      <c r="E76" s="146">
        <v>851</v>
      </c>
      <c r="F76" s="14" t="s">
        <v>39</v>
      </c>
      <c r="G76" s="14" t="s">
        <v>107</v>
      </c>
      <c r="H76" s="14"/>
      <c r="I76" s="14"/>
      <c r="J76" s="15">
        <f t="shared" ref="J76:L78" si="16">J77</f>
        <v>143500</v>
      </c>
      <c r="K76" s="15">
        <f t="shared" si="16"/>
        <v>143500</v>
      </c>
      <c r="L76" s="15">
        <f t="shared" si="16"/>
        <v>143500</v>
      </c>
    </row>
    <row r="77" spans="1:15" s="24" customFormat="1" ht="12.75" x14ac:dyDescent="0.25">
      <c r="A77" s="350" t="s">
        <v>64</v>
      </c>
      <c r="B77" s="350"/>
      <c r="C77" s="152"/>
      <c r="D77" s="152"/>
      <c r="E77" s="64">
        <v>851</v>
      </c>
      <c r="F77" s="18" t="s">
        <v>39</v>
      </c>
      <c r="G77" s="18" t="s">
        <v>107</v>
      </c>
      <c r="H77" s="18" t="s">
        <v>65</v>
      </c>
      <c r="I77" s="6"/>
      <c r="J77" s="19">
        <f t="shared" si="16"/>
        <v>143500</v>
      </c>
      <c r="K77" s="19">
        <f t="shared" si="16"/>
        <v>143500</v>
      </c>
      <c r="L77" s="19">
        <f t="shared" si="16"/>
        <v>143500</v>
      </c>
    </row>
    <row r="78" spans="1:15" s="1" customFormat="1" ht="56.25" customHeight="1" x14ac:dyDescent="0.25">
      <c r="A78" s="350" t="s">
        <v>66</v>
      </c>
      <c r="B78" s="350"/>
      <c r="C78" s="152"/>
      <c r="D78" s="152"/>
      <c r="E78" s="64">
        <v>851</v>
      </c>
      <c r="F78" s="25" t="s">
        <v>39</v>
      </c>
      <c r="G78" s="25" t="s">
        <v>107</v>
      </c>
      <c r="H78" s="25" t="s">
        <v>67</v>
      </c>
      <c r="I78" s="26"/>
      <c r="J78" s="19">
        <f t="shared" si="16"/>
        <v>143500</v>
      </c>
      <c r="K78" s="19">
        <f t="shared" si="16"/>
        <v>143500</v>
      </c>
      <c r="L78" s="19">
        <f t="shared" si="16"/>
        <v>143500</v>
      </c>
    </row>
    <row r="79" spans="1:15" s="1" customFormat="1" ht="27.75" customHeight="1" x14ac:dyDescent="0.25">
      <c r="A79" s="350" t="s">
        <v>108</v>
      </c>
      <c r="B79" s="350"/>
      <c r="C79" s="152"/>
      <c r="D79" s="152"/>
      <c r="E79" s="64">
        <v>851</v>
      </c>
      <c r="F79" s="25" t="s">
        <v>39</v>
      </c>
      <c r="G79" s="25" t="s">
        <v>107</v>
      </c>
      <c r="H79" s="25" t="s">
        <v>109</v>
      </c>
      <c r="I79" s="25"/>
      <c r="J79" s="19">
        <f>J80+J82</f>
        <v>143500</v>
      </c>
      <c r="K79" s="19">
        <f>K80+K82</f>
        <v>143500</v>
      </c>
      <c r="L79" s="19">
        <f>L80+L82</f>
        <v>143500</v>
      </c>
    </row>
    <row r="80" spans="1:15" s="1" customFormat="1" ht="26.25" customHeight="1" x14ac:dyDescent="0.25">
      <c r="A80" s="152"/>
      <c r="B80" s="152" t="s">
        <v>17</v>
      </c>
      <c r="C80" s="152"/>
      <c r="D80" s="152"/>
      <c r="E80" s="149">
        <v>851</v>
      </c>
      <c r="F80" s="25" t="s">
        <v>39</v>
      </c>
      <c r="G80" s="25" t="s">
        <v>107</v>
      </c>
      <c r="H80" s="25" t="s">
        <v>109</v>
      </c>
      <c r="I80" s="18" t="s">
        <v>19</v>
      </c>
      <c r="J80" s="19">
        <f>J81</f>
        <v>73900</v>
      </c>
      <c r="K80" s="19">
        <f>K81</f>
        <v>73883</v>
      </c>
      <c r="L80" s="19">
        <f>L81</f>
        <v>73883</v>
      </c>
    </row>
    <row r="81" spans="1:12" s="1" customFormat="1" ht="12.75" x14ac:dyDescent="0.25">
      <c r="A81" s="20"/>
      <c r="B81" s="153" t="s">
        <v>20</v>
      </c>
      <c r="C81" s="153"/>
      <c r="D81" s="153"/>
      <c r="E81" s="149">
        <v>851</v>
      </c>
      <c r="F81" s="25" t="s">
        <v>39</v>
      </c>
      <c r="G81" s="25" t="s">
        <v>107</v>
      </c>
      <c r="H81" s="25" t="s">
        <v>109</v>
      </c>
      <c r="I81" s="18" t="s">
        <v>21</v>
      </c>
      <c r="J81" s="19">
        <f>73883+17</f>
        <v>73900</v>
      </c>
      <c r="K81" s="19">
        <v>73883</v>
      </c>
      <c r="L81" s="19">
        <v>73883</v>
      </c>
    </row>
    <row r="82" spans="1:12" s="1" customFormat="1" ht="12.75" x14ac:dyDescent="0.25">
      <c r="A82" s="20"/>
      <c r="B82" s="153" t="s">
        <v>22</v>
      </c>
      <c r="C82" s="153"/>
      <c r="D82" s="153"/>
      <c r="E82" s="149">
        <v>851</v>
      </c>
      <c r="F82" s="25" t="s">
        <v>39</v>
      </c>
      <c r="G82" s="25" t="s">
        <v>107</v>
      </c>
      <c r="H82" s="25" t="s">
        <v>109</v>
      </c>
      <c r="I82" s="18" t="s">
        <v>23</v>
      </c>
      <c r="J82" s="19">
        <f>J83</f>
        <v>69600</v>
      </c>
      <c r="K82" s="19">
        <f>K83</f>
        <v>69617</v>
      </c>
      <c r="L82" s="19">
        <f>L83</f>
        <v>69617</v>
      </c>
    </row>
    <row r="83" spans="1:12" s="1" customFormat="1" ht="12.75" x14ac:dyDescent="0.25">
      <c r="A83" s="20"/>
      <c r="B83" s="152" t="s">
        <v>24</v>
      </c>
      <c r="C83" s="152"/>
      <c r="D83" s="152"/>
      <c r="E83" s="149">
        <v>851</v>
      </c>
      <c r="F83" s="25" t="s">
        <v>39</v>
      </c>
      <c r="G83" s="25" t="s">
        <v>107</v>
      </c>
      <c r="H83" s="25" t="s">
        <v>109</v>
      </c>
      <c r="I83" s="18" t="s">
        <v>25</v>
      </c>
      <c r="J83" s="19">
        <f>69617-17</f>
        <v>69600</v>
      </c>
      <c r="K83" s="19">
        <v>69617</v>
      </c>
      <c r="L83" s="19">
        <v>69617</v>
      </c>
    </row>
    <row r="84" spans="1:12" s="12" customFormat="1" ht="12.75" x14ac:dyDescent="0.25">
      <c r="A84" s="355" t="s">
        <v>110</v>
      </c>
      <c r="B84" s="355"/>
      <c r="C84" s="154"/>
      <c r="D84" s="154"/>
      <c r="E84" s="149">
        <v>851</v>
      </c>
      <c r="F84" s="9" t="s">
        <v>111</v>
      </c>
      <c r="G84" s="9"/>
      <c r="H84" s="9"/>
      <c r="I84" s="9"/>
      <c r="J84" s="10">
        <f>J85+J89</f>
        <v>2892400</v>
      </c>
      <c r="K84" s="10">
        <f t="shared" ref="K84:L84" si="17">K85+K89</f>
        <v>0</v>
      </c>
      <c r="L84" s="10">
        <f t="shared" si="17"/>
        <v>0</v>
      </c>
    </row>
    <row r="85" spans="1:12" s="16" customFormat="1" ht="12.75" x14ac:dyDescent="0.25">
      <c r="A85" s="326" t="s">
        <v>112</v>
      </c>
      <c r="B85" s="326"/>
      <c r="C85" s="155"/>
      <c r="D85" s="155"/>
      <c r="E85" s="149">
        <v>851</v>
      </c>
      <c r="F85" s="14" t="s">
        <v>111</v>
      </c>
      <c r="G85" s="14" t="s">
        <v>10</v>
      </c>
      <c r="H85" s="14"/>
      <c r="I85" s="14"/>
      <c r="J85" s="15">
        <f>J86</f>
        <v>500000</v>
      </c>
      <c r="K85" s="15">
        <f t="shared" ref="K85:L85" si="18">K86</f>
        <v>0</v>
      </c>
      <c r="L85" s="15">
        <f t="shared" si="18"/>
        <v>0</v>
      </c>
    </row>
    <row r="86" spans="1:12" s="16" customFormat="1" ht="12.75" x14ac:dyDescent="0.25">
      <c r="A86" s="350" t="s">
        <v>132</v>
      </c>
      <c r="B86" s="350"/>
      <c r="C86" s="152"/>
      <c r="D86" s="152"/>
      <c r="E86" s="64">
        <v>851</v>
      </c>
      <c r="F86" s="18" t="s">
        <v>111</v>
      </c>
      <c r="G86" s="18" t="s">
        <v>10</v>
      </c>
      <c r="H86" s="18" t="s">
        <v>133</v>
      </c>
      <c r="I86" s="18"/>
      <c r="J86" s="19">
        <f t="shared" ref="J86:J87" si="19">J87</f>
        <v>500000</v>
      </c>
      <c r="K86" s="19">
        <f t="shared" ref="K86:K87" si="20">K87</f>
        <v>0</v>
      </c>
      <c r="L86" s="19">
        <f t="shared" ref="L86:L87" si="21">L87</f>
        <v>0</v>
      </c>
    </row>
    <row r="87" spans="1:12" s="1" customFormat="1" ht="14.25" customHeight="1" x14ac:dyDescent="0.25">
      <c r="A87" s="17"/>
      <c r="B87" s="17" t="s">
        <v>134</v>
      </c>
      <c r="C87" s="152"/>
      <c r="D87" s="152"/>
      <c r="E87" s="64">
        <v>851</v>
      </c>
      <c r="F87" s="25" t="s">
        <v>111</v>
      </c>
      <c r="G87" s="18" t="s">
        <v>10</v>
      </c>
      <c r="H87" s="25" t="s">
        <v>133</v>
      </c>
      <c r="I87" s="25" t="s">
        <v>135</v>
      </c>
      <c r="J87" s="19">
        <f t="shared" si="19"/>
        <v>500000</v>
      </c>
      <c r="K87" s="19">
        <f t="shared" si="20"/>
        <v>0</v>
      </c>
      <c r="L87" s="19">
        <f t="shared" si="21"/>
        <v>0</v>
      </c>
    </row>
    <row r="88" spans="1:12" s="1" customFormat="1" ht="25.5" x14ac:dyDescent="0.25">
      <c r="A88" s="17"/>
      <c r="B88" s="17" t="s">
        <v>136</v>
      </c>
      <c r="C88" s="152"/>
      <c r="D88" s="152"/>
      <c r="E88" s="64">
        <v>851</v>
      </c>
      <c r="F88" s="25" t="s">
        <v>111</v>
      </c>
      <c r="G88" s="18" t="s">
        <v>10</v>
      </c>
      <c r="H88" s="25" t="s">
        <v>133</v>
      </c>
      <c r="I88" s="25" t="s">
        <v>137</v>
      </c>
      <c r="J88" s="19">
        <v>500000</v>
      </c>
      <c r="K88" s="19">
        <v>0</v>
      </c>
      <c r="L88" s="19">
        <v>0</v>
      </c>
    </row>
    <row r="89" spans="1:12" s="16" customFormat="1" ht="12.75" x14ac:dyDescent="0.25">
      <c r="A89" s="326" t="s">
        <v>138</v>
      </c>
      <c r="B89" s="326"/>
      <c r="C89" s="155"/>
      <c r="D89" s="155"/>
      <c r="E89" s="64">
        <v>851</v>
      </c>
      <c r="F89" s="14" t="s">
        <v>111</v>
      </c>
      <c r="G89" s="14" t="s">
        <v>79</v>
      </c>
      <c r="H89" s="14"/>
      <c r="I89" s="14"/>
      <c r="J89" s="15">
        <f>J90</f>
        <v>2392400</v>
      </c>
      <c r="K89" s="15">
        <f t="shared" ref="K89:L89" si="22">K90</f>
        <v>0</v>
      </c>
      <c r="L89" s="15">
        <f t="shared" si="22"/>
        <v>0</v>
      </c>
    </row>
    <row r="90" spans="1:12" s="16" customFormat="1" ht="12.75" customHeight="1" x14ac:dyDescent="0.25">
      <c r="A90" s="350" t="s">
        <v>132</v>
      </c>
      <c r="B90" s="350"/>
      <c r="C90" s="152"/>
      <c r="D90" s="152"/>
      <c r="E90" s="64">
        <v>851</v>
      </c>
      <c r="F90" s="18" t="s">
        <v>111</v>
      </c>
      <c r="G90" s="18" t="s">
        <v>79</v>
      </c>
      <c r="H90" s="18" t="s">
        <v>133</v>
      </c>
      <c r="I90" s="18"/>
      <c r="J90" s="19">
        <f t="shared" ref="J90:L91" si="23">J91</f>
        <v>2392400</v>
      </c>
      <c r="K90" s="19">
        <f t="shared" si="23"/>
        <v>0</v>
      </c>
      <c r="L90" s="19">
        <f t="shared" si="23"/>
        <v>0</v>
      </c>
    </row>
    <row r="91" spans="1:12" s="1" customFormat="1" ht="15" customHeight="1" x14ac:dyDescent="0.25">
      <c r="A91" s="17"/>
      <c r="B91" s="17" t="s">
        <v>134</v>
      </c>
      <c r="C91" s="152"/>
      <c r="D91" s="152"/>
      <c r="E91" s="64">
        <v>851</v>
      </c>
      <c r="F91" s="25" t="s">
        <v>111</v>
      </c>
      <c r="G91" s="18" t="s">
        <v>79</v>
      </c>
      <c r="H91" s="25" t="s">
        <v>133</v>
      </c>
      <c r="I91" s="25" t="s">
        <v>135</v>
      </c>
      <c r="J91" s="19">
        <f t="shared" si="23"/>
        <v>2392400</v>
      </c>
      <c r="K91" s="19">
        <f t="shared" si="23"/>
        <v>0</v>
      </c>
      <c r="L91" s="19">
        <f t="shared" si="23"/>
        <v>0</v>
      </c>
    </row>
    <row r="92" spans="1:12" s="1" customFormat="1" ht="26.25" customHeight="1" x14ac:dyDescent="0.25">
      <c r="A92" s="17"/>
      <c r="B92" s="17" t="s">
        <v>136</v>
      </c>
      <c r="C92" s="152"/>
      <c r="D92" s="152"/>
      <c r="E92" s="64">
        <v>851</v>
      </c>
      <c r="F92" s="25" t="s">
        <v>111</v>
      </c>
      <c r="G92" s="18" t="s">
        <v>79</v>
      </c>
      <c r="H92" s="25" t="s">
        <v>133</v>
      </c>
      <c r="I92" s="25" t="s">
        <v>137</v>
      </c>
      <c r="J92" s="19">
        <f>3842400-800000-650000</f>
        <v>2392400</v>
      </c>
      <c r="K92" s="19">
        <v>0</v>
      </c>
      <c r="L92" s="19">
        <v>0</v>
      </c>
    </row>
    <row r="93" spans="1:12" s="1" customFormat="1" ht="12.75" x14ac:dyDescent="0.25">
      <c r="A93" s="355" t="s">
        <v>194</v>
      </c>
      <c r="B93" s="355"/>
      <c r="C93" s="154"/>
      <c r="D93" s="154"/>
      <c r="E93" s="64">
        <v>851</v>
      </c>
      <c r="F93" s="9" t="s">
        <v>195</v>
      </c>
      <c r="G93" s="9"/>
      <c r="H93" s="9"/>
      <c r="I93" s="9"/>
      <c r="J93" s="10">
        <f>J94+J129</f>
        <v>4800540</v>
      </c>
      <c r="K93" s="10">
        <f>K94+K129</f>
        <v>968426</v>
      </c>
      <c r="L93" s="10">
        <f>L94+L129</f>
        <v>996320</v>
      </c>
    </row>
    <row r="94" spans="1:12" s="1" customFormat="1" ht="12.75" x14ac:dyDescent="0.25">
      <c r="A94" s="326" t="s">
        <v>196</v>
      </c>
      <c r="B94" s="326"/>
      <c r="C94" s="155"/>
      <c r="D94" s="155"/>
      <c r="E94" s="64">
        <v>851</v>
      </c>
      <c r="F94" s="14" t="s">
        <v>195</v>
      </c>
      <c r="G94" s="14" t="s">
        <v>10</v>
      </c>
      <c r="H94" s="14"/>
      <c r="I94" s="14"/>
      <c r="J94" s="15">
        <f>J95+J103+J113+J118+J123+J126</f>
        <v>4785540</v>
      </c>
      <c r="K94" s="15">
        <f>K95+K103+K113+K123+K126</f>
        <v>953426</v>
      </c>
      <c r="L94" s="15">
        <f>L95+L103+L113+L123+L126</f>
        <v>981320</v>
      </c>
    </row>
    <row r="95" spans="1:12" s="1" customFormat="1" ht="15" customHeight="1" x14ac:dyDescent="0.25">
      <c r="A95" s="350" t="s">
        <v>197</v>
      </c>
      <c r="B95" s="350"/>
      <c r="C95" s="152"/>
      <c r="D95" s="152"/>
      <c r="E95" s="64">
        <v>851</v>
      </c>
      <c r="F95" s="18" t="s">
        <v>195</v>
      </c>
      <c r="G95" s="18" t="s">
        <v>10</v>
      </c>
      <c r="H95" s="18" t="s">
        <v>198</v>
      </c>
      <c r="I95" s="18"/>
      <c r="J95" s="19">
        <f>J96</f>
        <v>1380000</v>
      </c>
      <c r="K95" s="19">
        <f>K96</f>
        <v>160000</v>
      </c>
      <c r="L95" s="19">
        <f>L96</f>
        <v>160000</v>
      </c>
    </row>
    <row r="96" spans="1:12" s="1" customFormat="1" ht="15.75" customHeight="1" x14ac:dyDescent="0.25">
      <c r="A96" s="350" t="s">
        <v>115</v>
      </c>
      <c r="B96" s="350"/>
      <c r="C96" s="152"/>
      <c r="D96" s="152"/>
      <c r="E96" s="64">
        <v>851</v>
      </c>
      <c r="F96" s="18" t="s">
        <v>195</v>
      </c>
      <c r="G96" s="18" t="s">
        <v>10</v>
      </c>
      <c r="H96" s="18" t="s">
        <v>199</v>
      </c>
      <c r="I96" s="18"/>
      <c r="J96" s="19">
        <f>J97+J100</f>
        <v>1380000</v>
      </c>
      <c r="K96" s="19">
        <f>K97+K100</f>
        <v>160000</v>
      </c>
      <c r="L96" s="19">
        <f>L97+L100</f>
        <v>160000</v>
      </c>
    </row>
    <row r="97" spans="1:12" s="2" customFormat="1" ht="12.75" customHeight="1" x14ac:dyDescent="0.25">
      <c r="A97" s="350" t="s">
        <v>200</v>
      </c>
      <c r="B97" s="350"/>
      <c r="C97" s="152"/>
      <c r="D97" s="152"/>
      <c r="E97" s="64">
        <v>851</v>
      </c>
      <c r="F97" s="25" t="s">
        <v>195</v>
      </c>
      <c r="G97" s="25" t="s">
        <v>10</v>
      </c>
      <c r="H97" s="25" t="s">
        <v>201</v>
      </c>
      <c r="I97" s="25"/>
      <c r="J97" s="27">
        <f t="shared" ref="J97:J98" si="24">J98</f>
        <v>180000</v>
      </c>
      <c r="K97" s="27">
        <f t="shared" ref="K97:K98" si="25">K98</f>
        <v>160000</v>
      </c>
      <c r="L97" s="27">
        <f t="shared" ref="L97:L98" si="26">L98</f>
        <v>160000</v>
      </c>
    </row>
    <row r="98" spans="1:12" s="1" customFormat="1" ht="12.75" x14ac:dyDescent="0.25">
      <c r="A98" s="33"/>
      <c r="B98" s="17" t="s">
        <v>26</v>
      </c>
      <c r="C98" s="152"/>
      <c r="D98" s="152"/>
      <c r="E98" s="64">
        <v>851</v>
      </c>
      <c r="F98" s="18" t="s">
        <v>195</v>
      </c>
      <c r="G98" s="18" t="s">
        <v>10</v>
      </c>
      <c r="H98" s="18" t="s">
        <v>201</v>
      </c>
      <c r="I98" s="18" t="s">
        <v>27</v>
      </c>
      <c r="J98" s="19">
        <f t="shared" si="24"/>
        <v>180000</v>
      </c>
      <c r="K98" s="19">
        <f t="shared" si="25"/>
        <v>160000</v>
      </c>
      <c r="L98" s="19">
        <f t="shared" si="26"/>
        <v>160000</v>
      </c>
    </row>
    <row r="99" spans="1:12" s="1" customFormat="1" ht="15" customHeight="1" x14ac:dyDescent="0.25">
      <c r="A99" s="33"/>
      <c r="B99" s="17" t="s">
        <v>191</v>
      </c>
      <c r="C99" s="152"/>
      <c r="D99" s="152"/>
      <c r="E99" s="64">
        <v>851</v>
      </c>
      <c r="F99" s="18" t="s">
        <v>195</v>
      </c>
      <c r="G99" s="18" t="s">
        <v>10</v>
      </c>
      <c r="H99" s="18" t="s">
        <v>201</v>
      </c>
      <c r="I99" s="18" t="s">
        <v>29</v>
      </c>
      <c r="J99" s="19">
        <v>180000</v>
      </c>
      <c r="K99" s="19">
        <v>160000</v>
      </c>
      <c r="L99" s="19">
        <v>160000</v>
      </c>
    </row>
    <row r="100" spans="1:12" s="1" customFormat="1" ht="27.75" customHeight="1" x14ac:dyDescent="0.25">
      <c r="A100" s="350" t="s">
        <v>202</v>
      </c>
      <c r="B100" s="350"/>
      <c r="C100" s="152"/>
      <c r="D100" s="152"/>
      <c r="E100" s="64">
        <v>851</v>
      </c>
      <c r="F100" s="25" t="s">
        <v>195</v>
      </c>
      <c r="G100" s="25" t="s">
        <v>10</v>
      </c>
      <c r="H100" s="25" t="s">
        <v>203</v>
      </c>
      <c r="I100" s="25"/>
      <c r="J100" s="27">
        <f t="shared" ref="J100:J101" si="27">J101</f>
        <v>1200000</v>
      </c>
      <c r="K100" s="27">
        <f t="shared" ref="K100:K101" si="28">K101</f>
        <v>0</v>
      </c>
      <c r="L100" s="27">
        <f t="shared" ref="L100:L101" si="29">L101</f>
        <v>0</v>
      </c>
    </row>
    <row r="101" spans="1:12" s="1" customFormat="1" ht="12.75" x14ac:dyDescent="0.25">
      <c r="A101" s="20"/>
      <c r="B101" s="21" t="s">
        <v>22</v>
      </c>
      <c r="C101" s="153"/>
      <c r="D101" s="153"/>
      <c r="E101" s="64">
        <v>851</v>
      </c>
      <c r="F101" s="25" t="s">
        <v>195</v>
      </c>
      <c r="G101" s="25" t="s">
        <v>10</v>
      </c>
      <c r="H101" s="25" t="s">
        <v>203</v>
      </c>
      <c r="I101" s="18" t="s">
        <v>23</v>
      </c>
      <c r="J101" s="19">
        <f t="shared" si="27"/>
        <v>1200000</v>
      </c>
      <c r="K101" s="19">
        <f t="shared" si="28"/>
        <v>0</v>
      </c>
      <c r="L101" s="19">
        <f t="shared" si="29"/>
        <v>0</v>
      </c>
    </row>
    <row r="102" spans="1:12" s="1" customFormat="1" ht="12.75" x14ac:dyDescent="0.25">
      <c r="A102" s="20"/>
      <c r="B102" s="17" t="s">
        <v>24</v>
      </c>
      <c r="C102" s="152"/>
      <c r="D102" s="152"/>
      <c r="E102" s="64">
        <v>851</v>
      </c>
      <c r="F102" s="25" t="s">
        <v>195</v>
      </c>
      <c r="G102" s="25" t="s">
        <v>10</v>
      </c>
      <c r="H102" s="25" t="s">
        <v>203</v>
      </c>
      <c r="I102" s="18" t="s">
        <v>25</v>
      </c>
      <c r="J102" s="19">
        <v>1200000</v>
      </c>
      <c r="K102" s="19"/>
      <c r="L102" s="19"/>
    </row>
    <row r="103" spans="1:12" s="1" customFormat="1" ht="12.75" x14ac:dyDescent="0.25">
      <c r="A103" s="350" t="s">
        <v>204</v>
      </c>
      <c r="B103" s="350"/>
      <c r="C103" s="152"/>
      <c r="D103" s="152"/>
      <c r="E103" s="64">
        <v>851</v>
      </c>
      <c r="F103" s="18" t="s">
        <v>195</v>
      </c>
      <c r="G103" s="18" t="s">
        <v>10</v>
      </c>
      <c r="H103" s="18" t="s">
        <v>205</v>
      </c>
      <c r="I103" s="18"/>
      <c r="J103" s="19">
        <f>J104</f>
        <v>3154200</v>
      </c>
      <c r="K103" s="19">
        <f>K104</f>
        <v>570706</v>
      </c>
      <c r="L103" s="19">
        <f>L104</f>
        <v>598600</v>
      </c>
    </row>
    <row r="104" spans="1:12" s="1" customFormat="1" ht="12.75" x14ac:dyDescent="0.25">
      <c r="A104" s="350" t="s">
        <v>115</v>
      </c>
      <c r="B104" s="350"/>
      <c r="C104" s="152"/>
      <c r="D104" s="152"/>
      <c r="E104" s="64">
        <v>851</v>
      </c>
      <c r="F104" s="18" t="s">
        <v>195</v>
      </c>
      <c r="G104" s="18" t="s">
        <v>10</v>
      </c>
      <c r="H104" s="18" t="s">
        <v>206</v>
      </c>
      <c r="I104" s="18"/>
      <c r="J104" s="19">
        <f>J105+J110</f>
        <v>3154200</v>
      </c>
      <c r="K104" s="19">
        <f>K105+K110</f>
        <v>570706</v>
      </c>
      <c r="L104" s="19">
        <f>L105+L110</f>
        <v>598600</v>
      </c>
    </row>
    <row r="105" spans="1:12" s="2" customFormat="1" ht="26.25" customHeight="1" x14ac:dyDescent="0.25">
      <c r="A105" s="350" t="s">
        <v>207</v>
      </c>
      <c r="B105" s="350"/>
      <c r="C105" s="152"/>
      <c r="D105" s="152"/>
      <c r="E105" s="64">
        <v>851</v>
      </c>
      <c r="F105" s="18" t="s">
        <v>195</v>
      </c>
      <c r="G105" s="18" t="s">
        <v>10</v>
      </c>
      <c r="H105" s="18" t="s">
        <v>208</v>
      </c>
      <c r="I105" s="18"/>
      <c r="J105" s="19">
        <f>J106+J108</f>
        <v>564200</v>
      </c>
      <c r="K105" s="19">
        <f>K106+K108</f>
        <v>570706</v>
      </c>
      <c r="L105" s="19">
        <f>L106+L108</f>
        <v>598600</v>
      </c>
    </row>
    <row r="106" spans="1:12" s="1" customFormat="1" ht="27" customHeight="1" x14ac:dyDescent="0.25">
      <c r="A106" s="17"/>
      <c r="B106" s="17" t="s">
        <v>119</v>
      </c>
      <c r="C106" s="152"/>
      <c r="D106" s="152"/>
      <c r="E106" s="64">
        <v>851</v>
      </c>
      <c r="F106" s="18" t="s">
        <v>195</v>
      </c>
      <c r="G106" s="18" t="s">
        <v>10</v>
      </c>
      <c r="H106" s="18" t="s">
        <v>208</v>
      </c>
      <c r="I106" s="18" t="s">
        <v>120</v>
      </c>
      <c r="J106" s="19">
        <f>J107</f>
        <v>474200</v>
      </c>
      <c r="K106" s="19">
        <f>K107</f>
        <v>480706</v>
      </c>
      <c r="L106" s="19">
        <f>L107</f>
        <v>508600</v>
      </c>
    </row>
    <row r="107" spans="1:12" s="1" customFormat="1" ht="27" customHeight="1" x14ac:dyDescent="0.25">
      <c r="A107" s="17"/>
      <c r="B107" s="17" t="s">
        <v>121</v>
      </c>
      <c r="C107" s="152"/>
      <c r="D107" s="152"/>
      <c r="E107" s="64">
        <v>851</v>
      </c>
      <c r="F107" s="18" t="s">
        <v>195</v>
      </c>
      <c r="G107" s="18" t="s">
        <v>10</v>
      </c>
      <c r="H107" s="18" t="s">
        <v>208</v>
      </c>
      <c r="I107" s="18" t="s">
        <v>122</v>
      </c>
      <c r="J107" s="19">
        <v>474200</v>
      </c>
      <c r="K107" s="19">
        <v>480706</v>
      </c>
      <c r="L107" s="19">
        <v>508600</v>
      </c>
    </row>
    <row r="108" spans="1:12" s="1" customFormat="1" ht="12.75" x14ac:dyDescent="0.25">
      <c r="A108" s="33"/>
      <c r="B108" s="17" t="s">
        <v>26</v>
      </c>
      <c r="C108" s="152"/>
      <c r="D108" s="152"/>
      <c r="E108" s="64">
        <v>851</v>
      </c>
      <c r="F108" s="18" t="s">
        <v>195</v>
      </c>
      <c r="G108" s="18" t="s">
        <v>10</v>
      </c>
      <c r="H108" s="18" t="s">
        <v>208</v>
      </c>
      <c r="I108" s="18" t="s">
        <v>27</v>
      </c>
      <c r="J108" s="19">
        <f>J109</f>
        <v>90000</v>
      </c>
      <c r="K108" s="19">
        <f>K109</f>
        <v>90000</v>
      </c>
      <c r="L108" s="19">
        <f>L109</f>
        <v>90000</v>
      </c>
    </row>
    <row r="109" spans="1:12" s="1" customFormat="1" ht="12.75" x14ac:dyDescent="0.25">
      <c r="A109" s="33"/>
      <c r="B109" s="17" t="s">
        <v>191</v>
      </c>
      <c r="C109" s="152"/>
      <c r="D109" s="152"/>
      <c r="E109" s="64">
        <v>851</v>
      </c>
      <c r="F109" s="18" t="s">
        <v>195</v>
      </c>
      <c r="G109" s="18" t="s">
        <v>10</v>
      </c>
      <c r="H109" s="18" t="s">
        <v>208</v>
      </c>
      <c r="I109" s="18" t="s">
        <v>29</v>
      </c>
      <c r="J109" s="19">
        <v>90000</v>
      </c>
      <c r="K109" s="19">
        <v>90000</v>
      </c>
      <c r="L109" s="19">
        <v>90000</v>
      </c>
    </row>
    <row r="110" spans="1:12" s="12" customFormat="1" ht="27.75" customHeight="1" x14ac:dyDescent="0.25">
      <c r="A110" s="350" t="s">
        <v>209</v>
      </c>
      <c r="B110" s="350"/>
      <c r="C110" s="152"/>
      <c r="D110" s="152"/>
      <c r="E110" s="64">
        <v>851</v>
      </c>
      <c r="F110" s="18" t="s">
        <v>195</v>
      </c>
      <c r="G110" s="18" t="s">
        <v>10</v>
      </c>
      <c r="H110" s="18" t="s">
        <v>210</v>
      </c>
      <c r="I110" s="18"/>
      <c r="J110" s="19">
        <f t="shared" ref="J110:J111" si="30">J111</f>
        <v>2590000</v>
      </c>
      <c r="K110" s="19">
        <f t="shared" ref="K110:K111" si="31">K111</f>
        <v>0</v>
      </c>
      <c r="L110" s="19">
        <f t="shared" ref="L110:L111" si="32">L111</f>
        <v>0</v>
      </c>
    </row>
    <row r="111" spans="1:12" s="1" customFormat="1" ht="25.5" x14ac:dyDescent="0.25">
      <c r="A111" s="17"/>
      <c r="B111" s="17" t="s">
        <v>119</v>
      </c>
      <c r="C111" s="152"/>
      <c r="D111" s="152"/>
      <c r="E111" s="64">
        <v>851</v>
      </c>
      <c r="F111" s="18" t="s">
        <v>195</v>
      </c>
      <c r="G111" s="18" t="s">
        <v>10</v>
      </c>
      <c r="H111" s="18" t="s">
        <v>210</v>
      </c>
      <c r="I111" s="18" t="s">
        <v>120</v>
      </c>
      <c r="J111" s="19">
        <f t="shared" si="30"/>
        <v>2590000</v>
      </c>
      <c r="K111" s="19">
        <f t="shared" si="31"/>
        <v>0</v>
      </c>
      <c r="L111" s="19">
        <f t="shared" si="32"/>
        <v>0</v>
      </c>
    </row>
    <row r="112" spans="1:12" s="1" customFormat="1" ht="25.5" x14ac:dyDescent="0.25">
      <c r="A112" s="17"/>
      <c r="B112" s="17" t="s">
        <v>121</v>
      </c>
      <c r="C112" s="152"/>
      <c r="D112" s="152"/>
      <c r="E112" s="64">
        <v>851</v>
      </c>
      <c r="F112" s="18" t="s">
        <v>195</v>
      </c>
      <c r="G112" s="18" t="s">
        <v>10</v>
      </c>
      <c r="H112" s="18" t="s">
        <v>210</v>
      </c>
      <c r="I112" s="18" t="s">
        <v>122</v>
      </c>
      <c r="J112" s="19">
        <v>2590000</v>
      </c>
      <c r="K112" s="19"/>
      <c r="L112" s="19"/>
    </row>
    <row r="113" spans="1:12" s="1" customFormat="1" ht="12.75" x14ac:dyDescent="0.25">
      <c r="A113" s="350" t="s">
        <v>64</v>
      </c>
      <c r="B113" s="350"/>
      <c r="C113" s="152"/>
      <c r="D113" s="152"/>
      <c r="E113" s="64">
        <v>851</v>
      </c>
      <c r="F113" s="25" t="s">
        <v>195</v>
      </c>
      <c r="G113" s="18" t="s">
        <v>10</v>
      </c>
      <c r="H113" s="25" t="s">
        <v>65</v>
      </c>
      <c r="I113" s="25"/>
      <c r="J113" s="27">
        <f t="shared" ref="J113:L114" si="33">J114</f>
        <v>9540</v>
      </c>
      <c r="K113" s="27">
        <f t="shared" si="33"/>
        <v>12720</v>
      </c>
      <c r="L113" s="27">
        <f t="shared" si="33"/>
        <v>12720</v>
      </c>
    </row>
    <row r="114" spans="1:12" s="1" customFormat="1" ht="54.75" customHeight="1" x14ac:dyDescent="0.25">
      <c r="A114" s="350" t="s">
        <v>66</v>
      </c>
      <c r="B114" s="350"/>
      <c r="C114" s="152"/>
      <c r="D114" s="152"/>
      <c r="E114" s="64">
        <v>851</v>
      </c>
      <c r="F114" s="18" t="s">
        <v>195</v>
      </c>
      <c r="G114" s="18" t="s">
        <v>10</v>
      </c>
      <c r="H114" s="18" t="s">
        <v>67</v>
      </c>
      <c r="I114" s="18"/>
      <c r="J114" s="19">
        <f t="shared" si="33"/>
        <v>9540</v>
      </c>
      <c r="K114" s="19">
        <f t="shared" si="33"/>
        <v>12720</v>
      </c>
      <c r="L114" s="19">
        <f t="shared" si="33"/>
        <v>12720</v>
      </c>
    </row>
    <row r="115" spans="1:12" s="1" customFormat="1" ht="38.25" customHeight="1" x14ac:dyDescent="0.25">
      <c r="A115" s="350" t="s">
        <v>296</v>
      </c>
      <c r="B115" s="350"/>
      <c r="C115" s="152"/>
      <c r="D115" s="152"/>
      <c r="E115" s="64">
        <v>851</v>
      </c>
      <c r="F115" s="18" t="s">
        <v>195</v>
      </c>
      <c r="G115" s="18" t="s">
        <v>10</v>
      </c>
      <c r="H115" s="18" t="s">
        <v>126</v>
      </c>
      <c r="I115" s="18"/>
      <c r="J115" s="19">
        <f>J117</f>
        <v>9540</v>
      </c>
      <c r="K115" s="19">
        <f>K117</f>
        <v>12720</v>
      </c>
      <c r="L115" s="19">
        <f>L117</f>
        <v>12720</v>
      </c>
    </row>
    <row r="116" spans="1:12" s="1" customFormat="1" ht="12.75" x14ac:dyDescent="0.25">
      <c r="A116" s="20"/>
      <c r="B116" s="21" t="s">
        <v>127</v>
      </c>
      <c r="C116" s="153"/>
      <c r="D116" s="153"/>
      <c r="E116" s="64">
        <v>851</v>
      </c>
      <c r="F116" s="18" t="s">
        <v>195</v>
      </c>
      <c r="G116" s="18" t="s">
        <v>10</v>
      </c>
      <c r="H116" s="18" t="s">
        <v>126</v>
      </c>
      <c r="I116" s="18" t="s">
        <v>128</v>
      </c>
      <c r="J116" s="19">
        <f>J117</f>
        <v>9540</v>
      </c>
      <c r="K116" s="19">
        <f>K117</f>
        <v>12720</v>
      </c>
      <c r="L116" s="19">
        <f>L117</f>
        <v>12720</v>
      </c>
    </row>
    <row r="117" spans="1:12" s="1" customFormat="1" ht="25.5" x14ac:dyDescent="0.25">
      <c r="A117" s="33"/>
      <c r="B117" s="17" t="s">
        <v>129</v>
      </c>
      <c r="C117" s="152"/>
      <c r="D117" s="152"/>
      <c r="E117" s="64">
        <v>851</v>
      </c>
      <c r="F117" s="18" t="s">
        <v>195</v>
      </c>
      <c r="G117" s="18" t="s">
        <v>10</v>
      </c>
      <c r="H117" s="18" t="s">
        <v>126</v>
      </c>
      <c r="I117" s="18" t="s">
        <v>130</v>
      </c>
      <c r="J117" s="19">
        <v>9540</v>
      </c>
      <c r="K117" s="19">
        <v>12720</v>
      </c>
      <c r="L117" s="19">
        <v>12720</v>
      </c>
    </row>
    <row r="118" spans="1:12" s="1" customFormat="1" ht="27" customHeight="1" x14ac:dyDescent="0.25">
      <c r="A118" s="350" t="s">
        <v>32</v>
      </c>
      <c r="B118" s="350"/>
      <c r="C118" s="152"/>
      <c r="D118" s="152"/>
      <c r="E118" s="64">
        <v>851</v>
      </c>
      <c r="F118" s="18" t="s">
        <v>195</v>
      </c>
      <c r="G118" s="18" t="s">
        <v>10</v>
      </c>
      <c r="H118" s="18" t="s">
        <v>33</v>
      </c>
      <c r="I118" s="18"/>
      <c r="J118" s="19">
        <f t="shared" ref="J118:L121" si="34">J119</f>
        <v>31800</v>
      </c>
      <c r="K118" s="19">
        <f t="shared" si="34"/>
        <v>0</v>
      </c>
      <c r="L118" s="19">
        <f t="shared" si="34"/>
        <v>0</v>
      </c>
    </row>
    <row r="119" spans="1:12" s="16" customFormat="1" ht="28.5" customHeight="1" x14ac:dyDescent="0.25">
      <c r="A119" s="350" t="s">
        <v>211</v>
      </c>
      <c r="B119" s="350"/>
      <c r="C119" s="152"/>
      <c r="D119" s="152"/>
      <c r="E119" s="64">
        <v>851</v>
      </c>
      <c r="F119" s="18" t="s">
        <v>195</v>
      </c>
      <c r="G119" s="18" t="s">
        <v>10</v>
      </c>
      <c r="H119" s="18" t="s">
        <v>212</v>
      </c>
      <c r="I119" s="18"/>
      <c r="J119" s="19">
        <f t="shared" si="34"/>
        <v>31800</v>
      </c>
      <c r="K119" s="19">
        <f t="shared" si="34"/>
        <v>0</v>
      </c>
      <c r="L119" s="19">
        <f t="shared" si="34"/>
        <v>0</v>
      </c>
    </row>
    <row r="120" spans="1:12" s="1" customFormat="1" ht="39" customHeight="1" x14ac:dyDescent="0.25">
      <c r="A120" s="350" t="s">
        <v>213</v>
      </c>
      <c r="B120" s="350"/>
      <c r="C120" s="152"/>
      <c r="D120" s="152"/>
      <c r="E120" s="64">
        <v>851</v>
      </c>
      <c r="F120" s="18" t="s">
        <v>195</v>
      </c>
      <c r="G120" s="18" t="s">
        <v>10</v>
      </c>
      <c r="H120" s="18" t="s">
        <v>214</v>
      </c>
      <c r="I120" s="18"/>
      <c r="J120" s="19">
        <f t="shared" si="34"/>
        <v>31800</v>
      </c>
      <c r="K120" s="19">
        <f t="shared" si="34"/>
        <v>0</v>
      </c>
      <c r="L120" s="19">
        <f t="shared" si="34"/>
        <v>0</v>
      </c>
    </row>
    <row r="121" spans="1:12" s="1" customFormat="1" ht="12.75" x14ac:dyDescent="0.25">
      <c r="A121" s="20"/>
      <c r="B121" s="21" t="s">
        <v>127</v>
      </c>
      <c r="C121" s="153"/>
      <c r="D121" s="153"/>
      <c r="E121" s="64">
        <v>851</v>
      </c>
      <c r="F121" s="18" t="s">
        <v>195</v>
      </c>
      <c r="G121" s="18" t="s">
        <v>10</v>
      </c>
      <c r="H121" s="18" t="s">
        <v>214</v>
      </c>
      <c r="I121" s="18" t="s">
        <v>128</v>
      </c>
      <c r="J121" s="19">
        <f>J122</f>
        <v>31800</v>
      </c>
      <c r="K121" s="19">
        <f t="shared" si="34"/>
        <v>0</v>
      </c>
      <c r="L121" s="19">
        <f t="shared" si="34"/>
        <v>0</v>
      </c>
    </row>
    <row r="122" spans="1:12" s="1" customFormat="1" ht="25.5" x14ac:dyDescent="0.25">
      <c r="A122" s="20"/>
      <c r="B122" s="17" t="s">
        <v>129</v>
      </c>
      <c r="C122" s="152"/>
      <c r="D122" s="152"/>
      <c r="E122" s="64">
        <v>851</v>
      </c>
      <c r="F122" s="18" t="s">
        <v>195</v>
      </c>
      <c r="G122" s="18" t="s">
        <v>10</v>
      </c>
      <c r="H122" s="18" t="s">
        <v>214</v>
      </c>
      <c r="I122" s="18" t="s">
        <v>130</v>
      </c>
      <c r="J122" s="19">
        <v>31800</v>
      </c>
      <c r="K122" s="19"/>
      <c r="L122" s="19"/>
    </row>
    <row r="123" spans="1:12" s="1" customFormat="1" ht="26.25" customHeight="1" x14ac:dyDescent="0.25">
      <c r="A123" s="350" t="s">
        <v>215</v>
      </c>
      <c r="B123" s="350"/>
      <c r="C123" s="152"/>
      <c r="D123" s="152"/>
      <c r="E123" s="64">
        <v>851</v>
      </c>
      <c r="F123" s="18" t="s">
        <v>195</v>
      </c>
      <c r="G123" s="18" t="s">
        <v>10</v>
      </c>
      <c r="H123" s="18" t="s">
        <v>216</v>
      </c>
      <c r="I123" s="18"/>
      <c r="J123" s="19">
        <f t="shared" ref="J123:L124" si="35">J124</f>
        <v>50000</v>
      </c>
      <c r="K123" s="19">
        <f t="shared" si="35"/>
        <v>50000</v>
      </c>
      <c r="L123" s="19">
        <f t="shared" si="35"/>
        <v>50000</v>
      </c>
    </row>
    <row r="124" spans="1:12" s="1" customFormat="1" ht="15" customHeight="1" x14ac:dyDescent="0.25">
      <c r="A124" s="20"/>
      <c r="B124" s="21" t="s">
        <v>22</v>
      </c>
      <c r="C124" s="153"/>
      <c r="D124" s="153"/>
      <c r="E124" s="64">
        <v>851</v>
      </c>
      <c r="F124" s="18" t="s">
        <v>195</v>
      </c>
      <c r="G124" s="18" t="s">
        <v>10</v>
      </c>
      <c r="H124" s="18" t="s">
        <v>216</v>
      </c>
      <c r="I124" s="18" t="s">
        <v>23</v>
      </c>
      <c r="J124" s="19">
        <f t="shared" si="35"/>
        <v>50000</v>
      </c>
      <c r="K124" s="19">
        <f t="shared" si="35"/>
        <v>50000</v>
      </c>
      <c r="L124" s="19">
        <f t="shared" si="35"/>
        <v>50000</v>
      </c>
    </row>
    <row r="125" spans="1:12" s="1" customFormat="1" ht="15" customHeight="1" x14ac:dyDescent="0.25">
      <c r="A125" s="20"/>
      <c r="B125" s="17" t="s">
        <v>24</v>
      </c>
      <c r="C125" s="152"/>
      <c r="D125" s="152"/>
      <c r="E125" s="64">
        <v>851</v>
      </c>
      <c r="F125" s="18" t="s">
        <v>195</v>
      </c>
      <c r="G125" s="18" t="s">
        <v>10</v>
      </c>
      <c r="H125" s="18" t="s">
        <v>216</v>
      </c>
      <c r="I125" s="18" t="s">
        <v>25</v>
      </c>
      <c r="J125" s="19">
        <v>50000</v>
      </c>
      <c r="K125" s="19">
        <v>50000</v>
      </c>
      <c r="L125" s="19">
        <v>50000</v>
      </c>
    </row>
    <row r="126" spans="1:12" s="1" customFormat="1" ht="17.25" customHeight="1" x14ac:dyDescent="0.25">
      <c r="A126" s="350" t="s">
        <v>217</v>
      </c>
      <c r="B126" s="350"/>
      <c r="C126" s="152"/>
      <c r="D126" s="152"/>
      <c r="E126" s="64">
        <v>851</v>
      </c>
      <c r="F126" s="18" t="s">
        <v>195</v>
      </c>
      <c r="G126" s="18" t="s">
        <v>10</v>
      </c>
      <c r="H126" s="18" t="s">
        <v>218</v>
      </c>
      <c r="I126" s="18"/>
      <c r="J126" s="19">
        <f t="shared" ref="J126:J127" si="36">J127</f>
        <v>160000</v>
      </c>
      <c r="K126" s="19">
        <f t="shared" ref="K126:K127" si="37">K127</f>
        <v>160000</v>
      </c>
      <c r="L126" s="19">
        <f t="shared" ref="L126:L127" si="38">L127</f>
        <v>160000</v>
      </c>
    </row>
    <row r="127" spans="1:12" s="1" customFormat="1" ht="12.75" x14ac:dyDescent="0.25">
      <c r="A127" s="20"/>
      <c r="B127" s="21" t="s">
        <v>22</v>
      </c>
      <c r="C127" s="153"/>
      <c r="D127" s="153"/>
      <c r="E127" s="64">
        <v>851</v>
      </c>
      <c r="F127" s="18" t="s">
        <v>195</v>
      </c>
      <c r="G127" s="18" t="s">
        <v>10</v>
      </c>
      <c r="H127" s="18" t="s">
        <v>218</v>
      </c>
      <c r="I127" s="18" t="s">
        <v>23</v>
      </c>
      <c r="J127" s="19">
        <f t="shared" si="36"/>
        <v>160000</v>
      </c>
      <c r="K127" s="19">
        <f t="shared" si="37"/>
        <v>160000</v>
      </c>
      <c r="L127" s="19">
        <f t="shared" si="38"/>
        <v>160000</v>
      </c>
    </row>
    <row r="128" spans="1:12" s="1" customFormat="1" ht="12.75" x14ac:dyDescent="0.25">
      <c r="A128" s="20"/>
      <c r="B128" s="17" t="s">
        <v>24</v>
      </c>
      <c r="C128" s="152"/>
      <c r="D128" s="152"/>
      <c r="E128" s="64">
        <v>851</v>
      </c>
      <c r="F128" s="18" t="s">
        <v>195</v>
      </c>
      <c r="G128" s="18" t="s">
        <v>10</v>
      </c>
      <c r="H128" s="18" t="s">
        <v>218</v>
      </c>
      <c r="I128" s="18" t="s">
        <v>25</v>
      </c>
      <c r="J128" s="19">
        <v>160000</v>
      </c>
      <c r="K128" s="19">
        <v>160000</v>
      </c>
      <c r="L128" s="19">
        <v>160000</v>
      </c>
    </row>
    <row r="129" spans="1:12" s="1" customFormat="1" ht="12.75" x14ac:dyDescent="0.25">
      <c r="A129" s="326" t="s">
        <v>219</v>
      </c>
      <c r="B129" s="326"/>
      <c r="C129" s="155"/>
      <c r="D129" s="155"/>
      <c r="E129" s="64">
        <v>851</v>
      </c>
      <c r="F129" s="14" t="s">
        <v>195</v>
      </c>
      <c r="G129" s="14" t="s">
        <v>39</v>
      </c>
      <c r="H129" s="14"/>
      <c r="I129" s="14"/>
      <c r="J129" s="37">
        <f>J130</f>
        <v>15000</v>
      </c>
      <c r="K129" s="37">
        <f t="shared" ref="K129:L129" si="39">K130</f>
        <v>15000</v>
      </c>
      <c r="L129" s="37">
        <f t="shared" si="39"/>
        <v>15000</v>
      </c>
    </row>
    <row r="130" spans="1:12" s="1" customFormat="1" ht="15" customHeight="1" x14ac:dyDescent="0.25">
      <c r="A130" s="350" t="s">
        <v>228</v>
      </c>
      <c r="B130" s="350"/>
      <c r="C130" s="152"/>
      <c r="D130" s="152"/>
      <c r="E130" s="64">
        <v>851</v>
      </c>
      <c r="F130" s="18" t="s">
        <v>195</v>
      </c>
      <c r="G130" s="18" t="s">
        <v>39</v>
      </c>
      <c r="H130" s="18" t="s">
        <v>229</v>
      </c>
      <c r="I130" s="18"/>
      <c r="J130" s="19">
        <f t="shared" ref="J130:J131" si="40">J131</f>
        <v>15000</v>
      </c>
      <c r="K130" s="19">
        <f t="shared" ref="K130:K131" si="41">K131</f>
        <v>15000</v>
      </c>
      <c r="L130" s="19">
        <f t="shared" ref="L130:L131" si="42">L131</f>
        <v>15000</v>
      </c>
    </row>
    <row r="131" spans="1:12" s="1" customFormat="1" ht="14.25" customHeight="1" x14ac:dyDescent="0.25">
      <c r="A131" s="20"/>
      <c r="B131" s="21" t="s">
        <v>22</v>
      </c>
      <c r="C131" s="153"/>
      <c r="D131" s="153"/>
      <c r="E131" s="64">
        <v>851</v>
      </c>
      <c r="F131" s="18" t="s">
        <v>195</v>
      </c>
      <c r="G131" s="18" t="s">
        <v>39</v>
      </c>
      <c r="H131" s="18" t="s">
        <v>229</v>
      </c>
      <c r="I131" s="18" t="s">
        <v>23</v>
      </c>
      <c r="J131" s="19">
        <f t="shared" si="40"/>
        <v>15000</v>
      </c>
      <c r="K131" s="19">
        <f t="shared" si="41"/>
        <v>15000</v>
      </c>
      <c r="L131" s="19">
        <f t="shared" si="42"/>
        <v>15000</v>
      </c>
    </row>
    <row r="132" spans="1:12" s="1" customFormat="1" ht="14.25" customHeight="1" x14ac:dyDescent="0.25">
      <c r="A132" s="20"/>
      <c r="B132" s="17" t="s">
        <v>24</v>
      </c>
      <c r="C132" s="152"/>
      <c r="D132" s="152"/>
      <c r="E132" s="64">
        <v>851</v>
      </c>
      <c r="F132" s="18" t="s">
        <v>195</v>
      </c>
      <c r="G132" s="18" t="s">
        <v>39</v>
      </c>
      <c r="H132" s="18" t="s">
        <v>229</v>
      </c>
      <c r="I132" s="18" t="s">
        <v>25</v>
      </c>
      <c r="J132" s="19">
        <v>15000</v>
      </c>
      <c r="K132" s="19">
        <v>15000</v>
      </c>
      <c r="L132" s="19">
        <v>15000</v>
      </c>
    </row>
    <row r="133" spans="1:12" s="1" customFormat="1" ht="14.25" customHeight="1" x14ac:dyDescent="0.25">
      <c r="A133" s="355" t="s">
        <v>230</v>
      </c>
      <c r="B133" s="355"/>
      <c r="C133" s="154"/>
      <c r="D133" s="154"/>
      <c r="E133" s="64">
        <v>851</v>
      </c>
      <c r="F133" s="9" t="s">
        <v>231</v>
      </c>
      <c r="G133" s="9"/>
      <c r="H133" s="9"/>
      <c r="I133" s="9"/>
      <c r="J133" s="10">
        <f>J134+J140+J144+J149</f>
        <v>7009500</v>
      </c>
      <c r="K133" s="10">
        <f t="shared" ref="K133:L133" si="43">K134+K140+K144+K149</f>
        <v>6189200</v>
      </c>
      <c r="L133" s="10">
        <f t="shared" si="43"/>
        <v>6333600</v>
      </c>
    </row>
    <row r="134" spans="1:12" s="1" customFormat="1" ht="14.25" customHeight="1" x14ac:dyDescent="0.25">
      <c r="A134" s="326" t="s">
        <v>232</v>
      </c>
      <c r="B134" s="326"/>
      <c r="C134" s="155"/>
      <c r="D134" s="155"/>
      <c r="E134" s="64">
        <v>851</v>
      </c>
      <c r="F134" s="14" t="s">
        <v>231</v>
      </c>
      <c r="G134" s="14" t="s">
        <v>10</v>
      </c>
      <c r="H134" s="14"/>
      <c r="I134" s="14"/>
      <c r="J134" s="15">
        <f t="shared" ref="J134:L138" si="44">J135</f>
        <v>2320300</v>
      </c>
      <c r="K134" s="15">
        <f t="shared" si="44"/>
        <v>2300000</v>
      </c>
      <c r="L134" s="15">
        <f t="shared" si="44"/>
        <v>2444400</v>
      </c>
    </row>
    <row r="135" spans="1:12" s="1" customFormat="1" ht="14.25" customHeight="1" x14ac:dyDescent="0.25">
      <c r="A135" s="350" t="s">
        <v>233</v>
      </c>
      <c r="B135" s="350"/>
      <c r="C135" s="152"/>
      <c r="D135" s="152"/>
      <c r="E135" s="64">
        <v>851</v>
      </c>
      <c r="F135" s="18" t="s">
        <v>231</v>
      </c>
      <c r="G135" s="18" t="s">
        <v>10</v>
      </c>
      <c r="H135" s="18" t="s">
        <v>234</v>
      </c>
      <c r="I135" s="18"/>
      <c r="J135" s="19">
        <f t="shared" si="44"/>
        <v>2320300</v>
      </c>
      <c r="K135" s="19">
        <f t="shared" si="44"/>
        <v>2300000</v>
      </c>
      <c r="L135" s="19">
        <f t="shared" si="44"/>
        <v>2444400</v>
      </c>
    </row>
    <row r="136" spans="1:12" s="1" customFormat="1" ht="27" customHeight="1" x14ac:dyDescent="0.25">
      <c r="A136" s="350" t="s">
        <v>235</v>
      </c>
      <c r="B136" s="350"/>
      <c r="C136" s="152"/>
      <c r="D136" s="152"/>
      <c r="E136" s="64">
        <v>851</v>
      </c>
      <c r="F136" s="18" t="s">
        <v>231</v>
      </c>
      <c r="G136" s="18" t="s">
        <v>10</v>
      </c>
      <c r="H136" s="18" t="s">
        <v>236</v>
      </c>
      <c r="I136" s="18"/>
      <c r="J136" s="19">
        <f t="shared" si="44"/>
        <v>2320300</v>
      </c>
      <c r="K136" s="19">
        <f t="shared" si="44"/>
        <v>2300000</v>
      </c>
      <c r="L136" s="19">
        <f t="shared" si="44"/>
        <v>2444400</v>
      </c>
    </row>
    <row r="137" spans="1:12" s="1" customFormat="1" ht="17.25" customHeight="1" x14ac:dyDescent="0.25">
      <c r="A137" s="350" t="s">
        <v>237</v>
      </c>
      <c r="B137" s="350"/>
      <c r="C137" s="152"/>
      <c r="D137" s="152"/>
      <c r="E137" s="64">
        <v>851</v>
      </c>
      <c r="F137" s="18" t="s">
        <v>231</v>
      </c>
      <c r="G137" s="18" t="s">
        <v>10</v>
      </c>
      <c r="H137" s="18" t="s">
        <v>238</v>
      </c>
      <c r="I137" s="18"/>
      <c r="J137" s="19">
        <f t="shared" si="44"/>
        <v>2320300</v>
      </c>
      <c r="K137" s="19">
        <f t="shared" si="44"/>
        <v>2300000</v>
      </c>
      <c r="L137" s="19">
        <f t="shared" si="44"/>
        <v>2444400</v>
      </c>
    </row>
    <row r="138" spans="1:12" s="1" customFormat="1" ht="12.75" x14ac:dyDescent="0.25">
      <c r="A138" s="38"/>
      <c r="B138" s="21" t="s">
        <v>127</v>
      </c>
      <c r="C138" s="153"/>
      <c r="D138" s="153"/>
      <c r="E138" s="64">
        <v>851</v>
      </c>
      <c r="F138" s="18" t="s">
        <v>231</v>
      </c>
      <c r="G138" s="18" t="s">
        <v>10</v>
      </c>
      <c r="H138" s="18" t="s">
        <v>238</v>
      </c>
      <c r="I138" s="18" t="s">
        <v>128</v>
      </c>
      <c r="J138" s="19">
        <f t="shared" si="44"/>
        <v>2320300</v>
      </c>
      <c r="K138" s="19">
        <f t="shared" si="44"/>
        <v>2300000</v>
      </c>
      <c r="L138" s="19">
        <f t="shared" si="44"/>
        <v>2444400</v>
      </c>
    </row>
    <row r="139" spans="1:12" s="1" customFormat="1" ht="26.25" customHeight="1" x14ac:dyDescent="0.25">
      <c r="A139" s="38"/>
      <c r="B139" s="21" t="s">
        <v>244</v>
      </c>
      <c r="C139" s="153"/>
      <c r="D139" s="153"/>
      <c r="E139" s="64">
        <v>851</v>
      </c>
      <c r="F139" s="18" t="s">
        <v>231</v>
      </c>
      <c r="G139" s="18" t="s">
        <v>10</v>
      </c>
      <c r="H139" s="18" t="s">
        <v>238</v>
      </c>
      <c r="I139" s="18" t="s">
        <v>245</v>
      </c>
      <c r="J139" s="19">
        <v>2320300</v>
      </c>
      <c r="K139" s="19">
        <v>2300000</v>
      </c>
      <c r="L139" s="19">
        <v>2444400</v>
      </c>
    </row>
    <row r="140" spans="1:12" s="1" customFormat="1" ht="12.75" customHeight="1" x14ac:dyDescent="0.25">
      <c r="A140" s="357" t="s">
        <v>239</v>
      </c>
      <c r="B140" s="358"/>
      <c r="C140" s="161"/>
      <c r="D140" s="161"/>
      <c r="E140" s="64">
        <v>851</v>
      </c>
      <c r="F140" s="14" t="s">
        <v>231</v>
      </c>
      <c r="G140" s="14" t="s">
        <v>12</v>
      </c>
      <c r="H140" s="14"/>
      <c r="I140" s="14"/>
      <c r="J140" s="15">
        <f>J141</f>
        <v>800000</v>
      </c>
      <c r="K140" s="15">
        <f>K141</f>
        <v>0</v>
      </c>
      <c r="L140" s="15">
        <f>L141</f>
        <v>0</v>
      </c>
    </row>
    <row r="141" spans="1:12" s="1" customFormat="1" ht="39" customHeight="1" x14ac:dyDescent="0.25">
      <c r="A141" s="353" t="s">
        <v>599</v>
      </c>
      <c r="B141" s="354"/>
      <c r="C141" s="158"/>
      <c r="D141" s="158"/>
      <c r="E141" s="64">
        <v>851</v>
      </c>
      <c r="F141" s="18" t="s">
        <v>231</v>
      </c>
      <c r="G141" s="18" t="s">
        <v>12</v>
      </c>
      <c r="H141" s="18" t="s">
        <v>676</v>
      </c>
      <c r="I141" s="18"/>
      <c r="J141" s="19">
        <f>J142</f>
        <v>800000</v>
      </c>
      <c r="K141" s="19">
        <f t="shared" ref="K141:L142" si="45">K142</f>
        <v>0</v>
      </c>
      <c r="L141" s="19">
        <f t="shared" si="45"/>
        <v>0</v>
      </c>
    </row>
    <row r="142" spans="1:12" s="1" customFormat="1" ht="12.75" x14ac:dyDescent="0.25">
      <c r="A142" s="75"/>
      <c r="B142" s="71" t="s">
        <v>134</v>
      </c>
      <c r="C142" s="152"/>
      <c r="D142" s="152"/>
      <c r="E142" s="64">
        <v>851</v>
      </c>
      <c r="F142" s="18" t="s">
        <v>231</v>
      </c>
      <c r="G142" s="18" t="s">
        <v>12</v>
      </c>
      <c r="H142" s="18" t="s">
        <v>676</v>
      </c>
      <c r="I142" s="18" t="s">
        <v>135</v>
      </c>
      <c r="J142" s="19">
        <f>J143</f>
        <v>800000</v>
      </c>
      <c r="K142" s="19">
        <f t="shared" si="45"/>
        <v>0</v>
      </c>
      <c r="L142" s="19">
        <f t="shared" si="45"/>
        <v>0</v>
      </c>
    </row>
    <row r="143" spans="1:12" s="1" customFormat="1" ht="25.5" x14ac:dyDescent="0.25">
      <c r="A143" s="75"/>
      <c r="B143" s="74" t="s">
        <v>602</v>
      </c>
      <c r="C143" s="153"/>
      <c r="D143" s="153"/>
      <c r="E143" s="64">
        <v>851</v>
      </c>
      <c r="F143" s="18" t="s">
        <v>231</v>
      </c>
      <c r="G143" s="18" t="s">
        <v>12</v>
      </c>
      <c r="H143" s="18" t="s">
        <v>676</v>
      </c>
      <c r="I143" s="18" t="s">
        <v>601</v>
      </c>
      <c r="J143" s="19">
        <v>800000</v>
      </c>
      <c r="K143" s="19"/>
      <c r="L143" s="19"/>
    </row>
    <row r="144" spans="1:12" s="1" customFormat="1" ht="12.75" x14ac:dyDescent="0.25">
      <c r="A144" s="326" t="s">
        <v>250</v>
      </c>
      <c r="B144" s="326"/>
      <c r="C144" s="155"/>
      <c r="D144" s="155"/>
      <c r="E144" s="64">
        <v>851</v>
      </c>
      <c r="F144" s="14" t="s">
        <v>231</v>
      </c>
      <c r="G144" s="14" t="s">
        <v>39</v>
      </c>
      <c r="H144" s="14"/>
      <c r="I144" s="14"/>
      <c r="J144" s="15">
        <f>J146</f>
        <v>3544200</v>
      </c>
      <c r="K144" s="15">
        <f t="shared" ref="K144:L144" si="46">K146</f>
        <v>3544200</v>
      </c>
      <c r="L144" s="15">
        <f t="shared" si="46"/>
        <v>3544200</v>
      </c>
    </row>
    <row r="145" spans="1:12" s="1" customFormat="1" ht="12.75" x14ac:dyDescent="0.25">
      <c r="A145" s="368" t="s">
        <v>240</v>
      </c>
      <c r="B145" s="368"/>
      <c r="C145" s="159"/>
      <c r="D145" s="159"/>
      <c r="E145" s="64">
        <v>851</v>
      </c>
      <c r="F145" s="18" t="s">
        <v>231</v>
      </c>
      <c r="G145" s="18" t="s">
        <v>39</v>
      </c>
      <c r="H145" s="18" t="s">
        <v>241</v>
      </c>
      <c r="I145" s="18"/>
      <c r="J145" s="19">
        <f>J146</f>
        <v>3544200</v>
      </c>
      <c r="K145" s="19">
        <f t="shared" ref="K145" si="47">K146</f>
        <v>3544200</v>
      </c>
      <c r="L145" s="19">
        <f t="shared" ref="L145" si="48">L146</f>
        <v>3544200</v>
      </c>
    </row>
    <row r="146" spans="1:12" s="1" customFormat="1" ht="40.5" customHeight="1" x14ac:dyDescent="0.25">
      <c r="A146" s="353" t="s">
        <v>256</v>
      </c>
      <c r="B146" s="354"/>
      <c r="C146" s="158"/>
      <c r="D146" s="158"/>
      <c r="E146" s="64">
        <v>851</v>
      </c>
      <c r="F146" s="18" t="s">
        <v>231</v>
      </c>
      <c r="G146" s="18" t="s">
        <v>39</v>
      </c>
      <c r="H146" s="18" t="s">
        <v>257</v>
      </c>
      <c r="I146" s="18"/>
      <c r="J146" s="19">
        <f t="shared" ref="J146:L147" si="49">J147</f>
        <v>3544200</v>
      </c>
      <c r="K146" s="19">
        <f t="shared" si="49"/>
        <v>3544200</v>
      </c>
      <c r="L146" s="19">
        <f t="shared" si="49"/>
        <v>3544200</v>
      </c>
    </row>
    <row r="147" spans="1:12" s="2" customFormat="1" ht="16.5" customHeight="1" x14ac:dyDescent="0.25">
      <c r="A147" s="353" t="s">
        <v>127</v>
      </c>
      <c r="B147" s="354"/>
      <c r="C147" s="158"/>
      <c r="D147" s="158"/>
      <c r="E147" s="64">
        <v>851</v>
      </c>
      <c r="F147" s="25" t="s">
        <v>231</v>
      </c>
      <c r="G147" s="25" t="s">
        <v>39</v>
      </c>
      <c r="H147" s="25" t="s">
        <v>257</v>
      </c>
      <c r="I147" s="25" t="s">
        <v>128</v>
      </c>
      <c r="J147" s="27">
        <f t="shared" si="49"/>
        <v>3544200</v>
      </c>
      <c r="K147" s="27">
        <f t="shared" si="49"/>
        <v>3544200</v>
      </c>
      <c r="L147" s="27">
        <f t="shared" si="49"/>
        <v>3544200</v>
      </c>
    </row>
    <row r="148" spans="1:12" s="1" customFormat="1" ht="15" customHeight="1" x14ac:dyDescent="0.25">
      <c r="A148" s="17"/>
      <c r="B148" s="17" t="s">
        <v>258</v>
      </c>
      <c r="C148" s="152"/>
      <c r="D148" s="152"/>
      <c r="E148" s="64">
        <v>851</v>
      </c>
      <c r="F148" s="18" t="s">
        <v>231</v>
      </c>
      <c r="G148" s="18" t="s">
        <v>39</v>
      </c>
      <c r="H148" s="18" t="s">
        <v>257</v>
      </c>
      <c r="I148" s="18" t="s">
        <v>259</v>
      </c>
      <c r="J148" s="19">
        <v>3544200</v>
      </c>
      <c r="K148" s="19">
        <v>3544200</v>
      </c>
      <c r="L148" s="19">
        <v>3544200</v>
      </c>
    </row>
    <row r="149" spans="1:12" s="1" customFormat="1" ht="15" customHeight="1" x14ac:dyDescent="0.25">
      <c r="A149" s="326" t="s">
        <v>265</v>
      </c>
      <c r="B149" s="326"/>
      <c r="C149" s="155"/>
      <c r="D149" s="155"/>
      <c r="E149" s="64">
        <v>851</v>
      </c>
      <c r="F149" s="14" t="s">
        <v>231</v>
      </c>
      <c r="G149" s="14" t="s">
        <v>47</v>
      </c>
      <c r="H149" s="14"/>
      <c r="I149" s="14"/>
      <c r="J149" s="15">
        <f>J150</f>
        <v>345000</v>
      </c>
      <c r="K149" s="15">
        <f t="shared" ref="K149:L149" si="50">K150</f>
        <v>345000</v>
      </c>
      <c r="L149" s="15">
        <f t="shared" si="50"/>
        <v>345000</v>
      </c>
    </row>
    <row r="150" spans="1:12" s="1" customFormat="1" ht="16.5" customHeight="1" x14ac:dyDescent="0.25">
      <c r="A150" s="350" t="s">
        <v>270</v>
      </c>
      <c r="B150" s="350"/>
      <c r="C150" s="152"/>
      <c r="D150" s="152"/>
      <c r="E150" s="64">
        <v>851</v>
      </c>
      <c r="F150" s="18" t="s">
        <v>231</v>
      </c>
      <c r="G150" s="18" t="s">
        <v>47</v>
      </c>
      <c r="H150" s="18" t="s">
        <v>271</v>
      </c>
      <c r="I150" s="18"/>
      <c r="J150" s="19">
        <f>J151+J153</f>
        <v>345000</v>
      </c>
      <c r="K150" s="19">
        <f>K151+K153</f>
        <v>345000</v>
      </c>
      <c r="L150" s="19">
        <f>L151+L153</f>
        <v>345000</v>
      </c>
    </row>
    <row r="151" spans="1:12" s="1" customFormat="1" ht="15" customHeight="1" x14ac:dyDescent="0.25">
      <c r="A151" s="20"/>
      <c r="B151" s="21" t="s">
        <v>22</v>
      </c>
      <c r="C151" s="153"/>
      <c r="D151" s="153"/>
      <c r="E151" s="64">
        <v>851</v>
      </c>
      <c r="F151" s="25" t="s">
        <v>231</v>
      </c>
      <c r="G151" s="18" t="s">
        <v>47</v>
      </c>
      <c r="H151" s="18" t="s">
        <v>271</v>
      </c>
      <c r="I151" s="18" t="s">
        <v>23</v>
      </c>
      <c r="J151" s="19">
        <f>J152</f>
        <v>145000</v>
      </c>
      <c r="K151" s="19">
        <f>K152</f>
        <v>145000</v>
      </c>
      <c r="L151" s="19">
        <f>L152</f>
        <v>145000</v>
      </c>
    </row>
    <row r="152" spans="1:12" s="1" customFormat="1" ht="15" customHeight="1" x14ac:dyDescent="0.25">
      <c r="A152" s="20"/>
      <c r="B152" s="17" t="s">
        <v>24</v>
      </c>
      <c r="C152" s="152"/>
      <c r="D152" s="152"/>
      <c r="E152" s="64">
        <v>851</v>
      </c>
      <c r="F152" s="25" t="s">
        <v>231</v>
      </c>
      <c r="G152" s="18" t="s">
        <v>47</v>
      </c>
      <c r="H152" s="18" t="s">
        <v>271</v>
      </c>
      <c r="I152" s="18" t="s">
        <v>25</v>
      </c>
      <c r="J152" s="19">
        <v>145000</v>
      </c>
      <c r="K152" s="19">
        <v>145000</v>
      </c>
      <c r="L152" s="19">
        <v>145000</v>
      </c>
    </row>
    <row r="153" spans="1:12" s="1" customFormat="1" ht="15" customHeight="1" x14ac:dyDescent="0.25">
      <c r="A153" s="38"/>
      <c r="B153" s="21" t="s">
        <v>127</v>
      </c>
      <c r="C153" s="153"/>
      <c r="D153" s="153"/>
      <c r="E153" s="64">
        <v>851</v>
      </c>
      <c r="F153" s="18" t="s">
        <v>231</v>
      </c>
      <c r="G153" s="18" t="s">
        <v>47</v>
      </c>
      <c r="H153" s="18" t="s">
        <v>271</v>
      </c>
      <c r="I153" s="18" t="s">
        <v>128</v>
      </c>
      <c r="J153" s="19">
        <f>J154</f>
        <v>200000</v>
      </c>
      <c r="K153" s="19">
        <f>K154</f>
        <v>200000</v>
      </c>
      <c r="L153" s="19">
        <f>L154</f>
        <v>200000</v>
      </c>
    </row>
    <row r="154" spans="1:12" s="1" customFormat="1" ht="25.5" x14ac:dyDescent="0.25">
      <c r="A154" s="38"/>
      <c r="B154" s="21" t="s">
        <v>129</v>
      </c>
      <c r="C154" s="153"/>
      <c r="D154" s="153"/>
      <c r="E154" s="64">
        <v>851</v>
      </c>
      <c r="F154" s="18" t="s">
        <v>231</v>
      </c>
      <c r="G154" s="18" t="s">
        <v>47</v>
      </c>
      <c r="H154" s="18" t="s">
        <v>271</v>
      </c>
      <c r="I154" s="18" t="s">
        <v>130</v>
      </c>
      <c r="J154" s="19">
        <v>200000</v>
      </c>
      <c r="K154" s="19">
        <v>200000</v>
      </c>
      <c r="L154" s="19">
        <v>200000</v>
      </c>
    </row>
    <row r="155" spans="1:12" s="1" customFormat="1" ht="18.75" customHeight="1" x14ac:dyDescent="0.25">
      <c r="A155" s="355" t="s">
        <v>272</v>
      </c>
      <c r="B155" s="355"/>
      <c r="C155" s="154"/>
      <c r="D155" s="154"/>
      <c r="E155" s="64">
        <v>851</v>
      </c>
      <c r="F155" s="9" t="s">
        <v>51</v>
      </c>
      <c r="G155" s="9"/>
      <c r="H155" s="9"/>
      <c r="I155" s="9"/>
      <c r="J155" s="10">
        <f>J156</f>
        <v>387000</v>
      </c>
      <c r="K155" s="10" t="e">
        <f>K156</f>
        <v>#REF!</v>
      </c>
      <c r="L155" s="10" t="e">
        <f>L156</f>
        <v>#REF!</v>
      </c>
    </row>
    <row r="156" spans="1:12" s="1" customFormat="1" ht="13.5" customHeight="1" x14ac:dyDescent="0.25">
      <c r="A156" s="367" t="s">
        <v>273</v>
      </c>
      <c r="B156" s="367"/>
      <c r="C156" s="156"/>
      <c r="D156" s="156"/>
      <c r="E156" s="64">
        <v>851</v>
      </c>
      <c r="F156" s="14" t="s">
        <v>51</v>
      </c>
      <c r="G156" s="14" t="s">
        <v>79</v>
      </c>
      <c r="H156" s="14"/>
      <c r="I156" s="14"/>
      <c r="J156" s="15">
        <f t="shared" ref="J156:L157" si="51">J157</f>
        <v>387000</v>
      </c>
      <c r="K156" s="15" t="e">
        <f t="shared" si="51"/>
        <v>#REF!</v>
      </c>
      <c r="L156" s="15" t="e">
        <f t="shared" si="51"/>
        <v>#REF!</v>
      </c>
    </row>
    <row r="157" spans="1:12" s="16" customFormat="1" ht="12.75" x14ac:dyDescent="0.25">
      <c r="A157" s="350" t="s">
        <v>274</v>
      </c>
      <c r="B157" s="350"/>
      <c r="C157" s="289"/>
      <c r="D157" s="289"/>
      <c r="E157" s="288">
        <v>851</v>
      </c>
      <c r="F157" s="18" t="s">
        <v>51</v>
      </c>
      <c r="G157" s="18" t="s">
        <v>79</v>
      </c>
      <c r="H157" s="18" t="s">
        <v>275</v>
      </c>
      <c r="I157" s="18"/>
      <c r="J157" s="19">
        <f t="shared" si="51"/>
        <v>387000</v>
      </c>
      <c r="K157" s="19" t="e">
        <f t="shared" si="51"/>
        <v>#REF!</v>
      </c>
      <c r="L157" s="19" t="e">
        <f t="shared" si="51"/>
        <v>#REF!</v>
      </c>
    </row>
    <row r="158" spans="1:12" s="40" customFormat="1" ht="13.5" customHeight="1" x14ac:dyDescent="0.25">
      <c r="A158" s="350" t="s">
        <v>276</v>
      </c>
      <c r="B158" s="350"/>
      <c r="C158" s="289"/>
      <c r="D158" s="289"/>
      <c r="E158" s="288">
        <v>851</v>
      </c>
      <c r="F158" s="18" t="s">
        <v>51</v>
      </c>
      <c r="G158" s="18" t="s">
        <v>79</v>
      </c>
      <c r="H158" s="18" t="s">
        <v>277</v>
      </c>
      <c r="I158" s="18"/>
      <c r="J158" s="19">
        <f>J159</f>
        <v>387000</v>
      </c>
      <c r="K158" s="19" t="e">
        <f>#REF!</f>
        <v>#REF!</v>
      </c>
      <c r="L158" s="19" t="e">
        <f>#REF!</f>
        <v>#REF!</v>
      </c>
    </row>
    <row r="159" spans="1:12" s="1" customFormat="1" ht="12.75" x14ac:dyDescent="0.25">
      <c r="A159" s="20"/>
      <c r="B159" s="294" t="s">
        <v>22</v>
      </c>
      <c r="C159" s="294"/>
      <c r="D159" s="294"/>
      <c r="E159" s="288">
        <v>851</v>
      </c>
      <c r="F159" s="18" t="s">
        <v>51</v>
      </c>
      <c r="G159" s="18" t="s">
        <v>79</v>
      </c>
      <c r="H159" s="18" t="s">
        <v>277</v>
      </c>
      <c r="I159" s="18" t="s">
        <v>23</v>
      </c>
      <c r="J159" s="19">
        <f t="shared" ref="J159:L159" si="52">J160</f>
        <v>387000</v>
      </c>
      <c r="K159" s="19">
        <f t="shared" si="52"/>
        <v>0</v>
      </c>
      <c r="L159" s="19">
        <f t="shared" si="52"/>
        <v>0</v>
      </c>
    </row>
    <row r="160" spans="1:12" s="1" customFormat="1" ht="12.75" x14ac:dyDescent="0.25">
      <c r="A160" s="20"/>
      <c r="B160" s="289" t="s">
        <v>24</v>
      </c>
      <c r="C160" s="289"/>
      <c r="D160" s="289"/>
      <c r="E160" s="288">
        <v>851</v>
      </c>
      <c r="F160" s="18" t="s">
        <v>51</v>
      </c>
      <c r="G160" s="18" t="s">
        <v>79</v>
      </c>
      <c r="H160" s="18" t="s">
        <v>277</v>
      </c>
      <c r="I160" s="18" t="s">
        <v>25</v>
      </c>
      <c r="J160" s="19">
        <v>387000</v>
      </c>
      <c r="K160" s="19"/>
      <c r="L160" s="19"/>
    </row>
    <row r="161" spans="1:15" s="1" customFormat="1" ht="28.5" customHeight="1" x14ac:dyDescent="0.2">
      <c r="A161" s="377" t="s">
        <v>303</v>
      </c>
      <c r="B161" s="378"/>
      <c r="C161" s="163"/>
      <c r="D161" s="163"/>
      <c r="E161" s="61">
        <v>852</v>
      </c>
      <c r="F161" s="25"/>
      <c r="G161" s="25"/>
      <c r="H161" s="25"/>
      <c r="I161" s="18"/>
      <c r="J161" s="62">
        <f>J162+J272</f>
        <v>126872349.22999999</v>
      </c>
      <c r="K161" s="62">
        <f>K162+K272</f>
        <v>130975866.09999999</v>
      </c>
      <c r="L161" s="62">
        <f>L162+L272</f>
        <v>137830287.72999999</v>
      </c>
      <c r="N161" s="7"/>
      <c r="O161" s="60"/>
    </row>
    <row r="162" spans="1:15" s="12" customFormat="1" ht="12.75" x14ac:dyDescent="0.25">
      <c r="A162" s="355" t="s">
        <v>110</v>
      </c>
      <c r="B162" s="355"/>
      <c r="C162" s="154"/>
      <c r="D162" s="154"/>
      <c r="E162" s="64">
        <v>852</v>
      </c>
      <c r="F162" s="9" t="s">
        <v>111</v>
      </c>
      <c r="G162" s="9"/>
      <c r="H162" s="9"/>
      <c r="I162" s="9"/>
      <c r="J162" s="10">
        <f>J163+J180+J233+J237</f>
        <v>118268949.22999999</v>
      </c>
      <c r="K162" s="10">
        <f>K163+K180+K233+K237</f>
        <v>121627166.09999999</v>
      </c>
      <c r="L162" s="10">
        <f>L163+L180+L233+L237</f>
        <v>128193987.72999999</v>
      </c>
    </row>
    <row r="163" spans="1:15" s="16" customFormat="1" ht="15" customHeight="1" x14ac:dyDescent="0.25">
      <c r="A163" s="326" t="s">
        <v>112</v>
      </c>
      <c r="B163" s="326"/>
      <c r="C163" s="155"/>
      <c r="D163" s="155"/>
      <c r="E163" s="64">
        <v>852</v>
      </c>
      <c r="F163" s="14" t="s">
        <v>111</v>
      </c>
      <c r="G163" s="14" t="s">
        <v>10</v>
      </c>
      <c r="H163" s="14"/>
      <c r="I163" s="14"/>
      <c r="J163" s="15">
        <f>J164+J172</f>
        <v>19548220</v>
      </c>
      <c r="K163" s="15">
        <f t="shared" ref="K163:L163" si="53">K164+K172</f>
        <v>20481720</v>
      </c>
      <c r="L163" s="15">
        <f t="shared" si="53"/>
        <v>21618820</v>
      </c>
    </row>
    <row r="164" spans="1:15" s="1" customFormat="1" ht="15" customHeight="1" x14ac:dyDescent="0.25">
      <c r="A164" s="350" t="s">
        <v>113</v>
      </c>
      <c r="B164" s="350"/>
      <c r="C164" s="152"/>
      <c r="D164" s="152"/>
      <c r="E164" s="64">
        <v>852</v>
      </c>
      <c r="F164" s="18" t="s">
        <v>111</v>
      </c>
      <c r="G164" s="18" t="s">
        <v>10</v>
      </c>
      <c r="H164" s="18" t="s">
        <v>114</v>
      </c>
      <c r="I164" s="18"/>
      <c r="J164" s="19">
        <f>J165</f>
        <v>18669300</v>
      </c>
      <c r="K164" s="19">
        <f>K165</f>
        <v>19602800</v>
      </c>
      <c r="L164" s="19">
        <f>L165</f>
        <v>20739900</v>
      </c>
    </row>
    <row r="165" spans="1:15" s="1" customFormat="1" ht="15" customHeight="1" x14ac:dyDescent="0.25">
      <c r="A165" s="350" t="s">
        <v>115</v>
      </c>
      <c r="B165" s="350"/>
      <c r="C165" s="152"/>
      <c r="D165" s="152"/>
      <c r="E165" s="64">
        <v>852</v>
      </c>
      <c r="F165" s="18" t="s">
        <v>111</v>
      </c>
      <c r="G165" s="18" t="s">
        <v>10</v>
      </c>
      <c r="H165" s="18" t="s">
        <v>116</v>
      </c>
      <c r="I165" s="18"/>
      <c r="J165" s="19">
        <f>J166+J169</f>
        <v>18669300</v>
      </c>
      <c r="K165" s="19">
        <f>K166+K169</f>
        <v>19602800</v>
      </c>
      <c r="L165" s="19">
        <f>L166+L169</f>
        <v>20739900</v>
      </c>
    </row>
    <row r="166" spans="1:15" s="1" customFormat="1" ht="15" customHeight="1" x14ac:dyDescent="0.25">
      <c r="A166" s="350" t="s">
        <v>117</v>
      </c>
      <c r="B166" s="350"/>
      <c r="C166" s="152"/>
      <c r="D166" s="152"/>
      <c r="E166" s="64">
        <v>852</v>
      </c>
      <c r="F166" s="18" t="s">
        <v>111</v>
      </c>
      <c r="G166" s="18" t="s">
        <v>10</v>
      </c>
      <c r="H166" s="18" t="s">
        <v>118</v>
      </c>
      <c r="I166" s="18"/>
      <c r="J166" s="19">
        <f t="shared" ref="J166:L167" si="54">J167</f>
        <v>6225700</v>
      </c>
      <c r="K166" s="19">
        <f t="shared" si="54"/>
        <v>6537000</v>
      </c>
      <c r="L166" s="19">
        <f t="shared" si="54"/>
        <v>6916200</v>
      </c>
    </row>
    <row r="167" spans="1:15" s="1" customFormat="1" ht="27.75" customHeight="1" x14ac:dyDescent="0.25">
      <c r="A167" s="17"/>
      <c r="B167" s="17" t="s">
        <v>119</v>
      </c>
      <c r="C167" s="152"/>
      <c r="D167" s="152"/>
      <c r="E167" s="64">
        <v>852</v>
      </c>
      <c r="F167" s="18" t="s">
        <v>111</v>
      </c>
      <c r="G167" s="18" t="s">
        <v>10</v>
      </c>
      <c r="H167" s="18" t="s">
        <v>118</v>
      </c>
      <c r="I167" s="18" t="s">
        <v>120</v>
      </c>
      <c r="J167" s="19">
        <f t="shared" si="54"/>
        <v>6225700</v>
      </c>
      <c r="K167" s="19">
        <f t="shared" si="54"/>
        <v>6537000</v>
      </c>
      <c r="L167" s="19">
        <f t="shared" si="54"/>
        <v>6916200</v>
      </c>
    </row>
    <row r="168" spans="1:15" s="1" customFormat="1" ht="29.25" customHeight="1" x14ac:dyDescent="0.25">
      <c r="A168" s="17"/>
      <c r="B168" s="17" t="s">
        <v>121</v>
      </c>
      <c r="C168" s="152"/>
      <c r="D168" s="152"/>
      <c r="E168" s="64">
        <v>852</v>
      </c>
      <c r="F168" s="18" t="s">
        <v>111</v>
      </c>
      <c r="G168" s="18" t="s">
        <v>10</v>
      </c>
      <c r="H168" s="18" t="s">
        <v>118</v>
      </c>
      <c r="I168" s="18" t="s">
        <v>122</v>
      </c>
      <c r="J168" s="19">
        <v>6225700</v>
      </c>
      <c r="K168" s="19">
        <v>6537000</v>
      </c>
      <c r="L168" s="19">
        <v>6916200</v>
      </c>
    </row>
    <row r="169" spans="1:15" s="1" customFormat="1" ht="15" customHeight="1" x14ac:dyDescent="0.25">
      <c r="A169" s="350" t="s">
        <v>123</v>
      </c>
      <c r="B169" s="350"/>
      <c r="C169" s="152"/>
      <c r="D169" s="152"/>
      <c r="E169" s="64">
        <v>852</v>
      </c>
      <c r="F169" s="18" t="s">
        <v>111</v>
      </c>
      <c r="G169" s="18" t="s">
        <v>10</v>
      </c>
      <c r="H169" s="18" t="s">
        <v>124</v>
      </c>
      <c r="I169" s="18"/>
      <c r="J169" s="19">
        <f>J171</f>
        <v>12443600</v>
      </c>
      <c r="K169" s="19">
        <f>K171</f>
        <v>13065800</v>
      </c>
      <c r="L169" s="19">
        <f>L171</f>
        <v>13823700</v>
      </c>
    </row>
    <row r="170" spans="1:15" s="1" customFormat="1" ht="27" customHeight="1" x14ac:dyDescent="0.25">
      <c r="A170" s="17"/>
      <c r="B170" s="17" t="s">
        <v>119</v>
      </c>
      <c r="C170" s="152"/>
      <c r="D170" s="152"/>
      <c r="E170" s="64">
        <v>852</v>
      </c>
      <c r="F170" s="18" t="s">
        <v>111</v>
      </c>
      <c r="G170" s="18" t="s">
        <v>10</v>
      </c>
      <c r="H170" s="18" t="s">
        <v>124</v>
      </c>
      <c r="I170" s="18" t="s">
        <v>120</v>
      </c>
      <c r="J170" s="19">
        <f>J171</f>
        <v>12443600</v>
      </c>
      <c r="K170" s="19">
        <f>K171</f>
        <v>13065800</v>
      </c>
      <c r="L170" s="19">
        <f>L171</f>
        <v>13823700</v>
      </c>
    </row>
    <row r="171" spans="1:15" s="1" customFormat="1" ht="29.25" customHeight="1" x14ac:dyDescent="0.25">
      <c r="A171" s="17"/>
      <c r="B171" s="17" t="s">
        <v>121</v>
      </c>
      <c r="C171" s="152"/>
      <c r="D171" s="152"/>
      <c r="E171" s="64">
        <v>852</v>
      </c>
      <c r="F171" s="18" t="s">
        <v>111</v>
      </c>
      <c r="G171" s="18" t="s">
        <v>10</v>
      </c>
      <c r="H171" s="18" t="s">
        <v>124</v>
      </c>
      <c r="I171" s="18" t="s">
        <v>122</v>
      </c>
      <c r="J171" s="19">
        <v>12443600</v>
      </c>
      <c r="K171" s="19">
        <v>13065800</v>
      </c>
      <c r="L171" s="19">
        <v>13823700</v>
      </c>
    </row>
    <row r="172" spans="1:15" s="2" customFormat="1" ht="12.75" x14ac:dyDescent="0.25">
      <c r="A172" s="350" t="s">
        <v>64</v>
      </c>
      <c r="B172" s="350"/>
      <c r="C172" s="152"/>
      <c r="D172" s="152"/>
      <c r="E172" s="64">
        <v>852</v>
      </c>
      <c r="F172" s="25" t="s">
        <v>111</v>
      </c>
      <c r="G172" s="25" t="s">
        <v>10</v>
      </c>
      <c r="H172" s="25" t="s">
        <v>125</v>
      </c>
      <c r="I172" s="25"/>
      <c r="J172" s="27">
        <f>J173</f>
        <v>878920</v>
      </c>
      <c r="K172" s="27">
        <f>K173</f>
        <v>878920</v>
      </c>
      <c r="L172" s="27">
        <f>L173</f>
        <v>878920</v>
      </c>
    </row>
    <row r="173" spans="1:15" s="1" customFormat="1" ht="54.75" customHeight="1" x14ac:dyDescent="0.25">
      <c r="A173" s="350" t="s">
        <v>66</v>
      </c>
      <c r="B173" s="350"/>
      <c r="C173" s="152"/>
      <c r="D173" s="152"/>
      <c r="E173" s="64">
        <v>852</v>
      </c>
      <c r="F173" s="18" t="s">
        <v>111</v>
      </c>
      <c r="G173" s="18" t="s">
        <v>10</v>
      </c>
      <c r="H173" s="18" t="s">
        <v>67</v>
      </c>
      <c r="I173" s="18"/>
      <c r="J173" s="19">
        <f>J177+J174</f>
        <v>878920</v>
      </c>
      <c r="K173" s="19">
        <f>K177+K174</f>
        <v>878920</v>
      </c>
      <c r="L173" s="19">
        <f>L177+L174</f>
        <v>878920</v>
      </c>
    </row>
    <row r="174" spans="1:15" s="1" customFormat="1" ht="66" customHeight="1" x14ac:dyDescent="0.25">
      <c r="A174" s="350" t="s">
        <v>295</v>
      </c>
      <c r="B174" s="350"/>
      <c r="C174" s="152"/>
      <c r="D174" s="152"/>
      <c r="E174" s="64">
        <v>852</v>
      </c>
      <c r="F174" s="18" t="s">
        <v>111</v>
      </c>
      <c r="G174" s="18" t="s">
        <v>10</v>
      </c>
      <c r="H174" s="18" t="s">
        <v>131</v>
      </c>
      <c r="I174" s="18"/>
      <c r="J174" s="19">
        <f t="shared" ref="J174:L175" si="55">J175</f>
        <v>863000</v>
      </c>
      <c r="K174" s="19">
        <f t="shared" si="55"/>
        <v>863000</v>
      </c>
      <c r="L174" s="19">
        <f t="shared" si="55"/>
        <v>863000</v>
      </c>
    </row>
    <row r="175" spans="1:15" s="1" customFormat="1" ht="12.75" x14ac:dyDescent="0.25">
      <c r="A175" s="17"/>
      <c r="B175" s="17" t="s">
        <v>127</v>
      </c>
      <c r="C175" s="152"/>
      <c r="D175" s="152"/>
      <c r="E175" s="64">
        <v>852</v>
      </c>
      <c r="F175" s="18" t="s">
        <v>111</v>
      </c>
      <c r="G175" s="18" t="s">
        <v>10</v>
      </c>
      <c r="H175" s="18" t="s">
        <v>131</v>
      </c>
      <c r="I175" s="18" t="s">
        <v>128</v>
      </c>
      <c r="J175" s="19">
        <f t="shared" si="55"/>
        <v>863000</v>
      </c>
      <c r="K175" s="19">
        <f t="shared" si="55"/>
        <v>863000</v>
      </c>
      <c r="L175" s="19">
        <f t="shared" si="55"/>
        <v>863000</v>
      </c>
    </row>
    <row r="176" spans="1:15" s="1" customFormat="1" ht="25.5" x14ac:dyDescent="0.25">
      <c r="A176" s="20"/>
      <c r="B176" s="17" t="s">
        <v>659</v>
      </c>
      <c r="C176" s="152"/>
      <c r="D176" s="152"/>
      <c r="E176" s="64">
        <v>852</v>
      </c>
      <c r="F176" s="18" t="s">
        <v>111</v>
      </c>
      <c r="G176" s="18" t="s">
        <v>10</v>
      </c>
      <c r="H176" s="18" t="s">
        <v>131</v>
      </c>
      <c r="I176" s="18" t="s">
        <v>245</v>
      </c>
      <c r="J176" s="19">
        <v>863000</v>
      </c>
      <c r="K176" s="19">
        <v>863000</v>
      </c>
      <c r="L176" s="19">
        <v>863000</v>
      </c>
    </row>
    <row r="177" spans="1:12" s="1" customFormat="1" ht="53.25" customHeight="1" x14ac:dyDescent="0.25">
      <c r="A177" s="350" t="s">
        <v>297</v>
      </c>
      <c r="B177" s="350"/>
      <c r="C177" s="152"/>
      <c r="D177" s="152"/>
      <c r="E177" s="64">
        <v>852</v>
      </c>
      <c r="F177" s="18" t="s">
        <v>111</v>
      </c>
      <c r="G177" s="18" t="s">
        <v>10</v>
      </c>
      <c r="H177" s="18" t="s">
        <v>298</v>
      </c>
      <c r="I177" s="18"/>
      <c r="J177" s="19">
        <f t="shared" ref="J177:L178" si="56">J178</f>
        <v>15920</v>
      </c>
      <c r="K177" s="19">
        <f t="shared" si="56"/>
        <v>15920</v>
      </c>
      <c r="L177" s="19">
        <f t="shared" si="56"/>
        <v>15920</v>
      </c>
    </row>
    <row r="178" spans="1:12" s="1" customFormat="1" ht="12.75" x14ac:dyDescent="0.25">
      <c r="A178" s="20"/>
      <c r="B178" s="17" t="s">
        <v>127</v>
      </c>
      <c r="C178" s="152"/>
      <c r="D178" s="152"/>
      <c r="E178" s="64">
        <v>852</v>
      </c>
      <c r="F178" s="18" t="s">
        <v>111</v>
      </c>
      <c r="G178" s="18" t="s">
        <v>10</v>
      </c>
      <c r="H178" s="18" t="s">
        <v>298</v>
      </c>
      <c r="I178" s="18" t="s">
        <v>128</v>
      </c>
      <c r="J178" s="19">
        <f t="shared" si="56"/>
        <v>15920</v>
      </c>
      <c r="K178" s="19">
        <f t="shared" si="56"/>
        <v>15920</v>
      </c>
      <c r="L178" s="19">
        <f t="shared" si="56"/>
        <v>15920</v>
      </c>
    </row>
    <row r="179" spans="1:12" s="1" customFormat="1" ht="25.5" x14ac:dyDescent="0.25">
      <c r="A179" s="20"/>
      <c r="B179" s="17" t="s">
        <v>129</v>
      </c>
      <c r="C179" s="152"/>
      <c r="D179" s="152"/>
      <c r="E179" s="64">
        <v>852</v>
      </c>
      <c r="F179" s="18" t="s">
        <v>111</v>
      </c>
      <c r="G179" s="18" t="s">
        <v>10</v>
      </c>
      <c r="H179" s="18" t="s">
        <v>298</v>
      </c>
      <c r="I179" s="18" t="s">
        <v>130</v>
      </c>
      <c r="J179" s="19">
        <v>15920</v>
      </c>
      <c r="K179" s="19">
        <v>15920</v>
      </c>
      <c r="L179" s="19">
        <v>15920</v>
      </c>
    </row>
    <row r="180" spans="1:12" s="16" customFormat="1" ht="12.75" x14ac:dyDescent="0.25">
      <c r="A180" s="326" t="s">
        <v>138</v>
      </c>
      <c r="B180" s="326"/>
      <c r="C180" s="155"/>
      <c r="D180" s="155"/>
      <c r="E180" s="64">
        <v>852</v>
      </c>
      <c r="F180" s="14" t="s">
        <v>111</v>
      </c>
      <c r="G180" s="14" t="s">
        <v>79</v>
      </c>
      <c r="H180" s="14"/>
      <c r="I180" s="14"/>
      <c r="J180" s="15">
        <f>J181+J207+J218+J222</f>
        <v>85290529.229999989</v>
      </c>
      <c r="K180" s="15">
        <f t="shared" ref="K180:L180" si="57">K181+K207+K218+K222</f>
        <v>87446802.099999994</v>
      </c>
      <c r="L180" s="15">
        <f t="shared" si="57"/>
        <v>92293820.729999989</v>
      </c>
    </row>
    <row r="181" spans="1:12" s="1" customFormat="1" ht="12.75" x14ac:dyDescent="0.25">
      <c r="A181" s="350" t="s">
        <v>139</v>
      </c>
      <c r="B181" s="350"/>
      <c r="C181" s="152"/>
      <c r="D181" s="152"/>
      <c r="E181" s="64">
        <v>852</v>
      </c>
      <c r="F181" s="18" t="s">
        <v>111</v>
      </c>
      <c r="G181" s="18" t="s">
        <v>79</v>
      </c>
      <c r="H181" s="18" t="s">
        <v>140</v>
      </c>
      <c r="I181" s="18"/>
      <c r="J181" s="19">
        <f>J182</f>
        <v>14409500</v>
      </c>
      <c r="K181" s="19">
        <f>K182</f>
        <v>15130000</v>
      </c>
      <c r="L181" s="19">
        <f>L182</f>
        <v>16007500</v>
      </c>
    </row>
    <row r="182" spans="1:12" s="1" customFormat="1" ht="12.75" x14ac:dyDescent="0.25">
      <c r="A182" s="350" t="s">
        <v>115</v>
      </c>
      <c r="B182" s="350"/>
      <c r="C182" s="152"/>
      <c r="D182" s="152"/>
      <c r="E182" s="64">
        <v>852</v>
      </c>
      <c r="F182" s="25" t="s">
        <v>111</v>
      </c>
      <c r="G182" s="25" t="s">
        <v>79</v>
      </c>
      <c r="H182" s="25" t="s">
        <v>141</v>
      </c>
      <c r="I182" s="18"/>
      <c r="J182" s="19">
        <f>J183+J186+J189+J192+J195+J198+J201+J204</f>
        <v>14409500</v>
      </c>
      <c r="K182" s="19">
        <f>K183+K186+K189+K192+K195+K198+K201+K204</f>
        <v>15130000</v>
      </c>
      <c r="L182" s="19">
        <f>L183+L186+L189+L192+L195+L198+L201+L204</f>
        <v>16007500</v>
      </c>
    </row>
    <row r="183" spans="1:12" s="1" customFormat="1" ht="12.75" x14ac:dyDescent="0.25">
      <c r="A183" s="350" t="s">
        <v>142</v>
      </c>
      <c r="B183" s="350"/>
      <c r="C183" s="152"/>
      <c r="D183" s="152"/>
      <c r="E183" s="149">
        <v>852</v>
      </c>
      <c r="F183" s="25" t="s">
        <v>111</v>
      </c>
      <c r="G183" s="25" t="s">
        <v>79</v>
      </c>
      <c r="H183" s="25" t="s">
        <v>143</v>
      </c>
      <c r="I183" s="18"/>
      <c r="J183" s="19">
        <f t="shared" ref="J183:L184" si="58">J184</f>
        <v>2159400</v>
      </c>
      <c r="K183" s="19">
        <f t="shared" si="58"/>
        <v>2267400</v>
      </c>
      <c r="L183" s="19">
        <f t="shared" si="58"/>
        <v>2398900</v>
      </c>
    </row>
    <row r="184" spans="1:12" s="1" customFormat="1" ht="27.75" customHeight="1" x14ac:dyDescent="0.25">
      <c r="A184" s="152"/>
      <c r="B184" s="152" t="s">
        <v>119</v>
      </c>
      <c r="C184" s="152"/>
      <c r="D184" s="152"/>
      <c r="E184" s="149">
        <v>852</v>
      </c>
      <c r="F184" s="18" t="s">
        <v>111</v>
      </c>
      <c r="G184" s="25" t="s">
        <v>79</v>
      </c>
      <c r="H184" s="25" t="s">
        <v>143</v>
      </c>
      <c r="I184" s="18" t="s">
        <v>120</v>
      </c>
      <c r="J184" s="19">
        <f t="shared" si="58"/>
        <v>2159400</v>
      </c>
      <c r="K184" s="19">
        <f t="shared" si="58"/>
        <v>2267400</v>
      </c>
      <c r="L184" s="19">
        <f t="shared" si="58"/>
        <v>2398900</v>
      </c>
    </row>
    <row r="185" spans="1:12" s="1" customFormat="1" ht="27.75" customHeight="1" x14ac:dyDescent="0.25">
      <c r="A185" s="152"/>
      <c r="B185" s="152" t="s">
        <v>121</v>
      </c>
      <c r="C185" s="152"/>
      <c r="D185" s="152"/>
      <c r="E185" s="149">
        <v>852</v>
      </c>
      <c r="F185" s="18" t="s">
        <v>111</v>
      </c>
      <c r="G185" s="25" t="s">
        <v>79</v>
      </c>
      <c r="H185" s="25" t="s">
        <v>143</v>
      </c>
      <c r="I185" s="18" t="s">
        <v>122</v>
      </c>
      <c r="J185" s="19">
        <f>2159402-2</f>
        <v>2159400</v>
      </c>
      <c r="K185" s="19">
        <v>2267400</v>
      </c>
      <c r="L185" s="19">
        <v>2398900</v>
      </c>
    </row>
    <row r="186" spans="1:12" s="1" customFormat="1" ht="12.75" x14ac:dyDescent="0.25">
      <c r="A186" s="350" t="s">
        <v>144</v>
      </c>
      <c r="B186" s="350"/>
      <c r="C186" s="152"/>
      <c r="D186" s="152"/>
      <c r="E186" s="149">
        <v>852</v>
      </c>
      <c r="F186" s="25" t="s">
        <v>111</v>
      </c>
      <c r="G186" s="25" t="s">
        <v>79</v>
      </c>
      <c r="H186" s="25" t="s">
        <v>145</v>
      </c>
      <c r="I186" s="18"/>
      <c r="J186" s="19">
        <f t="shared" ref="J186:L187" si="59">J187</f>
        <v>2515700</v>
      </c>
      <c r="K186" s="19">
        <f t="shared" si="59"/>
        <v>2641100</v>
      </c>
      <c r="L186" s="19">
        <f t="shared" si="59"/>
        <v>2733900</v>
      </c>
    </row>
    <row r="187" spans="1:12" s="1" customFormat="1" ht="29.25" customHeight="1" x14ac:dyDescent="0.25">
      <c r="A187" s="152"/>
      <c r="B187" s="152" t="s">
        <v>119</v>
      </c>
      <c r="C187" s="152"/>
      <c r="D187" s="152"/>
      <c r="E187" s="149">
        <v>852</v>
      </c>
      <c r="F187" s="18" t="s">
        <v>111</v>
      </c>
      <c r="G187" s="25" t="s">
        <v>79</v>
      </c>
      <c r="H187" s="25" t="s">
        <v>145</v>
      </c>
      <c r="I187" s="18" t="s">
        <v>120</v>
      </c>
      <c r="J187" s="19">
        <f t="shared" si="59"/>
        <v>2515700</v>
      </c>
      <c r="K187" s="19">
        <f t="shared" si="59"/>
        <v>2641100</v>
      </c>
      <c r="L187" s="19">
        <f t="shared" si="59"/>
        <v>2733900</v>
      </c>
    </row>
    <row r="188" spans="1:12" s="1" customFormat="1" ht="29.25" customHeight="1" x14ac:dyDescent="0.25">
      <c r="A188" s="152"/>
      <c r="B188" s="152" t="s">
        <v>121</v>
      </c>
      <c r="C188" s="152"/>
      <c r="D188" s="152"/>
      <c r="E188" s="149">
        <v>852</v>
      </c>
      <c r="F188" s="18" t="s">
        <v>111</v>
      </c>
      <c r="G188" s="25" t="s">
        <v>79</v>
      </c>
      <c r="H188" s="25" t="s">
        <v>145</v>
      </c>
      <c r="I188" s="18" t="s">
        <v>122</v>
      </c>
      <c r="J188" s="19">
        <f>2461078+54622</f>
        <v>2515700</v>
      </c>
      <c r="K188" s="19">
        <f>2584100+57000</f>
        <v>2641100</v>
      </c>
      <c r="L188" s="19">
        <v>2733900</v>
      </c>
    </row>
    <row r="189" spans="1:12" s="1" customFormat="1" ht="12.75" x14ac:dyDescent="0.25">
      <c r="A189" s="350" t="s">
        <v>305</v>
      </c>
      <c r="B189" s="350"/>
      <c r="C189" s="152"/>
      <c r="D189" s="152"/>
      <c r="E189" s="149">
        <v>852</v>
      </c>
      <c r="F189" s="25" t="s">
        <v>111</v>
      </c>
      <c r="G189" s="25" t="s">
        <v>79</v>
      </c>
      <c r="H189" s="25" t="s">
        <v>146</v>
      </c>
      <c r="I189" s="18"/>
      <c r="J189" s="19">
        <f t="shared" ref="J189:L190" si="60">J190</f>
        <v>1509100</v>
      </c>
      <c r="K189" s="19">
        <f t="shared" si="60"/>
        <v>1584800</v>
      </c>
      <c r="L189" s="19">
        <f t="shared" si="60"/>
        <v>1615400</v>
      </c>
    </row>
    <row r="190" spans="1:12" s="1" customFormat="1" ht="27" customHeight="1" x14ac:dyDescent="0.25">
      <c r="A190" s="152"/>
      <c r="B190" s="152" t="s">
        <v>119</v>
      </c>
      <c r="C190" s="152"/>
      <c r="D190" s="152"/>
      <c r="E190" s="149">
        <v>852</v>
      </c>
      <c r="F190" s="18" t="s">
        <v>111</v>
      </c>
      <c r="G190" s="25" t="s">
        <v>79</v>
      </c>
      <c r="H190" s="25" t="s">
        <v>146</v>
      </c>
      <c r="I190" s="18" t="s">
        <v>120</v>
      </c>
      <c r="J190" s="19">
        <f t="shared" si="60"/>
        <v>1509100</v>
      </c>
      <c r="K190" s="19">
        <f t="shared" si="60"/>
        <v>1584800</v>
      </c>
      <c r="L190" s="19">
        <f t="shared" si="60"/>
        <v>1615400</v>
      </c>
    </row>
    <row r="191" spans="1:12" s="1" customFormat="1" ht="27" customHeight="1" x14ac:dyDescent="0.25">
      <c r="A191" s="152"/>
      <c r="B191" s="152" t="s">
        <v>121</v>
      </c>
      <c r="C191" s="152"/>
      <c r="D191" s="152"/>
      <c r="E191" s="149">
        <v>852</v>
      </c>
      <c r="F191" s="18" t="s">
        <v>111</v>
      </c>
      <c r="G191" s="25" t="s">
        <v>79</v>
      </c>
      <c r="H191" s="25" t="s">
        <v>146</v>
      </c>
      <c r="I191" s="18" t="s">
        <v>122</v>
      </c>
      <c r="J191" s="19">
        <f>1454139+54961</f>
        <v>1509100</v>
      </c>
      <c r="K191" s="19">
        <f>1526800+58000</f>
        <v>1584800</v>
      </c>
      <c r="L191" s="19">
        <v>1615400</v>
      </c>
    </row>
    <row r="192" spans="1:12" s="1" customFormat="1" ht="12.75" x14ac:dyDescent="0.25">
      <c r="A192" s="350" t="s">
        <v>147</v>
      </c>
      <c r="B192" s="350"/>
      <c r="C192" s="152"/>
      <c r="D192" s="152"/>
      <c r="E192" s="149">
        <v>852</v>
      </c>
      <c r="F192" s="25" t="s">
        <v>111</v>
      </c>
      <c r="G192" s="25" t="s">
        <v>79</v>
      </c>
      <c r="H192" s="25" t="s">
        <v>148</v>
      </c>
      <c r="I192" s="18"/>
      <c r="J192" s="19">
        <f t="shared" ref="J192:L193" si="61">J193</f>
        <v>3143300</v>
      </c>
      <c r="K192" s="19">
        <f t="shared" si="61"/>
        <v>3300500</v>
      </c>
      <c r="L192" s="19">
        <f t="shared" si="61"/>
        <v>3635800</v>
      </c>
    </row>
    <row r="193" spans="1:14" s="1" customFormat="1" ht="26.25" customHeight="1" x14ac:dyDescent="0.25">
      <c r="A193" s="152"/>
      <c r="B193" s="152" t="s">
        <v>119</v>
      </c>
      <c r="C193" s="152"/>
      <c r="D193" s="152"/>
      <c r="E193" s="149">
        <v>852</v>
      </c>
      <c r="F193" s="18" t="s">
        <v>111</v>
      </c>
      <c r="G193" s="25" t="s">
        <v>79</v>
      </c>
      <c r="H193" s="25" t="s">
        <v>148</v>
      </c>
      <c r="I193" s="18" t="s">
        <v>120</v>
      </c>
      <c r="J193" s="19">
        <f t="shared" si="61"/>
        <v>3143300</v>
      </c>
      <c r="K193" s="19">
        <f t="shared" si="61"/>
        <v>3300500</v>
      </c>
      <c r="L193" s="19">
        <f t="shared" si="61"/>
        <v>3635800</v>
      </c>
    </row>
    <row r="194" spans="1:14" s="1" customFormat="1" ht="26.25" customHeight="1" x14ac:dyDescent="0.25">
      <c r="A194" s="152"/>
      <c r="B194" s="152" t="s">
        <v>121</v>
      </c>
      <c r="C194" s="152"/>
      <c r="D194" s="152"/>
      <c r="E194" s="149">
        <v>852</v>
      </c>
      <c r="F194" s="18" t="s">
        <v>111</v>
      </c>
      <c r="G194" s="25" t="s">
        <v>79</v>
      </c>
      <c r="H194" s="25" t="s">
        <v>148</v>
      </c>
      <c r="I194" s="18" t="s">
        <v>122</v>
      </c>
      <c r="J194" s="19">
        <f>3272821-129521</f>
        <v>3143300</v>
      </c>
      <c r="K194" s="19">
        <f>3436500-136000</f>
        <v>3300500</v>
      </c>
      <c r="L194" s="19">
        <v>3635800</v>
      </c>
    </row>
    <row r="195" spans="1:14" s="1" customFormat="1" ht="12.75" x14ac:dyDescent="0.25">
      <c r="A195" s="350" t="s">
        <v>149</v>
      </c>
      <c r="B195" s="350"/>
      <c r="C195" s="152"/>
      <c r="D195" s="152"/>
      <c r="E195" s="149">
        <v>852</v>
      </c>
      <c r="F195" s="25" t="s">
        <v>111</v>
      </c>
      <c r="G195" s="25" t="s">
        <v>79</v>
      </c>
      <c r="H195" s="25" t="s">
        <v>150</v>
      </c>
      <c r="I195" s="18"/>
      <c r="J195" s="19">
        <f t="shared" ref="J195:L196" si="62">J196</f>
        <v>1445900</v>
      </c>
      <c r="K195" s="19">
        <f t="shared" si="62"/>
        <v>1518200</v>
      </c>
      <c r="L195" s="19">
        <f t="shared" si="62"/>
        <v>1606300</v>
      </c>
    </row>
    <row r="196" spans="1:14" s="1" customFormat="1" ht="27.75" customHeight="1" x14ac:dyDescent="0.25">
      <c r="A196" s="152"/>
      <c r="B196" s="152" t="s">
        <v>119</v>
      </c>
      <c r="C196" s="152"/>
      <c r="D196" s="152"/>
      <c r="E196" s="149">
        <v>852</v>
      </c>
      <c r="F196" s="18" t="s">
        <v>111</v>
      </c>
      <c r="G196" s="25" t="s">
        <v>79</v>
      </c>
      <c r="H196" s="25" t="s">
        <v>150</v>
      </c>
      <c r="I196" s="18" t="s">
        <v>120</v>
      </c>
      <c r="J196" s="19">
        <f t="shared" si="62"/>
        <v>1445900</v>
      </c>
      <c r="K196" s="19">
        <f t="shared" si="62"/>
        <v>1518200</v>
      </c>
      <c r="L196" s="19">
        <f t="shared" si="62"/>
        <v>1606300</v>
      </c>
    </row>
    <row r="197" spans="1:14" s="1" customFormat="1" ht="27.75" customHeight="1" x14ac:dyDescent="0.25">
      <c r="A197" s="152"/>
      <c r="B197" s="152" t="s">
        <v>121</v>
      </c>
      <c r="C197" s="152"/>
      <c r="D197" s="152"/>
      <c r="E197" s="149">
        <v>852</v>
      </c>
      <c r="F197" s="18" t="s">
        <v>111</v>
      </c>
      <c r="G197" s="25" t="s">
        <v>79</v>
      </c>
      <c r="H197" s="25" t="s">
        <v>150</v>
      </c>
      <c r="I197" s="18" t="s">
        <v>122</v>
      </c>
      <c r="J197" s="19">
        <f>1445866+34</f>
        <v>1445900</v>
      </c>
      <c r="K197" s="19">
        <v>1518200</v>
      </c>
      <c r="L197" s="19">
        <v>1606300</v>
      </c>
    </row>
    <row r="198" spans="1:14" s="1" customFormat="1" ht="12.75" x14ac:dyDescent="0.25">
      <c r="A198" s="350" t="s">
        <v>151</v>
      </c>
      <c r="B198" s="350"/>
      <c r="C198" s="152"/>
      <c r="D198" s="152"/>
      <c r="E198" s="149">
        <v>852</v>
      </c>
      <c r="F198" s="25" t="s">
        <v>111</v>
      </c>
      <c r="G198" s="25" t="s">
        <v>79</v>
      </c>
      <c r="H198" s="25" t="s">
        <v>152</v>
      </c>
      <c r="I198" s="18"/>
      <c r="J198" s="19">
        <f t="shared" ref="J198:L199" si="63">J199</f>
        <v>1604400</v>
      </c>
      <c r="K198" s="19">
        <f t="shared" si="63"/>
        <v>1684600</v>
      </c>
      <c r="L198" s="19">
        <f t="shared" si="63"/>
        <v>1782300</v>
      </c>
    </row>
    <row r="199" spans="1:14" s="1" customFormat="1" ht="27.75" customHeight="1" x14ac:dyDescent="0.25">
      <c r="A199" s="152"/>
      <c r="B199" s="152" t="s">
        <v>119</v>
      </c>
      <c r="C199" s="152"/>
      <c r="D199" s="152"/>
      <c r="E199" s="149">
        <v>852</v>
      </c>
      <c r="F199" s="18" t="s">
        <v>111</v>
      </c>
      <c r="G199" s="25" t="s">
        <v>79</v>
      </c>
      <c r="H199" s="25" t="s">
        <v>152</v>
      </c>
      <c r="I199" s="18" t="s">
        <v>120</v>
      </c>
      <c r="J199" s="19">
        <f t="shared" si="63"/>
        <v>1604400</v>
      </c>
      <c r="K199" s="19">
        <f t="shared" si="63"/>
        <v>1684600</v>
      </c>
      <c r="L199" s="19">
        <f t="shared" si="63"/>
        <v>1782300</v>
      </c>
    </row>
    <row r="200" spans="1:14" s="1" customFormat="1" ht="27.75" customHeight="1" x14ac:dyDescent="0.25">
      <c r="A200" s="152"/>
      <c r="B200" s="152" t="s">
        <v>121</v>
      </c>
      <c r="C200" s="152"/>
      <c r="D200" s="152"/>
      <c r="E200" s="149">
        <v>852</v>
      </c>
      <c r="F200" s="18" t="s">
        <v>111</v>
      </c>
      <c r="G200" s="25" t="s">
        <v>79</v>
      </c>
      <c r="H200" s="25" t="s">
        <v>152</v>
      </c>
      <c r="I200" s="18" t="s">
        <v>122</v>
      </c>
      <c r="J200" s="19">
        <f>1604423-23</f>
        <v>1604400</v>
      </c>
      <c r="K200" s="19">
        <v>1684600</v>
      </c>
      <c r="L200" s="19">
        <v>1782300</v>
      </c>
    </row>
    <row r="201" spans="1:14" s="1" customFormat="1" ht="12.75" x14ac:dyDescent="0.25">
      <c r="A201" s="350" t="s">
        <v>153</v>
      </c>
      <c r="B201" s="350"/>
      <c r="C201" s="152"/>
      <c r="D201" s="152"/>
      <c r="E201" s="149">
        <v>852</v>
      </c>
      <c r="F201" s="25" t="s">
        <v>111</v>
      </c>
      <c r="G201" s="25" t="s">
        <v>79</v>
      </c>
      <c r="H201" s="25" t="s">
        <v>154</v>
      </c>
      <c r="I201" s="18"/>
      <c r="J201" s="19">
        <f t="shared" ref="J201:L202" si="64">J202</f>
        <v>1466000</v>
      </c>
      <c r="K201" s="19">
        <f t="shared" si="64"/>
        <v>1539400</v>
      </c>
      <c r="L201" s="19">
        <f t="shared" si="64"/>
        <v>1628700</v>
      </c>
    </row>
    <row r="202" spans="1:14" s="1" customFormat="1" ht="29.25" customHeight="1" x14ac:dyDescent="0.25">
      <c r="A202" s="152"/>
      <c r="B202" s="152" t="s">
        <v>119</v>
      </c>
      <c r="C202" s="152"/>
      <c r="D202" s="152"/>
      <c r="E202" s="149">
        <v>852</v>
      </c>
      <c r="F202" s="18" t="s">
        <v>111</v>
      </c>
      <c r="G202" s="25" t="s">
        <v>79</v>
      </c>
      <c r="H202" s="25" t="s">
        <v>154</v>
      </c>
      <c r="I202" s="18" t="s">
        <v>120</v>
      </c>
      <c r="J202" s="19">
        <f t="shared" si="64"/>
        <v>1466000</v>
      </c>
      <c r="K202" s="19">
        <f t="shared" si="64"/>
        <v>1539400</v>
      </c>
      <c r="L202" s="19">
        <f t="shared" si="64"/>
        <v>1628700</v>
      </c>
    </row>
    <row r="203" spans="1:14" s="1" customFormat="1" ht="29.25" customHeight="1" x14ac:dyDescent="0.25">
      <c r="A203" s="152"/>
      <c r="B203" s="152" t="s">
        <v>121</v>
      </c>
      <c r="C203" s="152"/>
      <c r="D203" s="152"/>
      <c r="E203" s="149">
        <v>852</v>
      </c>
      <c r="F203" s="18" t="s">
        <v>111</v>
      </c>
      <c r="G203" s="25" t="s">
        <v>79</v>
      </c>
      <c r="H203" s="25" t="s">
        <v>154</v>
      </c>
      <c r="I203" s="18" t="s">
        <v>122</v>
      </c>
      <c r="J203" s="19">
        <f>1466064-64</f>
        <v>1466000</v>
      </c>
      <c r="K203" s="19">
        <v>1539400</v>
      </c>
      <c r="L203" s="19">
        <v>1628700</v>
      </c>
    </row>
    <row r="204" spans="1:14" s="1" customFormat="1" ht="12.75" x14ac:dyDescent="0.25">
      <c r="A204" s="350" t="s">
        <v>155</v>
      </c>
      <c r="B204" s="350"/>
      <c r="C204" s="152"/>
      <c r="D204" s="152"/>
      <c r="E204" s="149">
        <v>852</v>
      </c>
      <c r="F204" s="25" t="s">
        <v>111</v>
      </c>
      <c r="G204" s="25" t="s">
        <v>79</v>
      </c>
      <c r="H204" s="25" t="s">
        <v>156</v>
      </c>
      <c r="I204" s="18"/>
      <c r="J204" s="19">
        <f t="shared" ref="J204:L205" si="65">J205</f>
        <v>565700</v>
      </c>
      <c r="K204" s="19">
        <f t="shared" si="65"/>
        <v>594000</v>
      </c>
      <c r="L204" s="19">
        <f t="shared" si="65"/>
        <v>606200</v>
      </c>
    </row>
    <row r="205" spans="1:14" s="1" customFormat="1" ht="27.75" customHeight="1" x14ac:dyDescent="0.25">
      <c r="A205" s="152"/>
      <c r="B205" s="152" t="s">
        <v>119</v>
      </c>
      <c r="C205" s="152"/>
      <c r="D205" s="152"/>
      <c r="E205" s="149">
        <v>852</v>
      </c>
      <c r="F205" s="18" t="s">
        <v>111</v>
      </c>
      <c r="G205" s="25" t="s">
        <v>79</v>
      </c>
      <c r="H205" s="25" t="s">
        <v>156</v>
      </c>
      <c r="I205" s="18" t="s">
        <v>120</v>
      </c>
      <c r="J205" s="19">
        <f t="shared" si="65"/>
        <v>565700</v>
      </c>
      <c r="K205" s="19">
        <f t="shared" si="65"/>
        <v>594000</v>
      </c>
      <c r="L205" s="19">
        <f t="shared" si="65"/>
        <v>606200</v>
      </c>
    </row>
    <row r="206" spans="1:14" s="1" customFormat="1" ht="27.75" customHeight="1" x14ac:dyDescent="0.25">
      <c r="A206" s="152"/>
      <c r="B206" s="152" t="s">
        <v>121</v>
      </c>
      <c r="C206" s="152"/>
      <c r="D206" s="152"/>
      <c r="E206" s="149">
        <v>852</v>
      </c>
      <c r="F206" s="18" t="s">
        <v>111</v>
      </c>
      <c r="G206" s="25" t="s">
        <v>79</v>
      </c>
      <c r="H206" s="25" t="s">
        <v>156</v>
      </c>
      <c r="I206" s="18" t="s">
        <v>122</v>
      </c>
      <c r="J206" s="19">
        <f>545720+19980</f>
        <v>565700</v>
      </c>
      <c r="K206" s="19">
        <f>573000+21000</f>
        <v>594000</v>
      </c>
      <c r="L206" s="19">
        <v>606200</v>
      </c>
      <c r="N206" s="175"/>
    </row>
    <row r="207" spans="1:14" s="1" customFormat="1" ht="12.75" x14ac:dyDescent="0.25">
      <c r="A207" s="350" t="s">
        <v>157</v>
      </c>
      <c r="B207" s="350"/>
      <c r="C207" s="152"/>
      <c r="D207" s="152"/>
      <c r="E207" s="149">
        <v>852</v>
      </c>
      <c r="F207" s="18" t="s">
        <v>111</v>
      </c>
      <c r="G207" s="18" t="s">
        <v>79</v>
      </c>
      <c r="H207" s="18" t="s">
        <v>158</v>
      </c>
      <c r="I207" s="18"/>
      <c r="J207" s="19">
        <f>J208</f>
        <v>6292500</v>
      </c>
      <c r="K207" s="19">
        <f>K208</f>
        <v>6531400</v>
      </c>
      <c r="L207" s="19">
        <f>L208</f>
        <v>6910300</v>
      </c>
      <c r="N207" s="175"/>
    </row>
    <row r="208" spans="1:14" s="1" customFormat="1" ht="12.75" x14ac:dyDescent="0.25">
      <c r="A208" s="350" t="s">
        <v>115</v>
      </c>
      <c r="B208" s="350"/>
      <c r="C208" s="152"/>
      <c r="D208" s="152"/>
      <c r="E208" s="149">
        <v>852</v>
      </c>
      <c r="F208" s="18" t="s">
        <v>111</v>
      </c>
      <c r="G208" s="18" t="s">
        <v>79</v>
      </c>
      <c r="H208" s="18" t="s">
        <v>159</v>
      </c>
      <c r="I208" s="18"/>
      <c r="J208" s="19">
        <f>J209+J212+J215</f>
        <v>6292500</v>
      </c>
      <c r="K208" s="19">
        <f>K209+K212+K215</f>
        <v>6531400</v>
      </c>
      <c r="L208" s="19">
        <f>L209+L212+L215</f>
        <v>6910300</v>
      </c>
      <c r="N208" s="175"/>
    </row>
    <row r="209" spans="1:14" s="1" customFormat="1" ht="26.25" customHeight="1" x14ac:dyDescent="0.25">
      <c r="A209" s="350" t="s">
        <v>160</v>
      </c>
      <c r="B209" s="350"/>
      <c r="C209" s="152"/>
      <c r="D209" s="152"/>
      <c r="E209" s="149">
        <v>852</v>
      </c>
      <c r="F209" s="25" t="s">
        <v>111</v>
      </c>
      <c r="G209" s="25" t="s">
        <v>79</v>
      </c>
      <c r="H209" s="25" t="s">
        <v>161</v>
      </c>
      <c r="I209" s="18"/>
      <c r="J209" s="19">
        <f t="shared" ref="J209:L210" si="66">J210</f>
        <v>2839100</v>
      </c>
      <c r="K209" s="19">
        <f t="shared" si="66"/>
        <v>2952000</v>
      </c>
      <c r="L209" s="19">
        <f t="shared" si="66"/>
        <v>3153900</v>
      </c>
      <c r="N209" s="175"/>
    </row>
    <row r="210" spans="1:14" s="1" customFormat="1" ht="27" customHeight="1" x14ac:dyDescent="0.25">
      <c r="A210" s="152"/>
      <c r="B210" s="152" t="s">
        <v>119</v>
      </c>
      <c r="C210" s="152"/>
      <c r="D210" s="152"/>
      <c r="E210" s="149">
        <v>852</v>
      </c>
      <c r="F210" s="18" t="s">
        <v>111</v>
      </c>
      <c r="G210" s="25" t="s">
        <v>79</v>
      </c>
      <c r="H210" s="25" t="s">
        <v>161</v>
      </c>
      <c r="I210" s="18" t="s">
        <v>120</v>
      </c>
      <c r="J210" s="19">
        <f t="shared" si="66"/>
        <v>2839100</v>
      </c>
      <c r="K210" s="19">
        <f t="shared" si="66"/>
        <v>2952000</v>
      </c>
      <c r="L210" s="19">
        <f t="shared" si="66"/>
        <v>3153900</v>
      </c>
      <c r="N210" s="175"/>
    </row>
    <row r="211" spans="1:14" s="1" customFormat="1" ht="27.75" customHeight="1" x14ac:dyDescent="0.25">
      <c r="A211" s="152"/>
      <c r="B211" s="152" t="s">
        <v>121</v>
      </c>
      <c r="C211" s="152"/>
      <c r="D211" s="152"/>
      <c r="E211" s="149">
        <v>852</v>
      </c>
      <c r="F211" s="18" t="s">
        <v>111</v>
      </c>
      <c r="G211" s="25" t="s">
        <v>79</v>
      </c>
      <c r="H211" s="25" t="s">
        <v>161</v>
      </c>
      <c r="I211" s="18" t="s">
        <v>122</v>
      </c>
      <c r="J211" s="19">
        <f>2839079+21</f>
        <v>2839100</v>
      </c>
      <c r="K211" s="19">
        <f>2981000-29000</f>
        <v>2952000</v>
      </c>
      <c r="L211" s="19">
        <v>3153900</v>
      </c>
      <c r="N211" s="175"/>
    </row>
    <row r="212" spans="1:14" s="1" customFormat="1" ht="27" customHeight="1" x14ac:dyDescent="0.25">
      <c r="A212" s="350" t="s">
        <v>162</v>
      </c>
      <c r="B212" s="350"/>
      <c r="C212" s="152"/>
      <c r="D212" s="152"/>
      <c r="E212" s="149">
        <v>852</v>
      </c>
      <c r="F212" s="25" t="s">
        <v>111</v>
      </c>
      <c r="G212" s="25" t="s">
        <v>79</v>
      </c>
      <c r="H212" s="25" t="s">
        <v>163</v>
      </c>
      <c r="I212" s="18"/>
      <c r="J212" s="19">
        <f t="shared" ref="J212:L213" si="67">J213</f>
        <v>1562600</v>
      </c>
      <c r="K212" s="19">
        <f t="shared" si="67"/>
        <v>1625700</v>
      </c>
      <c r="L212" s="19">
        <f t="shared" si="67"/>
        <v>1735900</v>
      </c>
      <c r="N212" s="175"/>
    </row>
    <row r="213" spans="1:14" s="1" customFormat="1" ht="27.75" customHeight="1" x14ac:dyDescent="0.25">
      <c r="A213" s="152"/>
      <c r="B213" s="152" t="s">
        <v>119</v>
      </c>
      <c r="C213" s="152"/>
      <c r="D213" s="152"/>
      <c r="E213" s="149">
        <v>852</v>
      </c>
      <c r="F213" s="18" t="s">
        <v>111</v>
      </c>
      <c r="G213" s="25" t="s">
        <v>79</v>
      </c>
      <c r="H213" s="25" t="s">
        <v>163</v>
      </c>
      <c r="I213" s="18" t="s">
        <v>120</v>
      </c>
      <c r="J213" s="19">
        <f t="shared" si="67"/>
        <v>1562600</v>
      </c>
      <c r="K213" s="19">
        <f t="shared" si="67"/>
        <v>1625700</v>
      </c>
      <c r="L213" s="19">
        <f t="shared" si="67"/>
        <v>1735900</v>
      </c>
      <c r="N213" s="175"/>
    </row>
    <row r="214" spans="1:14" s="1" customFormat="1" ht="27.75" customHeight="1" x14ac:dyDescent="0.25">
      <c r="A214" s="152"/>
      <c r="B214" s="152" t="s">
        <v>121</v>
      </c>
      <c r="C214" s="152"/>
      <c r="D214" s="152"/>
      <c r="E214" s="149">
        <v>852</v>
      </c>
      <c r="F214" s="18" t="s">
        <v>111</v>
      </c>
      <c r="G214" s="25" t="s">
        <v>79</v>
      </c>
      <c r="H214" s="25" t="s">
        <v>163</v>
      </c>
      <c r="I214" s="18" t="s">
        <v>122</v>
      </c>
      <c r="J214" s="19">
        <f>1562634-34</f>
        <v>1562600</v>
      </c>
      <c r="K214" s="19">
        <f>1640700-15000</f>
        <v>1625700</v>
      </c>
      <c r="L214" s="19">
        <v>1735900</v>
      </c>
      <c r="N214" s="175"/>
    </row>
    <row r="215" spans="1:14" s="1" customFormat="1" ht="27" customHeight="1" x14ac:dyDescent="0.25">
      <c r="A215" s="361" t="s">
        <v>164</v>
      </c>
      <c r="B215" s="361"/>
      <c r="C215" s="162"/>
      <c r="D215" s="162"/>
      <c r="E215" s="149">
        <v>852</v>
      </c>
      <c r="F215" s="25" t="s">
        <v>111</v>
      </c>
      <c r="G215" s="25" t="s">
        <v>79</v>
      </c>
      <c r="H215" s="25" t="s">
        <v>165</v>
      </c>
      <c r="I215" s="18"/>
      <c r="J215" s="19">
        <f>J217</f>
        <v>1890800</v>
      </c>
      <c r="K215" s="19">
        <f>K217</f>
        <v>1953700</v>
      </c>
      <c r="L215" s="19">
        <f>L217</f>
        <v>2020500</v>
      </c>
      <c r="N215" s="175"/>
    </row>
    <row r="216" spans="1:14" s="1" customFormat="1" ht="29.25" customHeight="1" x14ac:dyDescent="0.25">
      <c r="A216" s="152"/>
      <c r="B216" s="152" t="s">
        <v>119</v>
      </c>
      <c r="C216" s="152"/>
      <c r="D216" s="152"/>
      <c r="E216" s="149">
        <v>852</v>
      </c>
      <c r="F216" s="18" t="s">
        <v>111</v>
      </c>
      <c r="G216" s="25" t="s">
        <v>79</v>
      </c>
      <c r="H216" s="25" t="s">
        <v>165</v>
      </c>
      <c r="I216" s="18" t="s">
        <v>120</v>
      </c>
      <c r="J216" s="19">
        <f>J217</f>
        <v>1890800</v>
      </c>
      <c r="K216" s="19">
        <f>K217</f>
        <v>1953700</v>
      </c>
      <c r="L216" s="19">
        <f>L217</f>
        <v>2020500</v>
      </c>
      <c r="N216" s="175"/>
    </row>
    <row r="217" spans="1:14" s="1" customFormat="1" ht="29.25" customHeight="1" x14ac:dyDescent="0.25">
      <c r="A217" s="152"/>
      <c r="B217" s="152" t="s">
        <v>121</v>
      </c>
      <c r="C217" s="152"/>
      <c r="D217" s="152"/>
      <c r="E217" s="149">
        <v>852</v>
      </c>
      <c r="F217" s="18" t="s">
        <v>111</v>
      </c>
      <c r="G217" s="25" t="s">
        <v>79</v>
      </c>
      <c r="H217" s="25" t="s">
        <v>165</v>
      </c>
      <c r="I217" s="18" t="s">
        <v>122</v>
      </c>
      <c r="J217" s="19">
        <f>1890782+18</f>
        <v>1890800</v>
      </c>
      <c r="K217" s="19">
        <f>1909700+29000+15000</f>
        <v>1953700</v>
      </c>
      <c r="L217" s="19">
        <v>2020500</v>
      </c>
      <c r="N217" s="175"/>
    </row>
    <row r="218" spans="1:14" s="1" customFormat="1" ht="15" customHeight="1" x14ac:dyDescent="0.25">
      <c r="A218" s="350" t="s">
        <v>166</v>
      </c>
      <c r="B218" s="350"/>
      <c r="C218" s="152"/>
      <c r="D218" s="152"/>
      <c r="E218" s="149">
        <v>852</v>
      </c>
      <c r="F218" s="18" t="s">
        <v>111</v>
      </c>
      <c r="G218" s="18" t="s">
        <v>79</v>
      </c>
      <c r="H218" s="18" t="s">
        <v>167</v>
      </c>
      <c r="I218" s="18"/>
      <c r="J218" s="19">
        <f>J219</f>
        <v>1172900</v>
      </c>
      <c r="K218" s="19">
        <f>K219</f>
        <v>1172900</v>
      </c>
      <c r="L218" s="19">
        <f>L219</f>
        <v>1172900</v>
      </c>
    </row>
    <row r="219" spans="1:14" s="1" customFormat="1" ht="15" customHeight="1" x14ac:dyDescent="0.25">
      <c r="A219" s="350" t="s">
        <v>168</v>
      </c>
      <c r="B219" s="350"/>
      <c r="C219" s="152"/>
      <c r="D219" s="152"/>
      <c r="E219" s="149">
        <v>852</v>
      </c>
      <c r="F219" s="18" t="s">
        <v>111</v>
      </c>
      <c r="G219" s="18" t="s">
        <v>79</v>
      </c>
      <c r="H219" s="18" t="s">
        <v>169</v>
      </c>
      <c r="I219" s="18"/>
      <c r="J219" s="19">
        <f t="shared" ref="J219:L220" si="68">J220</f>
        <v>1172900</v>
      </c>
      <c r="K219" s="19">
        <f t="shared" si="68"/>
        <v>1172900</v>
      </c>
      <c r="L219" s="19">
        <f t="shared" si="68"/>
        <v>1172900</v>
      </c>
    </row>
    <row r="220" spans="1:14" s="1" customFormat="1" ht="27" customHeight="1" x14ac:dyDescent="0.25">
      <c r="A220" s="21"/>
      <c r="B220" s="17" t="s">
        <v>119</v>
      </c>
      <c r="C220" s="152"/>
      <c r="D220" s="152"/>
      <c r="E220" s="149">
        <v>852</v>
      </c>
      <c r="F220" s="18" t="s">
        <v>111</v>
      </c>
      <c r="G220" s="18" t="s">
        <v>79</v>
      </c>
      <c r="H220" s="18" t="s">
        <v>169</v>
      </c>
      <c r="I220" s="18" t="s">
        <v>120</v>
      </c>
      <c r="J220" s="19">
        <f t="shared" si="68"/>
        <v>1172900</v>
      </c>
      <c r="K220" s="19">
        <f t="shared" si="68"/>
        <v>1172900</v>
      </c>
      <c r="L220" s="19">
        <f t="shared" si="68"/>
        <v>1172900</v>
      </c>
    </row>
    <row r="221" spans="1:14" s="1" customFormat="1" ht="12.75" x14ac:dyDescent="0.25">
      <c r="A221" s="21"/>
      <c r="B221" s="21" t="s">
        <v>170</v>
      </c>
      <c r="C221" s="153"/>
      <c r="D221" s="153"/>
      <c r="E221" s="149">
        <v>852</v>
      </c>
      <c r="F221" s="18" t="s">
        <v>111</v>
      </c>
      <c r="G221" s="18" t="s">
        <v>79</v>
      </c>
      <c r="H221" s="18" t="s">
        <v>169</v>
      </c>
      <c r="I221" s="18" t="s">
        <v>171</v>
      </c>
      <c r="J221" s="19">
        <v>1172900</v>
      </c>
      <c r="K221" s="19">
        <v>1172900</v>
      </c>
      <c r="L221" s="19">
        <v>1172900</v>
      </c>
    </row>
    <row r="222" spans="1:14" s="1" customFormat="1" ht="12.75" x14ac:dyDescent="0.25">
      <c r="A222" s="350" t="s">
        <v>64</v>
      </c>
      <c r="B222" s="350"/>
      <c r="C222" s="152"/>
      <c r="D222" s="152"/>
      <c r="E222" s="149">
        <v>852</v>
      </c>
      <c r="F222" s="25" t="s">
        <v>111</v>
      </c>
      <c r="G222" s="18" t="s">
        <v>79</v>
      </c>
      <c r="H222" s="25" t="s">
        <v>65</v>
      </c>
      <c r="I222" s="25"/>
      <c r="J222" s="27">
        <f>J223</f>
        <v>63415629.229999997</v>
      </c>
      <c r="K222" s="27">
        <f>K223</f>
        <v>64612502.100000001</v>
      </c>
      <c r="L222" s="27">
        <f>L223</f>
        <v>68203120.729999989</v>
      </c>
    </row>
    <row r="223" spans="1:14" s="1" customFormat="1" ht="54" customHeight="1" x14ac:dyDescent="0.25">
      <c r="A223" s="350" t="s">
        <v>66</v>
      </c>
      <c r="B223" s="350"/>
      <c r="C223" s="152"/>
      <c r="D223" s="152"/>
      <c r="E223" s="149">
        <v>852</v>
      </c>
      <c r="F223" s="18" t="s">
        <v>111</v>
      </c>
      <c r="G223" s="18" t="s">
        <v>79</v>
      </c>
      <c r="H223" s="18" t="s">
        <v>67</v>
      </c>
      <c r="I223" s="18"/>
      <c r="J223" s="19">
        <f>J224+J230+J227</f>
        <v>63415629.229999997</v>
      </c>
      <c r="K223" s="19">
        <f>K224+K230+K227</f>
        <v>64612502.100000001</v>
      </c>
      <c r="L223" s="19">
        <f>L224+L230+L227</f>
        <v>68203120.729999989</v>
      </c>
    </row>
    <row r="224" spans="1:14" s="1" customFormat="1" ht="27" customHeight="1" x14ac:dyDescent="0.25">
      <c r="A224" s="350" t="s">
        <v>172</v>
      </c>
      <c r="B224" s="350"/>
      <c r="C224" s="152"/>
      <c r="D224" s="152"/>
      <c r="E224" s="149">
        <v>852</v>
      </c>
      <c r="F224" s="18" t="s">
        <v>111</v>
      </c>
      <c r="G224" s="18" t="s">
        <v>79</v>
      </c>
      <c r="H224" s="18" t="s">
        <v>173</v>
      </c>
      <c r="I224" s="18"/>
      <c r="J224" s="19">
        <f t="shared" ref="J224:L225" si="69">J225</f>
        <v>59263749.229999997</v>
      </c>
      <c r="K224" s="19">
        <f t="shared" si="69"/>
        <v>60460622.100000001</v>
      </c>
      <c r="L224" s="19">
        <f t="shared" si="69"/>
        <v>64051240.729999997</v>
      </c>
    </row>
    <row r="225" spans="1:12" s="1" customFormat="1" ht="27" customHeight="1" x14ac:dyDescent="0.25">
      <c r="A225" s="21"/>
      <c r="B225" s="17" t="s">
        <v>119</v>
      </c>
      <c r="C225" s="152"/>
      <c r="D225" s="152"/>
      <c r="E225" s="64">
        <v>852</v>
      </c>
      <c r="F225" s="18" t="s">
        <v>111</v>
      </c>
      <c r="G225" s="18" t="s">
        <v>79</v>
      </c>
      <c r="H225" s="18" t="s">
        <v>173</v>
      </c>
      <c r="I225" s="18" t="s">
        <v>120</v>
      </c>
      <c r="J225" s="19">
        <f t="shared" si="69"/>
        <v>59263749.229999997</v>
      </c>
      <c r="K225" s="19">
        <f t="shared" si="69"/>
        <v>60460622.100000001</v>
      </c>
      <c r="L225" s="19">
        <f t="shared" si="69"/>
        <v>64051240.729999997</v>
      </c>
    </row>
    <row r="226" spans="1:12" s="1" customFormat="1" ht="28.5" customHeight="1" x14ac:dyDescent="0.25">
      <c r="A226" s="17"/>
      <c r="B226" s="17" t="s">
        <v>121</v>
      </c>
      <c r="C226" s="152"/>
      <c r="D226" s="152"/>
      <c r="E226" s="64">
        <v>852</v>
      </c>
      <c r="F226" s="18" t="s">
        <v>111</v>
      </c>
      <c r="G226" s="25" t="s">
        <v>79</v>
      </c>
      <c r="H226" s="25" t="s">
        <v>173</v>
      </c>
      <c r="I226" s="18" t="s">
        <v>122</v>
      </c>
      <c r="J226" s="19">
        <v>59263749.229999997</v>
      </c>
      <c r="K226" s="19">
        <v>60460622.100000001</v>
      </c>
      <c r="L226" s="19">
        <v>64051240.729999997</v>
      </c>
    </row>
    <row r="227" spans="1:12" s="1" customFormat="1" ht="66" customHeight="1" x14ac:dyDescent="0.25">
      <c r="A227" s="350" t="s">
        <v>295</v>
      </c>
      <c r="B227" s="350"/>
      <c r="C227" s="152"/>
      <c r="D227" s="152"/>
      <c r="E227" s="64">
        <v>852</v>
      </c>
      <c r="F227" s="18" t="s">
        <v>111</v>
      </c>
      <c r="G227" s="18" t="s">
        <v>79</v>
      </c>
      <c r="H227" s="18" t="s">
        <v>131</v>
      </c>
      <c r="I227" s="18"/>
      <c r="J227" s="19">
        <f t="shared" ref="J227:L228" si="70">J228</f>
        <v>4132800</v>
      </c>
      <c r="K227" s="19">
        <f t="shared" si="70"/>
        <v>4132800</v>
      </c>
      <c r="L227" s="19">
        <f t="shared" si="70"/>
        <v>4132800</v>
      </c>
    </row>
    <row r="228" spans="1:12" s="1" customFormat="1" ht="12.75" x14ac:dyDescent="0.25">
      <c r="A228" s="20"/>
      <c r="B228" s="21" t="s">
        <v>127</v>
      </c>
      <c r="C228" s="153"/>
      <c r="D228" s="153"/>
      <c r="E228" s="64">
        <v>852</v>
      </c>
      <c r="F228" s="18" t="s">
        <v>111</v>
      </c>
      <c r="G228" s="18" t="s">
        <v>79</v>
      </c>
      <c r="H228" s="18" t="s">
        <v>131</v>
      </c>
      <c r="I228" s="18" t="s">
        <v>128</v>
      </c>
      <c r="J228" s="19">
        <f t="shared" si="70"/>
        <v>4132800</v>
      </c>
      <c r="K228" s="19">
        <f t="shared" si="70"/>
        <v>4132800</v>
      </c>
      <c r="L228" s="19">
        <f t="shared" si="70"/>
        <v>4132800</v>
      </c>
    </row>
    <row r="229" spans="1:12" s="1" customFormat="1" ht="25.5" x14ac:dyDescent="0.25">
      <c r="A229" s="20"/>
      <c r="B229" s="17" t="s">
        <v>659</v>
      </c>
      <c r="C229" s="152"/>
      <c r="D229" s="152"/>
      <c r="E229" s="64">
        <v>852</v>
      </c>
      <c r="F229" s="18" t="s">
        <v>111</v>
      </c>
      <c r="G229" s="18" t="s">
        <v>79</v>
      </c>
      <c r="H229" s="18" t="s">
        <v>131</v>
      </c>
      <c r="I229" s="18" t="s">
        <v>245</v>
      </c>
      <c r="J229" s="19">
        <v>4132800</v>
      </c>
      <c r="K229" s="19">
        <v>4132800</v>
      </c>
      <c r="L229" s="19">
        <v>4132800</v>
      </c>
    </row>
    <row r="230" spans="1:12" s="1" customFormat="1" ht="53.25" customHeight="1" x14ac:dyDescent="0.25">
      <c r="A230" s="350" t="s">
        <v>297</v>
      </c>
      <c r="B230" s="350"/>
      <c r="C230" s="152"/>
      <c r="D230" s="152"/>
      <c r="E230" s="64">
        <v>852</v>
      </c>
      <c r="F230" s="18" t="s">
        <v>111</v>
      </c>
      <c r="G230" s="18" t="s">
        <v>79</v>
      </c>
      <c r="H230" s="18" t="s">
        <v>298</v>
      </c>
      <c r="I230" s="18"/>
      <c r="J230" s="19">
        <f t="shared" ref="J230:L231" si="71">J231</f>
        <v>19080</v>
      </c>
      <c r="K230" s="19">
        <f t="shared" si="71"/>
        <v>19080</v>
      </c>
      <c r="L230" s="19">
        <f t="shared" si="71"/>
        <v>19080</v>
      </c>
    </row>
    <row r="231" spans="1:12" s="1" customFormat="1" ht="12.75" x14ac:dyDescent="0.25">
      <c r="A231" s="20"/>
      <c r="B231" s="21" t="s">
        <v>127</v>
      </c>
      <c r="C231" s="153"/>
      <c r="D231" s="153"/>
      <c r="E231" s="64">
        <v>852</v>
      </c>
      <c r="F231" s="18" t="s">
        <v>111</v>
      </c>
      <c r="G231" s="18" t="s">
        <v>79</v>
      </c>
      <c r="H231" s="18" t="s">
        <v>298</v>
      </c>
      <c r="I231" s="18" t="s">
        <v>128</v>
      </c>
      <c r="J231" s="19">
        <f t="shared" si="71"/>
        <v>19080</v>
      </c>
      <c r="K231" s="19">
        <f t="shared" si="71"/>
        <v>19080</v>
      </c>
      <c r="L231" s="19">
        <f t="shared" si="71"/>
        <v>19080</v>
      </c>
    </row>
    <row r="232" spans="1:12" s="1" customFormat="1" ht="25.5" x14ac:dyDescent="0.25">
      <c r="A232" s="20"/>
      <c r="B232" s="17" t="s">
        <v>129</v>
      </c>
      <c r="C232" s="152"/>
      <c r="D232" s="152"/>
      <c r="E232" s="64">
        <v>852</v>
      </c>
      <c r="F232" s="18" t="s">
        <v>111</v>
      </c>
      <c r="G232" s="18" t="s">
        <v>79</v>
      </c>
      <c r="H232" s="18" t="s">
        <v>298</v>
      </c>
      <c r="I232" s="18" t="s">
        <v>130</v>
      </c>
      <c r="J232" s="19">
        <v>19080</v>
      </c>
      <c r="K232" s="19">
        <v>19080</v>
      </c>
      <c r="L232" s="19">
        <v>19080</v>
      </c>
    </row>
    <row r="233" spans="1:12" s="1" customFormat="1" ht="12.75" x14ac:dyDescent="0.25">
      <c r="A233" s="326" t="s">
        <v>174</v>
      </c>
      <c r="B233" s="326"/>
      <c r="C233" s="155"/>
      <c r="D233" s="155"/>
      <c r="E233" s="64">
        <v>852</v>
      </c>
      <c r="F233" s="14" t="s">
        <v>111</v>
      </c>
      <c r="G233" s="14" t="s">
        <v>111</v>
      </c>
      <c r="H233" s="14"/>
      <c r="I233" s="14"/>
      <c r="J233" s="15">
        <f t="shared" ref="J233:L235" si="72">J234</f>
        <v>125300</v>
      </c>
      <c r="K233" s="15">
        <f t="shared" si="72"/>
        <v>80000</v>
      </c>
      <c r="L233" s="15">
        <f t="shared" si="72"/>
        <v>94601</v>
      </c>
    </row>
    <row r="234" spans="1:12" s="1" customFormat="1" ht="25.5" customHeight="1" x14ac:dyDescent="0.25">
      <c r="A234" s="350" t="s">
        <v>175</v>
      </c>
      <c r="B234" s="350"/>
      <c r="C234" s="152"/>
      <c r="D234" s="152"/>
      <c r="E234" s="64">
        <v>852</v>
      </c>
      <c r="F234" s="18" t="s">
        <v>111</v>
      </c>
      <c r="G234" s="18" t="s">
        <v>111</v>
      </c>
      <c r="H234" s="18" t="s">
        <v>292</v>
      </c>
      <c r="I234" s="18"/>
      <c r="J234" s="19">
        <f>J235</f>
        <v>125300</v>
      </c>
      <c r="K234" s="19">
        <f t="shared" si="72"/>
        <v>80000</v>
      </c>
      <c r="L234" s="19">
        <f t="shared" si="72"/>
        <v>94601</v>
      </c>
    </row>
    <row r="235" spans="1:12" s="1" customFormat="1" ht="12.75" x14ac:dyDescent="0.25">
      <c r="A235" s="20"/>
      <c r="B235" s="21" t="s">
        <v>22</v>
      </c>
      <c r="C235" s="153"/>
      <c r="D235" s="153"/>
      <c r="E235" s="64">
        <v>852</v>
      </c>
      <c r="F235" s="18" t="s">
        <v>111</v>
      </c>
      <c r="G235" s="18" t="s">
        <v>111</v>
      </c>
      <c r="H235" s="18" t="s">
        <v>292</v>
      </c>
      <c r="I235" s="18" t="s">
        <v>23</v>
      </c>
      <c r="J235" s="19">
        <f t="shared" si="72"/>
        <v>125300</v>
      </c>
      <c r="K235" s="19">
        <f t="shared" si="72"/>
        <v>80000</v>
      </c>
      <c r="L235" s="19">
        <f t="shared" si="72"/>
        <v>94601</v>
      </c>
    </row>
    <row r="236" spans="1:12" s="1" customFormat="1" ht="12.75" x14ac:dyDescent="0.25">
      <c r="A236" s="20"/>
      <c r="B236" s="17" t="s">
        <v>24</v>
      </c>
      <c r="C236" s="152"/>
      <c r="D236" s="152"/>
      <c r="E236" s="64">
        <v>852</v>
      </c>
      <c r="F236" s="18" t="s">
        <v>111</v>
      </c>
      <c r="G236" s="18" t="s">
        <v>111</v>
      </c>
      <c r="H236" s="18" t="s">
        <v>292</v>
      </c>
      <c r="I236" s="18" t="s">
        <v>25</v>
      </c>
      <c r="J236" s="19">
        <v>125300</v>
      </c>
      <c r="K236" s="19">
        <v>80000</v>
      </c>
      <c r="L236" s="19">
        <v>94601</v>
      </c>
    </row>
    <row r="237" spans="1:12" s="1" customFormat="1" ht="12.75" x14ac:dyDescent="0.25">
      <c r="A237" s="326" t="s">
        <v>176</v>
      </c>
      <c r="B237" s="326"/>
      <c r="C237" s="155"/>
      <c r="D237" s="155"/>
      <c r="E237" s="64">
        <v>852</v>
      </c>
      <c r="F237" s="14" t="s">
        <v>111</v>
      </c>
      <c r="G237" s="14" t="s">
        <v>90</v>
      </c>
      <c r="H237" s="14"/>
      <c r="I237" s="14"/>
      <c r="J237" s="15">
        <f>J238+J243+J248+J261+J266+J269</f>
        <v>13304900</v>
      </c>
      <c r="K237" s="15">
        <f>K238+K243+K248+K261+K266+K269</f>
        <v>13618644</v>
      </c>
      <c r="L237" s="15">
        <f>L238+L243+L248+L261+L266+L269</f>
        <v>14186746</v>
      </c>
    </row>
    <row r="238" spans="1:12" s="1" customFormat="1" ht="39" customHeight="1" x14ac:dyDescent="0.25">
      <c r="A238" s="350" t="s">
        <v>13</v>
      </c>
      <c r="B238" s="350"/>
      <c r="C238" s="152"/>
      <c r="D238" s="152"/>
      <c r="E238" s="64">
        <v>852</v>
      </c>
      <c r="F238" s="18" t="s">
        <v>111</v>
      </c>
      <c r="G238" s="18" t="s">
        <v>90</v>
      </c>
      <c r="H238" s="18" t="s">
        <v>40</v>
      </c>
      <c r="I238" s="18"/>
      <c r="J238" s="19">
        <f t="shared" ref="J238:L241" si="73">J239</f>
        <v>963900</v>
      </c>
      <c r="K238" s="19">
        <f t="shared" si="73"/>
        <v>977176</v>
      </c>
      <c r="L238" s="19">
        <f t="shared" si="73"/>
        <v>1033800</v>
      </c>
    </row>
    <row r="239" spans="1:12" s="1" customFormat="1" ht="12.75" x14ac:dyDescent="0.25">
      <c r="A239" s="350" t="s">
        <v>15</v>
      </c>
      <c r="B239" s="350"/>
      <c r="C239" s="152"/>
      <c r="D239" s="152"/>
      <c r="E239" s="64">
        <v>852</v>
      </c>
      <c r="F239" s="18" t="s">
        <v>111</v>
      </c>
      <c r="G239" s="18" t="s">
        <v>90</v>
      </c>
      <c r="H239" s="18" t="s">
        <v>16</v>
      </c>
      <c r="I239" s="18"/>
      <c r="J239" s="19">
        <f t="shared" si="73"/>
        <v>963900</v>
      </c>
      <c r="K239" s="19">
        <f t="shared" si="73"/>
        <v>977176</v>
      </c>
      <c r="L239" s="19">
        <f t="shared" si="73"/>
        <v>1033800</v>
      </c>
    </row>
    <row r="240" spans="1:12" s="1" customFormat="1" ht="12.75" x14ac:dyDescent="0.25">
      <c r="A240" s="350" t="s">
        <v>177</v>
      </c>
      <c r="B240" s="350"/>
      <c r="C240" s="152"/>
      <c r="D240" s="152"/>
      <c r="E240" s="64">
        <v>852</v>
      </c>
      <c r="F240" s="18" t="s">
        <v>111</v>
      </c>
      <c r="G240" s="18" t="s">
        <v>90</v>
      </c>
      <c r="H240" s="18" t="s">
        <v>178</v>
      </c>
      <c r="I240" s="18"/>
      <c r="J240" s="19">
        <f t="shared" si="73"/>
        <v>963900</v>
      </c>
      <c r="K240" s="19">
        <f t="shared" si="73"/>
        <v>977176</v>
      </c>
      <c r="L240" s="19">
        <f t="shared" si="73"/>
        <v>1033800</v>
      </c>
    </row>
    <row r="241" spans="1:12" s="1" customFormat="1" ht="27" customHeight="1" x14ac:dyDescent="0.25">
      <c r="A241" s="17"/>
      <c r="B241" s="17" t="s">
        <v>17</v>
      </c>
      <c r="C241" s="152"/>
      <c r="D241" s="152"/>
      <c r="E241" s="64">
        <v>852</v>
      </c>
      <c r="F241" s="18" t="s">
        <v>111</v>
      </c>
      <c r="G241" s="18" t="s">
        <v>90</v>
      </c>
      <c r="H241" s="18" t="s">
        <v>178</v>
      </c>
      <c r="I241" s="18" t="s">
        <v>19</v>
      </c>
      <c r="J241" s="19">
        <f t="shared" si="73"/>
        <v>963900</v>
      </c>
      <c r="K241" s="19">
        <f t="shared" si="73"/>
        <v>977176</v>
      </c>
      <c r="L241" s="19">
        <f t="shared" si="73"/>
        <v>1033800</v>
      </c>
    </row>
    <row r="242" spans="1:12" s="1" customFormat="1" ht="12.75" x14ac:dyDescent="0.25">
      <c r="A242" s="20"/>
      <c r="B242" s="21" t="s">
        <v>20</v>
      </c>
      <c r="C242" s="153"/>
      <c r="D242" s="153"/>
      <c r="E242" s="64">
        <v>852</v>
      </c>
      <c r="F242" s="18" t="s">
        <v>111</v>
      </c>
      <c r="G242" s="18" t="s">
        <v>90</v>
      </c>
      <c r="H242" s="18" t="s">
        <v>178</v>
      </c>
      <c r="I242" s="18" t="s">
        <v>21</v>
      </c>
      <c r="J242" s="19">
        <v>963900</v>
      </c>
      <c r="K242" s="19">
        <v>977176</v>
      </c>
      <c r="L242" s="19">
        <v>1033800</v>
      </c>
    </row>
    <row r="243" spans="1:12" s="1" customFormat="1" ht="14.25" customHeight="1" x14ac:dyDescent="0.25">
      <c r="A243" s="350" t="s">
        <v>179</v>
      </c>
      <c r="B243" s="350"/>
      <c r="C243" s="152"/>
      <c r="D243" s="152"/>
      <c r="E243" s="64">
        <v>852</v>
      </c>
      <c r="F243" s="18" t="s">
        <v>111</v>
      </c>
      <c r="G243" s="18" t="s">
        <v>90</v>
      </c>
      <c r="H243" s="18" t="s">
        <v>180</v>
      </c>
      <c r="I243" s="18"/>
      <c r="J243" s="19">
        <f t="shared" ref="J243:L246" si="74">J244</f>
        <v>584000</v>
      </c>
      <c r="K243" s="19">
        <f t="shared" si="74"/>
        <v>589900</v>
      </c>
      <c r="L243" s="19">
        <f t="shared" si="74"/>
        <v>624100</v>
      </c>
    </row>
    <row r="244" spans="1:12" s="1" customFormat="1" ht="12.75" x14ac:dyDescent="0.25">
      <c r="A244" s="350" t="s">
        <v>115</v>
      </c>
      <c r="B244" s="350"/>
      <c r="C244" s="152"/>
      <c r="D244" s="152"/>
      <c r="E244" s="64">
        <v>852</v>
      </c>
      <c r="F244" s="18" t="s">
        <v>111</v>
      </c>
      <c r="G244" s="18" t="s">
        <v>90</v>
      </c>
      <c r="H244" s="18" t="s">
        <v>181</v>
      </c>
      <c r="I244" s="18"/>
      <c r="J244" s="19">
        <f t="shared" si="74"/>
        <v>584000</v>
      </c>
      <c r="K244" s="19">
        <f t="shared" si="74"/>
        <v>589900</v>
      </c>
      <c r="L244" s="19">
        <f t="shared" si="74"/>
        <v>624100</v>
      </c>
    </row>
    <row r="245" spans="1:12" s="1" customFormat="1" ht="27.75" customHeight="1" x14ac:dyDescent="0.25">
      <c r="A245" s="350" t="s">
        <v>182</v>
      </c>
      <c r="B245" s="350"/>
      <c r="C245" s="152"/>
      <c r="D245" s="152"/>
      <c r="E245" s="64">
        <v>852</v>
      </c>
      <c r="F245" s="18" t="s">
        <v>111</v>
      </c>
      <c r="G245" s="18" t="s">
        <v>90</v>
      </c>
      <c r="H245" s="18" t="s">
        <v>183</v>
      </c>
      <c r="I245" s="18"/>
      <c r="J245" s="19">
        <f t="shared" si="74"/>
        <v>584000</v>
      </c>
      <c r="K245" s="19">
        <f t="shared" si="74"/>
        <v>589900</v>
      </c>
      <c r="L245" s="19">
        <f t="shared" si="74"/>
        <v>624100</v>
      </c>
    </row>
    <row r="246" spans="1:12" s="1" customFormat="1" ht="27.75" customHeight="1" x14ac:dyDescent="0.25">
      <c r="A246" s="17"/>
      <c r="B246" s="17" t="s">
        <v>119</v>
      </c>
      <c r="C246" s="152"/>
      <c r="D246" s="152"/>
      <c r="E246" s="64">
        <v>852</v>
      </c>
      <c r="F246" s="18" t="s">
        <v>111</v>
      </c>
      <c r="G246" s="18" t="s">
        <v>90</v>
      </c>
      <c r="H246" s="18" t="s">
        <v>183</v>
      </c>
      <c r="I246" s="18" t="s">
        <v>120</v>
      </c>
      <c r="J246" s="19">
        <f t="shared" si="74"/>
        <v>584000</v>
      </c>
      <c r="K246" s="19">
        <f t="shared" si="74"/>
        <v>589900</v>
      </c>
      <c r="L246" s="19">
        <f t="shared" si="74"/>
        <v>624100</v>
      </c>
    </row>
    <row r="247" spans="1:12" s="1" customFormat="1" ht="27.75" customHeight="1" x14ac:dyDescent="0.25">
      <c r="A247" s="17"/>
      <c r="B247" s="17" t="s">
        <v>121</v>
      </c>
      <c r="C247" s="152"/>
      <c r="D247" s="152"/>
      <c r="E247" s="64">
        <v>852</v>
      </c>
      <c r="F247" s="18" t="s">
        <v>111</v>
      </c>
      <c r="G247" s="18" t="s">
        <v>90</v>
      </c>
      <c r="H247" s="18" t="s">
        <v>183</v>
      </c>
      <c r="I247" s="18" t="s">
        <v>122</v>
      </c>
      <c r="J247" s="19">
        <v>584000</v>
      </c>
      <c r="K247" s="19">
        <v>589900</v>
      </c>
      <c r="L247" s="19">
        <v>624100</v>
      </c>
    </row>
    <row r="248" spans="1:12" s="2" customFormat="1" ht="39" customHeight="1" x14ac:dyDescent="0.25">
      <c r="A248" s="350" t="s">
        <v>184</v>
      </c>
      <c r="B248" s="350"/>
      <c r="C248" s="152"/>
      <c r="D248" s="152"/>
      <c r="E248" s="64">
        <v>852</v>
      </c>
      <c r="F248" s="18" t="s">
        <v>111</v>
      </c>
      <c r="G248" s="18" t="s">
        <v>90</v>
      </c>
      <c r="H248" s="18" t="s">
        <v>185</v>
      </c>
      <c r="I248" s="18"/>
      <c r="J248" s="19">
        <f>J249</f>
        <v>9000000</v>
      </c>
      <c r="K248" s="19">
        <f>K249</f>
        <v>9091938</v>
      </c>
      <c r="L248" s="19">
        <f>L249</f>
        <v>9619200</v>
      </c>
    </row>
    <row r="249" spans="1:12" s="1" customFormat="1" ht="15" customHeight="1" x14ac:dyDescent="0.25">
      <c r="A249" s="350" t="s">
        <v>115</v>
      </c>
      <c r="B249" s="350"/>
      <c r="C249" s="152"/>
      <c r="D249" s="152"/>
      <c r="E249" s="64">
        <v>852</v>
      </c>
      <c r="F249" s="18" t="s">
        <v>111</v>
      </c>
      <c r="G249" s="18" t="s">
        <v>90</v>
      </c>
      <c r="H249" s="18" t="s">
        <v>186</v>
      </c>
      <c r="I249" s="18"/>
      <c r="J249" s="19">
        <f>J250+J253</f>
        <v>9000000</v>
      </c>
      <c r="K249" s="19">
        <f>K250+K253</f>
        <v>9091938</v>
      </c>
      <c r="L249" s="19">
        <f>L250+L253</f>
        <v>9619200</v>
      </c>
    </row>
    <row r="250" spans="1:12" s="1" customFormat="1" ht="27" customHeight="1" x14ac:dyDescent="0.25">
      <c r="A250" s="350" t="s">
        <v>187</v>
      </c>
      <c r="B250" s="350"/>
      <c r="C250" s="152"/>
      <c r="D250" s="152"/>
      <c r="E250" s="64">
        <v>852</v>
      </c>
      <c r="F250" s="25" t="s">
        <v>111</v>
      </c>
      <c r="G250" s="25" t="s">
        <v>90</v>
      </c>
      <c r="H250" s="18" t="s">
        <v>188</v>
      </c>
      <c r="I250" s="18"/>
      <c r="J250" s="19">
        <f t="shared" ref="J250:L251" si="75">J251</f>
        <v>6946200</v>
      </c>
      <c r="K250" s="19">
        <f t="shared" si="75"/>
        <v>7015700</v>
      </c>
      <c r="L250" s="19">
        <f t="shared" si="75"/>
        <v>7422600</v>
      </c>
    </row>
    <row r="251" spans="1:12" s="1" customFormat="1" ht="27" customHeight="1" x14ac:dyDescent="0.25">
      <c r="A251" s="17"/>
      <c r="B251" s="17" t="s">
        <v>119</v>
      </c>
      <c r="C251" s="152"/>
      <c r="D251" s="152"/>
      <c r="E251" s="64">
        <v>852</v>
      </c>
      <c r="F251" s="18" t="s">
        <v>111</v>
      </c>
      <c r="G251" s="18" t="s">
        <v>90</v>
      </c>
      <c r="H251" s="18" t="s">
        <v>188</v>
      </c>
      <c r="I251" s="18" t="s">
        <v>120</v>
      </c>
      <c r="J251" s="19">
        <f t="shared" si="75"/>
        <v>6946200</v>
      </c>
      <c r="K251" s="19">
        <f t="shared" si="75"/>
        <v>7015700</v>
      </c>
      <c r="L251" s="19">
        <f t="shared" si="75"/>
        <v>7422600</v>
      </c>
    </row>
    <row r="252" spans="1:12" s="1" customFormat="1" ht="29.25" customHeight="1" x14ac:dyDescent="0.25">
      <c r="A252" s="17"/>
      <c r="B252" s="17" t="s">
        <v>121</v>
      </c>
      <c r="C252" s="152"/>
      <c r="D252" s="152"/>
      <c r="E252" s="64">
        <v>852</v>
      </c>
      <c r="F252" s="18" t="s">
        <v>111</v>
      </c>
      <c r="G252" s="18" t="s">
        <v>90</v>
      </c>
      <c r="H252" s="18" t="s">
        <v>188</v>
      </c>
      <c r="I252" s="18" t="s">
        <v>122</v>
      </c>
      <c r="J252" s="19">
        <v>6946200</v>
      </c>
      <c r="K252" s="19">
        <v>7015700</v>
      </c>
      <c r="L252" s="19">
        <v>7422600</v>
      </c>
    </row>
    <row r="253" spans="1:12" s="1" customFormat="1" ht="15" customHeight="1" x14ac:dyDescent="0.25">
      <c r="A253" s="350" t="s">
        <v>189</v>
      </c>
      <c r="B253" s="350"/>
      <c r="C253" s="152"/>
      <c r="D253" s="152"/>
      <c r="E253" s="64">
        <v>852</v>
      </c>
      <c r="F253" s="25" t="s">
        <v>111</v>
      </c>
      <c r="G253" s="25" t="s">
        <v>90</v>
      </c>
      <c r="H253" s="18" t="s">
        <v>190</v>
      </c>
      <c r="I253" s="18"/>
      <c r="J253" s="19">
        <f>J254+J256+J258</f>
        <v>2053800</v>
      </c>
      <c r="K253" s="19">
        <f>K254+K256+K258</f>
        <v>2076238</v>
      </c>
      <c r="L253" s="19">
        <f>L254+L256+L258</f>
        <v>2196600</v>
      </c>
    </row>
    <row r="254" spans="1:12" s="1" customFormat="1" ht="26.25" customHeight="1" x14ac:dyDescent="0.25">
      <c r="A254" s="17"/>
      <c r="B254" s="17" t="s">
        <v>17</v>
      </c>
      <c r="C254" s="152"/>
      <c r="D254" s="152"/>
      <c r="E254" s="64">
        <v>852</v>
      </c>
      <c r="F254" s="18" t="s">
        <v>111</v>
      </c>
      <c r="G254" s="18" t="s">
        <v>90</v>
      </c>
      <c r="H254" s="18" t="s">
        <v>190</v>
      </c>
      <c r="I254" s="18" t="s">
        <v>19</v>
      </c>
      <c r="J254" s="19">
        <f>J255</f>
        <v>1634900</v>
      </c>
      <c r="K254" s="19">
        <f>K255</f>
        <v>1657345</v>
      </c>
      <c r="L254" s="19">
        <f>L255</f>
        <v>1753500</v>
      </c>
    </row>
    <row r="255" spans="1:12" s="1" customFormat="1" ht="12.75" x14ac:dyDescent="0.25">
      <c r="A255" s="20"/>
      <c r="B255" s="21" t="s">
        <v>20</v>
      </c>
      <c r="C255" s="153"/>
      <c r="D255" s="153"/>
      <c r="E255" s="64">
        <v>852</v>
      </c>
      <c r="F255" s="18" t="s">
        <v>111</v>
      </c>
      <c r="G255" s="18" t="s">
        <v>90</v>
      </c>
      <c r="H255" s="18" t="s">
        <v>190</v>
      </c>
      <c r="I255" s="18" t="s">
        <v>21</v>
      </c>
      <c r="J255" s="19">
        <v>1634900</v>
      </c>
      <c r="K255" s="19">
        <v>1657345</v>
      </c>
      <c r="L255" s="19">
        <v>1753500</v>
      </c>
    </row>
    <row r="256" spans="1:12" s="1" customFormat="1" ht="12.75" x14ac:dyDescent="0.25">
      <c r="A256" s="20"/>
      <c r="B256" s="21" t="s">
        <v>22</v>
      </c>
      <c r="C256" s="153"/>
      <c r="D256" s="153"/>
      <c r="E256" s="64">
        <v>852</v>
      </c>
      <c r="F256" s="18" t="s">
        <v>111</v>
      </c>
      <c r="G256" s="18" t="s">
        <v>90</v>
      </c>
      <c r="H256" s="18" t="s">
        <v>190</v>
      </c>
      <c r="I256" s="18" t="s">
        <v>23</v>
      </c>
      <c r="J256" s="19">
        <f>J257</f>
        <v>381900</v>
      </c>
      <c r="K256" s="19">
        <f>K257</f>
        <v>381893</v>
      </c>
      <c r="L256" s="19">
        <f>L257</f>
        <v>404000</v>
      </c>
    </row>
    <row r="257" spans="1:12" s="1" customFormat="1" ht="12.75" x14ac:dyDescent="0.25">
      <c r="A257" s="20"/>
      <c r="B257" s="17" t="s">
        <v>24</v>
      </c>
      <c r="C257" s="152"/>
      <c r="D257" s="152"/>
      <c r="E257" s="64">
        <v>852</v>
      </c>
      <c r="F257" s="18" t="s">
        <v>111</v>
      </c>
      <c r="G257" s="18" t="s">
        <v>90</v>
      </c>
      <c r="H257" s="18" t="s">
        <v>190</v>
      </c>
      <c r="I257" s="18" t="s">
        <v>25</v>
      </c>
      <c r="J257" s="19">
        <v>381900</v>
      </c>
      <c r="K257" s="19">
        <v>381893</v>
      </c>
      <c r="L257" s="19">
        <v>404000</v>
      </c>
    </row>
    <row r="258" spans="1:12" s="1" customFormat="1" ht="12.75" x14ac:dyDescent="0.25">
      <c r="A258" s="17"/>
      <c r="B258" s="17" t="s">
        <v>26</v>
      </c>
      <c r="C258" s="152"/>
      <c r="D258" s="152"/>
      <c r="E258" s="64">
        <v>852</v>
      </c>
      <c r="F258" s="18" t="s">
        <v>111</v>
      </c>
      <c r="G258" s="18" t="s">
        <v>90</v>
      </c>
      <c r="H258" s="18" t="s">
        <v>190</v>
      </c>
      <c r="I258" s="18" t="s">
        <v>27</v>
      </c>
      <c r="J258" s="19">
        <f>J259+J260</f>
        <v>37000</v>
      </c>
      <c r="K258" s="19">
        <f>K259+K260</f>
        <v>37000</v>
      </c>
      <c r="L258" s="19">
        <f>L259+L260</f>
        <v>39100</v>
      </c>
    </row>
    <row r="259" spans="1:12" s="1" customFormat="1" ht="12.75" x14ac:dyDescent="0.25">
      <c r="A259" s="17"/>
      <c r="B259" s="17" t="s">
        <v>191</v>
      </c>
      <c r="C259" s="152"/>
      <c r="D259" s="152"/>
      <c r="E259" s="64">
        <v>852</v>
      </c>
      <c r="F259" s="18" t="s">
        <v>111</v>
      </c>
      <c r="G259" s="18" t="s">
        <v>90</v>
      </c>
      <c r="H259" s="18" t="s">
        <v>190</v>
      </c>
      <c r="I259" s="18" t="s">
        <v>29</v>
      </c>
      <c r="J259" s="19">
        <v>37000</v>
      </c>
      <c r="K259" s="19">
        <v>37000</v>
      </c>
      <c r="L259" s="19">
        <v>39100</v>
      </c>
    </row>
    <row r="260" spans="1:12" s="1" customFormat="1" ht="12.75" x14ac:dyDescent="0.25">
      <c r="A260" s="17"/>
      <c r="B260" s="17" t="s">
        <v>30</v>
      </c>
      <c r="C260" s="152"/>
      <c r="D260" s="152"/>
      <c r="E260" s="64">
        <v>852</v>
      </c>
      <c r="F260" s="18" t="s">
        <v>111</v>
      </c>
      <c r="G260" s="18" t="s">
        <v>90</v>
      </c>
      <c r="H260" s="18" t="s">
        <v>190</v>
      </c>
      <c r="I260" s="18" t="s">
        <v>31</v>
      </c>
      <c r="J260" s="19"/>
      <c r="K260" s="19"/>
      <c r="L260" s="19"/>
    </row>
    <row r="261" spans="1:12" s="1" customFormat="1" ht="12.75" x14ac:dyDescent="0.25">
      <c r="A261" s="350" t="s">
        <v>64</v>
      </c>
      <c r="B261" s="350"/>
      <c r="C261" s="152"/>
      <c r="D261" s="152"/>
      <c r="E261" s="64">
        <v>852</v>
      </c>
      <c r="F261" s="25" t="s">
        <v>111</v>
      </c>
      <c r="G261" s="25" t="s">
        <v>90</v>
      </c>
      <c r="H261" s="25" t="s">
        <v>65</v>
      </c>
      <c r="I261" s="25"/>
      <c r="J261" s="27">
        <f t="shared" ref="J261:L264" si="76">J262</f>
        <v>81000</v>
      </c>
      <c r="K261" s="27">
        <f t="shared" si="76"/>
        <v>81000</v>
      </c>
      <c r="L261" s="27">
        <f t="shared" si="76"/>
        <v>81000</v>
      </c>
    </row>
    <row r="262" spans="1:12" s="1" customFormat="1" ht="53.25" customHeight="1" x14ac:dyDescent="0.25">
      <c r="A262" s="350" t="s">
        <v>66</v>
      </c>
      <c r="B262" s="350"/>
      <c r="C262" s="152"/>
      <c r="D262" s="152"/>
      <c r="E262" s="64">
        <v>852</v>
      </c>
      <c r="F262" s="18" t="s">
        <v>111</v>
      </c>
      <c r="G262" s="25" t="s">
        <v>90</v>
      </c>
      <c r="H262" s="18" t="s">
        <v>67</v>
      </c>
      <c r="I262" s="18"/>
      <c r="J262" s="19">
        <f t="shared" si="76"/>
        <v>81000</v>
      </c>
      <c r="K262" s="19">
        <f t="shared" si="76"/>
        <v>81000</v>
      </c>
      <c r="L262" s="19">
        <f t="shared" si="76"/>
        <v>81000</v>
      </c>
    </row>
    <row r="263" spans="1:12" s="1" customFormat="1" ht="65.25" customHeight="1" x14ac:dyDescent="0.25">
      <c r="A263" s="350" t="s">
        <v>295</v>
      </c>
      <c r="B263" s="350"/>
      <c r="C263" s="152"/>
      <c r="D263" s="152"/>
      <c r="E263" s="64">
        <v>852</v>
      </c>
      <c r="F263" s="18" t="s">
        <v>111</v>
      </c>
      <c r="G263" s="25" t="s">
        <v>90</v>
      </c>
      <c r="H263" s="18" t="s">
        <v>131</v>
      </c>
      <c r="I263" s="18"/>
      <c r="J263" s="19">
        <f t="shared" si="76"/>
        <v>81000</v>
      </c>
      <c r="K263" s="19">
        <f t="shared" si="76"/>
        <v>81000</v>
      </c>
      <c r="L263" s="19">
        <f t="shared" si="76"/>
        <v>81000</v>
      </c>
    </row>
    <row r="264" spans="1:12" s="1" customFormat="1" ht="13.5" customHeight="1" x14ac:dyDescent="0.25">
      <c r="A264" s="20"/>
      <c r="B264" s="21" t="s">
        <v>127</v>
      </c>
      <c r="C264" s="153"/>
      <c r="D264" s="153"/>
      <c r="E264" s="64">
        <v>852</v>
      </c>
      <c r="F264" s="18" t="s">
        <v>111</v>
      </c>
      <c r="G264" s="18" t="s">
        <v>90</v>
      </c>
      <c r="H264" s="18" t="s">
        <v>131</v>
      </c>
      <c r="I264" s="18" t="s">
        <v>128</v>
      </c>
      <c r="J264" s="19">
        <f>J265</f>
        <v>81000</v>
      </c>
      <c r="K264" s="19">
        <f t="shared" si="76"/>
        <v>81000</v>
      </c>
      <c r="L264" s="19">
        <f t="shared" si="76"/>
        <v>81000</v>
      </c>
    </row>
    <row r="265" spans="1:12" s="1" customFormat="1" ht="25.5" x14ac:dyDescent="0.25">
      <c r="A265" s="20"/>
      <c r="B265" s="17" t="s">
        <v>659</v>
      </c>
      <c r="C265" s="152"/>
      <c r="D265" s="152"/>
      <c r="E265" s="64">
        <v>852</v>
      </c>
      <c r="F265" s="18" t="s">
        <v>111</v>
      </c>
      <c r="G265" s="18" t="s">
        <v>90</v>
      </c>
      <c r="H265" s="18" t="s">
        <v>131</v>
      </c>
      <c r="I265" s="18" t="s">
        <v>245</v>
      </c>
      <c r="J265" s="19">
        <v>81000</v>
      </c>
      <c r="K265" s="19">
        <v>81000</v>
      </c>
      <c r="L265" s="19">
        <v>81000</v>
      </c>
    </row>
    <row r="266" spans="1:12" s="1" customFormat="1" ht="16.5" customHeight="1" x14ac:dyDescent="0.25">
      <c r="A266" s="350" t="s">
        <v>132</v>
      </c>
      <c r="B266" s="350"/>
      <c r="C266" s="152"/>
      <c r="D266" s="152"/>
      <c r="E266" s="64">
        <v>852</v>
      </c>
      <c r="F266" s="25" t="s">
        <v>111</v>
      </c>
      <c r="G266" s="25" t="s">
        <v>90</v>
      </c>
      <c r="H266" s="25" t="s">
        <v>133</v>
      </c>
      <c r="I266" s="18"/>
      <c r="J266" s="19">
        <f t="shared" ref="J266:L267" si="77">J267</f>
        <v>1685000</v>
      </c>
      <c r="K266" s="19">
        <f t="shared" si="77"/>
        <v>1610000</v>
      </c>
      <c r="L266" s="19">
        <f t="shared" si="77"/>
        <v>1610000</v>
      </c>
    </row>
    <row r="267" spans="1:12" s="1" customFormat="1" ht="26.25" customHeight="1" x14ac:dyDescent="0.25">
      <c r="A267" s="17"/>
      <c r="B267" s="17" t="s">
        <v>119</v>
      </c>
      <c r="C267" s="152"/>
      <c r="D267" s="152"/>
      <c r="E267" s="64">
        <v>852</v>
      </c>
      <c r="F267" s="18" t="s">
        <v>111</v>
      </c>
      <c r="G267" s="18" t="s">
        <v>90</v>
      </c>
      <c r="H267" s="25" t="s">
        <v>133</v>
      </c>
      <c r="I267" s="18" t="s">
        <v>120</v>
      </c>
      <c r="J267" s="19">
        <f t="shared" si="77"/>
        <v>1685000</v>
      </c>
      <c r="K267" s="19">
        <f t="shared" si="77"/>
        <v>1610000</v>
      </c>
      <c r="L267" s="19">
        <f t="shared" si="77"/>
        <v>1610000</v>
      </c>
    </row>
    <row r="268" spans="1:12" s="1" customFormat="1" ht="12.75" x14ac:dyDescent="0.25">
      <c r="A268" s="21"/>
      <c r="B268" s="21" t="s">
        <v>170</v>
      </c>
      <c r="C268" s="153"/>
      <c r="D268" s="153"/>
      <c r="E268" s="64">
        <v>852</v>
      </c>
      <c r="F268" s="18" t="s">
        <v>111</v>
      </c>
      <c r="G268" s="18" t="s">
        <v>90</v>
      </c>
      <c r="H268" s="25" t="s">
        <v>133</v>
      </c>
      <c r="I268" s="18" t="s">
        <v>171</v>
      </c>
      <c r="J268" s="19">
        <v>1685000</v>
      </c>
      <c r="K268" s="19">
        <v>1610000</v>
      </c>
      <c r="L268" s="19">
        <v>1610000</v>
      </c>
    </row>
    <row r="269" spans="1:12" s="1" customFormat="1" ht="27" customHeight="1" x14ac:dyDescent="0.25">
      <c r="A269" s="350" t="s">
        <v>192</v>
      </c>
      <c r="B269" s="350"/>
      <c r="C269" s="152"/>
      <c r="D269" s="152"/>
      <c r="E269" s="64">
        <v>852</v>
      </c>
      <c r="F269" s="25" t="s">
        <v>111</v>
      </c>
      <c r="G269" s="25" t="s">
        <v>90</v>
      </c>
      <c r="H269" s="25" t="s">
        <v>193</v>
      </c>
      <c r="I269" s="18"/>
      <c r="J269" s="19">
        <f t="shared" ref="J269:L270" si="78">J270</f>
        <v>991000</v>
      </c>
      <c r="K269" s="19">
        <f t="shared" si="78"/>
        <v>1268630</v>
      </c>
      <c r="L269" s="19">
        <f t="shared" si="78"/>
        <v>1218646</v>
      </c>
    </row>
    <row r="270" spans="1:12" s="1" customFormat="1" ht="27.75" customHeight="1" x14ac:dyDescent="0.25">
      <c r="A270" s="17"/>
      <c r="B270" s="17" t="s">
        <v>119</v>
      </c>
      <c r="C270" s="152"/>
      <c r="D270" s="152"/>
      <c r="E270" s="64">
        <v>852</v>
      </c>
      <c r="F270" s="18" t="s">
        <v>111</v>
      </c>
      <c r="G270" s="18" t="s">
        <v>90</v>
      </c>
      <c r="H270" s="25" t="s">
        <v>193</v>
      </c>
      <c r="I270" s="18" t="s">
        <v>120</v>
      </c>
      <c r="J270" s="19">
        <f t="shared" si="78"/>
        <v>991000</v>
      </c>
      <c r="K270" s="19">
        <f t="shared" si="78"/>
        <v>1268630</v>
      </c>
      <c r="L270" s="19">
        <f t="shared" si="78"/>
        <v>1218646</v>
      </c>
    </row>
    <row r="271" spans="1:12" s="1" customFormat="1" ht="15.75" customHeight="1" x14ac:dyDescent="0.25">
      <c r="A271" s="21"/>
      <c r="B271" s="21" t="s">
        <v>170</v>
      </c>
      <c r="C271" s="153"/>
      <c r="D271" s="153"/>
      <c r="E271" s="64">
        <v>852</v>
      </c>
      <c r="F271" s="18" t="s">
        <v>111</v>
      </c>
      <c r="G271" s="18" t="s">
        <v>90</v>
      </c>
      <c r="H271" s="25" t="s">
        <v>193</v>
      </c>
      <c r="I271" s="18" t="s">
        <v>171</v>
      </c>
      <c r="J271" s="19">
        <v>991000</v>
      </c>
      <c r="K271" s="19">
        <v>1268630</v>
      </c>
      <c r="L271" s="19">
        <v>1218646</v>
      </c>
    </row>
    <row r="272" spans="1:12" s="1" customFormat="1" ht="12.75" x14ac:dyDescent="0.25">
      <c r="A272" s="355" t="s">
        <v>230</v>
      </c>
      <c r="B272" s="355"/>
      <c r="C272" s="154"/>
      <c r="D272" s="154"/>
      <c r="E272" s="64">
        <v>852</v>
      </c>
      <c r="F272" s="9" t="s">
        <v>231</v>
      </c>
      <c r="G272" s="9"/>
      <c r="H272" s="9"/>
      <c r="I272" s="9"/>
      <c r="J272" s="10">
        <f>J273+J281+J296</f>
        <v>8603400</v>
      </c>
      <c r="K272" s="10">
        <f t="shared" ref="K272:L272" si="79">K273+K281+K296</f>
        <v>9348700</v>
      </c>
      <c r="L272" s="10">
        <f t="shared" si="79"/>
        <v>9636300</v>
      </c>
    </row>
    <row r="273" spans="1:12" s="1" customFormat="1" ht="12.75" customHeight="1" x14ac:dyDescent="0.25">
      <c r="A273" s="357" t="s">
        <v>239</v>
      </c>
      <c r="B273" s="358"/>
      <c r="C273" s="161"/>
      <c r="D273" s="161"/>
      <c r="E273" s="64">
        <v>852</v>
      </c>
      <c r="F273" s="14" t="s">
        <v>231</v>
      </c>
      <c r="G273" s="14" t="s">
        <v>12</v>
      </c>
      <c r="H273" s="14"/>
      <c r="I273" s="14"/>
      <c r="J273" s="15">
        <f>J274+J278</f>
        <v>285000</v>
      </c>
      <c r="K273" s="15">
        <f t="shared" ref="K273:L273" si="80">K274+K278</f>
        <v>212000</v>
      </c>
      <c r="L273" s="15">
        <f t="shared" si="80"/>
        <v>212000</v>
      </c>
    </row>
    <row r="274" spans="1:12" s="1" customFormat="1" ht="12.75" x14ac:dyDescent="0.25">
      <c r="A274" s="350" t="s">
        <v>240</v>
      </c>
      <c r="B274" s="350"/>
      <c r="C274" s="152"/>
      <c r="D274" s="152"/>
      <c r="E274" s="64">
        <v>852</v>
      </c>
      <c r="F274" s="18" t="s">
        <v>231</v>
      </c>
      <c r="G274" s="18" t="s">
        <v>12</v>
      </c>
      <c r="H274" s="18" t="s">
        <v>241</v>
      </c>
      <c r="I274" s="18"/>
      <c r="J274" s="19">
        <f t="shared" ref="J274:L276" si="81">J275</f>
        <v>132000</v>
      </c>
      <c r="K274" s="19">
        <f t="shared" si="81"/>
        <v>114000</v>
      </c>
      <c r="L274" s="19">
        <f t="shared" si="81"/>
        <v>114000</v>
      </c>
    </row>
    <row r="275" spans="1:12" s="1" customFormat="1" ht="31.5" customHeight="1" x14ac:dyDescent="0.25">
      <c r="A275" s="350" t="s">
        <v>242</v>
      </c>
      <c r="B275" s="350"/>
      <c r="C275" s="152"/>
      <c r="D275" s="152"/>
      <c r="E275" s="64">
        <v>852</v>
      </c>
      <c r="F275" s="18" t="s">
        <v>231</v>
      </c>
      <c r="G275" s="18" t="s">
        <v>12</v>
      </c>
      <c r="H275" s="18" t="s">
        <v>243</v>
      </c>
      <c r="I275" s="18"/>
      <c r="J275" s="19">
        <f t="shared" si="81"/>
        <v>132000</v>
      </c>
      <c r="K275" s="19">
        <f t="shared" si="81"/>
        <v>114000</v>
      </c>
      <c r="L275" s="19">
        <f t="shared" si="81"/>
        <v>114000</v>
      </c>
    </row>
    <row r="276" spans="1:12" s="1" customFormat="1" ht="12.75" x14ac:dyDescent="0.25">
      <c r="A276" s="20"/>
      <c r="B276" s="21" t="s">
        <v>127</v>
      </c>
      <c r="C276" s="153"/>
      <c r="D276" s="153"/>
      <c r="E276" s="64">
        <v>852</v>
      </c>
      <c r="F276" s="18" t="s">
        <v>231</v>
      </c>
      <c r="G276" s="18" t="s">
        <v>12</v>
      </c>
      <c r="H276" s="18" t="s">
        <v>243</v>
      </c>
      <c r="I276" s="18" t="s">
        <v>128</v>
      </c>
      <c r="J276" s="19">
        <f>J277</f>
        <v>132000</v>
      </c>
      <c r="K276" s="19">
        <f t="shared" si="81"/>
        <v>114000</v>
      </c>
      <c r="L276" s="19">
        <f t="shared" si="81"/>
        <v>114000</v>
      </c>
    </row>
    <row r="277" spans="1:12" s="1" customFormat="1" ht="25.5" x14ac:dyDescent="0.25">
      <c r="A277" s="17"/>
      <c r="B277" s="21" t="s">
        <v>244</v>
      </c>
      <c r="C277" s="153"/>
      <c r="D277" s="153"/>
      <c r="E277" s="64">
        <v>852</v>
      </c>
      <c r="F277" s="18" t="s">
        <v>231</v>
      </c>
      <c r="G277" s="18" t="s">
        <v>12</v>
      </c>
      <c r="H277" s="18" t="s">
        <v>243</v>
      </c>
      <c r="I277" s="18" t="s">
        <v>245</v>
      </c>
      <c r="J277" s="19">
        <v>132000</v>
      </c>
      <c r="K277" s="19">
        <v>114000</v>
      </c>
      <c r="L277" s="19">
        <v>114000</v>
      </c>
    </row>
    <row r="278" spans="1:12" s="1" customFormat="1" ht="25.5" customHeight="1" x14ac:dyDescent="0.25">
      <c r="A278" s="356" t="s">
        <v>246</v>
      </c>
      <c r="B278" s="356"/>
      <c r="C278" s="153"/>
      <c r="D278" s="153"/>
      <c r="E278" s="64">
        <v>852</v>
      </c>
      <c r="F278" s="18" t="s">
        <v>231</v>
      </c>
      <c r="G278" s="18" t="s">
        <v>12</v>
      </c>
      <c r="H278" s="18" t="s">
        <v>247</v>
      </c>
      <c r="I278" s="18"/>
      <c r="J278" s="19">
        <f t="shared" ref="J278:L279" si="82">J279</f>
        <v>153000</v>
      </c>
      <c r="K278" s="19">
        <f t="shared" si="82"/>
        <v>98000</v>
      </c>
      <c r="L278" s="19">
        <f t="shared" si="82"/>
        <v>98000</v>
      </c>
    </row>
    <row r="279" spans="1:12" s="1" customFormat="1" ht="12.75" x14ac:dyDescent="0.25">
      <c r="A279" s="38"/>
      <c r="B279" s="21" t="s">
        <v>127</v>
      </c>
      <c r="C279" s="153"/>
      <c r="D279" s="153"/>
      <c r="E279" s="64">
        <v>852</v>
      </c>
      <c r="F279" s="18" t="s">
        <v>231</v>
      </c>
      <c r="G279" s="18" t="s">
        <v>12</v>
      </c>
      <c r="H279" s="18" t="s">
        <v>247</v>
      </c>
      <c r="I279" s="18" t="s">
        <v>128</v>
      </c>
      <c r="J279" s="19">
        <f t="shared" si="82"/>
        <v>153000</v>
      </c>
      <c r="K279" s="19">
        <f t="shared" si="82"/>
        <v>98000</v>
      </c>
      <c r="L279" s="19">
        <f t="shared" si="82"/>
        <v>98000</v>
      </c>
    </row>
    <row r="280" spans="1:12" s="1" customFormat="1" ht="12.75" x14ac:dyDescent="0.25">
      <c r="A280" s="38"/>
      <c r="B280" s="21" t="s">
        <v>248</v>
      </c>
      <c r="C280" s="153"/>
      <c r="D280" s="153"/>
      <c r="E280" s="64">
        <v>852</v>
      </c>
      <c r="F280" s="18" t="s">
        <v>231</v>
      </c>
      <c r="G280" s="18" t="s">
        <v>12</v>
      </c>
      <c r="H280" s="18" t="s">
        <v>247</v>
      </c>
      <c r="I280" s="18" t="s">
        <v>249</v>
      </c>
      <c r="J280" s="19">
        <v>153000</v>
      </c>
      <c r="K280" s="19">
        <v>98000</v>
      </c>
      <c r="L280" s="19">
        <v>98000</v>
      </c>
    </row>
    <row r="281" spans="1:12" s="1" customFormat="1" ht="12.75" x14ac:dyDescent="0.25">
      <c r="A281" s="326" t="s">
        <v>250</v>
      </c>
      <c r="B281" s="326"/>
      <c r="C281" s="155"/>
      <c r="D281" s="155"/>
      <c r="E281" s="64">
        <v>852</v>
      </c>
      <c r="F281" s="14" t="s">
        <v>231</v>
      </c>
      <c r="G281" s="14" t="s">
        <v>39</v>
      </c>
      <c r="H281" s="14"/>
      <c r="I281" s="14"/>
      <c r="J281" s="15">
        <f>J282+J287</f>
        <v>7313900</v>
      </c>
      <c r="K281" s="15">
        <f>K282+K287</f>
        <v>8132200</v>
      </c>
      <c r="L281" s="15">
        <f>L282+L287</f>
        <v>8419800</v>
      </c>
    </row>
    <row r="282" spans="1:12" s="1" customFormat="1" ht="12.75" x14ac:dyDescent="0.25">
      <c r="A282" s="368" t="s">
        <v>240</v>
      </c>
      <c r="B282" s="368"/>
      <c r="C282" s="159"/>
      <c r="D282" s="159"/>
      <c r="E282" s="64">
        <v>852</v>
      </c>
      <c r="F282" s="18" t="s">
        <v>231</v>
      </c>
      <c r="G282" s="18" t="s">
        <v>39</v>
      </c>
      <c r="H282" s="18" t="s">
        <v>241</v>
      </c>
      <c r="I282" s="18"/>
      <c r="J282" s="19">
        <f>J283</f>
        <v>132400</v>
      </c>
      <c r="K282" s="19">
        <f t="shared" ref="K282:L282" si="83">K283</f>
        <v>139000</v>
      </c>
      <c r="L282" s="19">
        <f t="shared" si="83"/>
        <v>146000</v>
      </c>
    </row>
    <row r="283" spans="1:12" s="1" customFormat="1" ht="28.5" customHeight="1" x14ac:dyDescent="0.25">
      <c r="A283" s="356" t="s">
        <v>251</v>
      </c>
      <c r="B283" s="356"/>
      <c r="C283" s="153"/>
      <c r="D283" s="153"/>
      <c r="E283" s="64">
        <v>852</v>
      </c>
      <c r="F283" s="18" t="s">
        <v>231</v>
      </c>
      <c r="G283" s="18" t="s">
        <v>39</v>
      </c>
      <c r="H283" s="18" t="s">
        <v>252</v>
      </c>
      <c r="I283" s="18"/>
      <c r="J283" s="19">
        <f t="shared" ref="J283:L285" si="84">J284</f>
        <v>132400</v>
      </c>
      <c r="K283" s="19">
        <f t="shared" si="84"/>
        <v>139000</v>
      </c>
      <c r="L283" s="19">
        <f t="shared" si="84"/>
        <v>146000</v>
      </c>
    </row>
    <row r="284" spans="1:12" s="12" customFormat="1" ht="27" customHeight="1" x14ac:dyDescent="0.25">
      <c r="A284" s="350" t="s">
        <v>300</v>
      </c>
      <c r="B284" s="350"/>
      <c r="C284" s="152"/>
      <c r="D284" s="152"/>
      <c r="E284" s="64">
        <v>852</v>
      </c>
      <c r="F284" s="18" t="s">
        <v>231</v>
      </c>
      <c r="G284" s="18" t="s">
        <v>39</v>
      </c>
      <c r="H284" s="18" t="s">
        <v>253</v>
      </c>
      <c r="I284" s="18"/>
      <c r="J284" s="19">
        <f t="shared" si="84"/>
        <v>132400</v>
      </c>
      <c r="K284" s="19">
        <f t="shared" si="84"/>
        <v>139000</v>
      </c>
      <c r="L284" s="19">
        <f t="shared" si="84"/>
        <v>146000</v>
      </c>
    </row>
    <row r="285" spans="1:12" s="1" customFormat="1" ht="12.75" x14ac:dyDescent="0.25">
      <c r="A285" s="38"/>
      <c r="B285" s="21" t="s">
        <v>127</v>
      </c>
      <c r="C285" s="153"/>
      <c r="D285" s="153"/>
      <c r="E285" s="64">
        <v>852</v>
      </c>
      <c r="F285" s="18" t="s">
        <v>231</v>
      </c>
      <c r="G285" s="18" t="s">
        <v>39</v>
      </c>
      <c r="H285" s="18" t="s">
        <v>253</v>
      </c>
      <c r="I285" s="18" t="s">
        <v>128</v>
      </c>
      <c r="J285" s="19">
        <f t="shared" si="84"/>
        <v>132400</v>
      </c>
      <c r="K285" s="19">
        <f t="shared" si="84"/>
        <v>139000</v>
      </c>
      <c r="L285" s="19">
        <f t="shared" si="84"/>
        <v>146000</v>
      </c>
    </row>
    <row r="286" spans="1:12" s="1" customFormat="1" ht="18" customHeight="1" x14ac:dyDescent="0.25">
      <c r="A286" s="38"/>
      <c r="B286" s="21" t="s">
        <v>254</v>
      </c>
      <c r="C286" s="153"/>
      <c r="D286" s="153"/>
      <c r="E286" s="64">
        <v>852</v>
      </c>
      <c r="F286" s="18" t="s">
        <v>231</v>
      </c>
      <c r="G286" s="18" t="s">
        <v>39</v>
      </c>
      <c r="H286" s="18" t="s">
        <v>253</v>
      </c>
      <c r="I286" s="18" t="s">
        <v>255</v>
      </c>
      <c r="J286" s="19">
        <v>132400</v>
      </c>
      <c r="K286" s="19">
        <v>139000</v>
      </c>
      <c r="L286" s="19">
        <v>146000</v>
      </c>
    </row>
    <row r="287" spans="1:12" s="1" customFormat="1" ht="12.75" x14ac:dyDescent="0.25">
      <c r="A287" s="368" t="s">
        <v>166</v>
      </c>
      <c r="B287" s="368"/>
      <c r="C287" s="159"/>
      <c r="D287" s="159"/>
      <c r="E287" s="64">
        <v>852</v>
      </c>
      <c r="F287" s="18" t="s">
        <v>231</v>
      </c>
      <c r="G287" s="18" t="s">
        <v>39</v>
      </c>
      <c r="H287" s="18" t="s">
        <v>167</v>
      </c>
      <c r="I287" s="18"/>
      <c r="J287" s="19">
        <f>J288+J291</f>
        <v>7181500</v>
      </c>
      <c r="K287" s="19">
        <f>K288+K291</f>
        <v>7993200</v>
      </c>
      <c r="L287" s="19">
        <f>L288+L291</f>
        <v>8273800</v>
      </c>
    </row>
    <row r="288" spans="1:12" s="1" customFormat="1" ht="26.25" customHeight="1" x14ac:dyDescent="0.25">
      <c r="A288" s="356" t="s">
        <v>260</v>
      </c>
      <c r="B288" s="356"/>
      <c r="C288" s="153"/>
      <c r="D288" s="153"/>
      <c r="E288" s="64">
        <v>852</v>
      </c>
      <c r="F288" s="18" t="s">
        <v>231</v>
      </c>
      <c r="G288" s="18" t="s">
        <v>39</v>
      </c>
      <c r="H288" s="18" t="s">
        <v>261</v>
      </c>
      <c r="I288" s="18"/>
      <c r="J288" s="19">
        <f t="shared" ref="J288:L289" si="85">J289</f>
        <v>652000</v>
      </c>
      <c r="K288" s="19">
        <f t="shared" si="85"/>
        <v>652000</v>
      </c>
      <c r="L288" s="19">
        <f t="shared" si="85"/>
        <v>652000</v>
      </c>
    </row>
    <row r="289" spans="1:12" s="1" customFormat="1" ht="15.75" customHeight="1" x14ac:dyDescent="0.25">
      <c r="A289" s="38"/>
      <c r="B289" s="21" t="s">
        <v>127</v>
      </c>
      <c r="C289" s="153"/>
      <c r="D289" s="153"/>
      <c r="E289" s="64">
        <v>852</v>
      </c>
      <c r="F289" s="18" t="s">
        <v>231</v>
      </c>
      <c r="G289" s="18" t="s">
        <v>39</v>
      </c>
      <c r="H289" s="18" t="s">
        <v>261</v>
      </c>
      <c r="I289" s="18" t="s">
        <v>128</v>
      </c>
      <c r="J289" s="19">
        <f t="shared" si="85"/>
        <v>652000</v>
      </c>
      <c r="K289" s="19">
        <f t="shared" si="85"/>
        <v>652000</v>
      </c>
      <c r="L289" s="19">
        <f t="shared" si="85"/>
        <v>652000</v>
      </c>
    </row>
    <row r="290" spans="1:12" s="1" customFormat="1" ht="15" customHeight="1" x14ac:dyDescent="0.25">
      <c r="A290" s="38"/>
      <c r="B290" s="21" t="s">
        <v>254</v>
      </c>
      <c r="C290" s="153"/>
      <c r="D290" s="153"/>
      <c r="E290" s="64">
        <v>852</v>
      </c>
      <c r="F290" s="18" t="s">
        <v>231</v>
      </c>
      <c r="G290" s="18" t="s">
        <v>39</v>
      </c>
      <c r="H290" s="18" t="s">
        <v>261</v>
      </c>
      <c r="I290" s="18" t="s">
        <v>255</v>
      </c>
      <c r="J290" s="19">
        <v>652000</v>
      </c>
      <c r="K290" s="19">
        <v>652000</v>
      </c>
      <c r="L290" s="19">
        <v>652000</v>
      </c>
    </row>
    <row r="291" spans="1:12" s="1" customFormat="1" ht="38.25" customHeight="1" x14ac:dyDescent="0.25">
      <c r="A291" s="356" t="s">
        <v>262</v>
      </c>
      <c r="B291" s="356"/>
      <c r="C291" s="153"/>
      <c r="D291" s="153"/>
      <c r="E291" s="64">
        <v>852</v>
      </c>
      <c r="F291" s="18" t="s">
        <v>231</v>
      </c>
      <c r="G291" s="18" t="s">
        <v>39</v>
      </c>
      <c r="H291" s="18" t="s">
        <v>263</v>
      </c>
      <c r="I291" s="18"/>
      <c r="J291" s="19">
        <f>J292+J294</f>
        <v>6529500</v>
      </c>
      <c r="K291" s="19">
        <f>K292+K294</f>
        <v>7341200</v>
      </c>
      <c r="L291" s="19">
        <f>L292+L294</f>
        <v>7621800</v>
      </c>
    </row>
    <row r="292" spans="1:12" s="1" customFormat="1" ht="13.5" customHeight="1" x14ac:dyDescent="0.25">
      <c r="A292" s="20"/>
      <c r="B292" s="21" t="s">
        <v>22</v>
      </c>
      <c r="C292" s="153"/>
      <c r="D292" s="153"/>
      <c r="E292" s="64">
        <v>852</v>
      </c>
      <c r="F292" s="18" t="s">
        <v>264</v>
      </c>
      <c r="G292" s="18" t="s">
        <v>39</v>
      </c>
      <c r="H292" s="18" t="s">
        <v>263</v>
      </c>
      <c r="I292" s="18" t="s">
        <v>23</v>
      </c>
      <c r="J292" s="19">
        <f>J293</f>
        <v>1559600</v>
      </c>
      <c r="K292" s="19">
        <f>K293</f>
        <v>1774912</v>
      </c>
      <c r="L292" s="19">
        <f>L293</f>
        <v>1844000</v>
      </c>
    </row>
    <row r="293" spans="1:12" s="1" customFormat="1" ht="13.5" customHeight="1" x14ac:dyDescent="0.25">
      <c r="A293" s="20"/>
      <c r="B293" s="17" t="s">
        <v>24</v>
      </c>
      <c r="C293" s="152"/>
      <c r="D293" s="152"/>
      <c r="E293" s="64">
        <v>852</v>
      </c>
      <c r="F293" s="18" t="s">
        <v>264</v>
      </c>
      <c r="G293" s="18" t="s">
        <v>39</v>
      </c>
      <c r="H293" s="18" t="s">
        <v>263</v>
      </c>
      <c r="I293" s="18" t="s">
        <v>25</v>
      </c>
      <c r="J293" s="19">
        <v>1559600</v>
      </c>
      <c r="K293" s="19">
        <v>1774912</v>
      </c>
      <c r="L293" s="19">
        <v>1844000</v>
      </c>
    </row>
    <row r="294" spans="1:12" s="1" customFormat="1" ht="13.5" customHeight="1" x14ac:dyDescent="0.25">
      <c r="A294" s="38"/>
      <c r="B294" s="21" t="s">
        <v>127</v>
      </c>
      <c r="C294" s="153"/>
      <c r="D294" s="153"/>
      <c r="E294" s="64">
        <v>852</v>
      </c>
      <c r="F294" s="18" t="s">
        <v>231</v>
      </c>
      <c r="G294" s="18" t="s">
        <v>39</v>
      </c>
      <c r="H294" s="18" t="s">
        <v>263</v>
      </c>
      <c r="I294" s="18" t="s">
        <v>128</v>
      </c>
      <c r="J294" s="19">
        <f>J295</f>
        <v>4969900</v>
      </c>
      <c r="K294" s="19">
        <f>K295</f>
        <v>5566288</v>
      </c>
      <c r="L294" s="19">
        <f>L295</f>
        <v>5777800</v>
      </c>
    </row>
    <row r="295" spans="1:12" s="1" customFormat="1" ht="15" customHeight="1" x14ac:dyDescent="0.25">
      <c r="A295" s="38"/>
      <c r="B295" s="21" t="s">
        <v>254</v>
      </c>
      <c r="C295" s="153"/>
      <c r="D295" s="153"/>
      <c r="E295" s="64">
        <v>852</v>
      </c>
      <c r="F295" s="18" t="s">
        <v>231</v>
      </c>
      <c r="G295" s="18" t="s">
        <v>39</v>
      </c>
      <c r="H295" s="18" t="s">
        <v>263</v>
      </c>
      <c r="I295" s="18" t="s">
        <v>255</v>
      </c>
      <c r="J295" s="19">
        <v>4969900</v>
      </c>
      <c r="K295" s="19">
        <v>5566288</v>
      </c>
      <c r="L295" s="19">
        <v>5777800</v>
      </c>
    </row>
    <row r="296" spans="1:12" s="1" customFormat="1" ht="12.75" x14ac:dyDescent="0.25">
      <c r="A296" s="326" t="s">
        <v>265</v>
      </c>
      <c r="B296" s="326"/>
      <c r="C296" s="155"/>
      <c r="D296" s="155"/>
      <c r="E296" s="64">
        <v>852</v>
      </c>
      <c r="F296" s="14" t="s">
        <v>231</v>
      </c>
      <c r="G296" s="14" t="s">
        <v>47</v>
      </c>
      <c r="H296" s="14"/>
      <c r="I296" s="14"/>
      <c r="J296" s="15">
        <f>J297</f>
        <v>1004500</v>
      </c>
      <c r="K296" s="15">
        <f t="shared" ref="K296:L296" si="86">K297</f>
        <v>1004500</v>
      </c>
      <c r="L296" s="15">
        <f t="shared" si="86"/>
        <v>1004500</v>
      </c>
    </row>
    <row r="297" spans="1:12" s="16" customFormat="1" ht="12.75" x14ac:dyDescent="0.25">
      <c r="A297" s="350" t="s">
        <v>64</v>
      </c>
      <c r="B297" s="350"/>
      <c r="C297" s="152"/>
      <c r="D297" s="152"/>
      <c r="E297" s="64">
        <v>852</v>
      </c>
      <c r="F297" s="18" t="s">
        <v>231</v>
      </c>
      <c r="G297" s="18" t="s">
        <v>47</v>
      </c>
      <c r="H297" s="18" t="s">
        <v>65</v>
      </c>
      <c r="I297" s="18"/>
      <c r="J297" s="19">
        <f>J298</f>
        <v>1004500</v>
      </c>
      <c r="K297" s="19">
        <f>K298</f>
        <v>1004500</v>
      </c>
      <c r="L297" s="19">
        <f>L298</f>
        <v>1004500</v>
      </c>
    </row>
    <row r="298" spans="1:12" s="1" customFormat="1" ht="52.5" customHeight="1" x14ac:dyDescent="0.25">
      <c r="A298" s="350" t="s">
        <v>66</v>
      </c>
      <c r="B298" s="350"/>
      <c r="C298" s="152"/>
      <c r="D298" s="152"/>
      <c r="E298" s="64">
        <v>852</v>
      </c>
      <c r="F298" s="25" t="s">
        <v>231</v>
      </c>
      <c r="G298" s="25" t="s">
        <v>47</v>
      </c>
      <c r="H298" s="25" t="s">
        <v>67</v>
      </c>
      <c r="I298" s="25"/>
      <c r="J298" s="19">
        <f>J299+J304</f>
        <v>1004500</v>
      </c>
      <c r="K298" s="19">
        <f>K299+K304</f>
        <v>1004500</v>
      </c>
      <c r="L298" s="19">
        <f>L299+L304</f>
        <v>1004500</v>
      </c>
    </row>
    <row r="299" spans="1:12" s="1" customFormat="1" ht="26.25" customHeight="1" x14ac:dyDescent="0.25">
      <c r="A299" s="350" t="s">
        <v>266</v>
      </c>
      <c r="B299" s="350"/>
      <c r="C299" s="152"/>
      <c r="D299" s="152"/>
      <c r="E299" s="64">
        <v>852</v>
      </c>
      <c r="F299" s="25" t="s">
        <v>231</v>
      </c>
      <c r="G299" s="25" t="s">
        <v>47</v>
      </c>
      <c r="H299" s="25" t="s">
        <v>267</v>
      </c>
      <c r="I299" s="25"/>
      <c r="J299" s="19">
        <f>J300+J302</f>
        <v>430500</v>
      </c>
      <c r="K299" s="19">
        <f>K300+K302</f>
        <v>430500</v>
      </c>
      <c r="L299" s="19">
        <f>L300+L302</f>
        <v>430500</v>
      </c>
    </row>
    <row r="300" spans="1:12" s="1" customFormat="1" ht="28.5" customHeight="1" x14ac:dyDescent="0.25">
      <c r="A300" s="17"/>
      <c r="B300" s="17" t="s">
        <v>17</v>
      </c>
      <c r="C300" s="152"/>
      <c r="D300" s="152"/>
      <c r="E300" s="64">
        <v>852</v>
      </c>
      <c r="F300" s="25" t="s">
        <v>231</v>
      </c>
      <c r="G300" s="25" t="s">
        <v>47</v>
      </c>
      <c r="H300" s="25" t="s">
        <v>267</v>
      </c>
      <c r="I300" s="18" t="s">
        <v>19</v>
      </c>
      <c r="J300" s="19">
        <f>J301</f>
        <v>347000</v>
      </c>
      <c r="K300" s="19">
        <f>K301</f>
        <v>347033</v>
      </c>
      <c r="L300" s="19">
        <f>L301</f>
        <v>347033</v>
      </c>
    </row>
    <row r="301" spans="1:12" s="1" customFormat="1" ht="12.75" x14ac:dyDescent="0.25">
      <c r="A301" s="20"/>
      <c r="B301" s="21" t="s">
        <v>20</v>
      </c>
      <c r="C301" s="153"/>
      <c r="D301" s="153"/>
      <c r="E301" s="64">
        <v>852</v>
      </c>
      <c r="F301" s="25" t="s">
        <v>231</v>
      </c>
      <c r="G301" s="25" t="s">
        <v>47</v>
      </c>
      <c r="H301" s="25" t="s">
        <v>267</v>
      </c>
      <c r="I301" s="18" t="s">
        <v>21</v>
      </c>
      <c r="J301" s="19">
        <v>347000</v>
      </c>
      <c r="K301" s="19">
        <v>347033</v>
      </c>
      <c r="L301" s="19">
        <v>347033</v>
      </c>
    </row>
    <row r="302" spans="1:12" s="1" customFormat="1" ht="12.75" x14ac:dyDescent="0.25">
      <c r="A302" s="20"/>
      <c r="B302" s="21" t="s">
        <v>22</v>
      </c>
      <c r="C302" s="153"/>
      <c r="D302" s="153"/>
      <c r="E302" s="64">
        <v>852</v>
      </c>
      <c r="F302" s="25" t="s">
        <v>231</v>
      </c>
      <c r="G302" s="25" t="s">
        <v>47</v>
      </c>
      <c r="H302" s="25" t="s">
        <v>267</v>
      </c>
      <c r="I302" s="18" t="s">
        <v>23</v>
      </c>
      <c r="J302" s="19">
        <f>J303</f>
        <v>83500</v>
      </c>
      <c r="K302" s="19">
        <f>K303</f>
        <v>83467</v>
      </c>
      <c r="L302" s="19">
        <f>L303</f>
        <v>83467</v>
      </c>
    </row>
    <row r="303" spans="1:12" s="1" customFormat="1" ht="12.75" x14ac:dyDescent="0.25">
      <c r="A303" s="20"/>
      <c r="B303" s="17" t="s">
        <v>24</v>
      </c>
      <c r="C303" s="152"/>
      <c r="D303" s="152"/>
      <c r="E303" s="64">
        <v>852</v>
      </c>
      <c r="F303" s="25" t="s">
        <v>231</v>
      </c>
      <c r="G303" s="25" t="s">
        <v>47</v>
      </c>
      <c r="H303" s="25" t="s">
        <v>267</v>
      </c>
      <c r="I303" s="18" t="s">
        <v>25</v>
      </c>
      <c r="J303" s="19">
        <v>83500</v>
      </c>
      <c r="K303" s="19">
        <v>83467</v>
      </c>
      <c r="L303" s="19">
        <v>83467</v>
      </c>
    </row>
    <row r="304" spans="1:12" s="1" customFormat="1" ht="15" customHeight="1" x14ac:dyDescent="0.25">
      <c r="A304" s="350" t="s">
        <v>268</v>
      </c>
      <c r="B304" s="350"/>
      <c r="C304" s="152"/>
      <c r="D304" s="152"/>
      <c r="E304" s="64">
        <v>852</v>
      </c>
      <c r="F304" s="18" t="s">
        <v>231</v>
      </c>
      <c r="G304" s="18" t="s">
        <v>47</v>
      </c>
      <c r="H304" s="18" t="s">
        <v>269</v>
      </c>
      <c r="I304" s="18"/>
      <c r="J304" s="19">
        <f>J305+J307</f>
        <v>574000</v>
      </c>
      <c r="K304" s="19">
        <f>K305+K307</f>
        <v>574000</v>
      </c>
      <c r="L304" s="19">
        <f>L305+L307</f>
        <v>574000</v>
      </c>
    </row>
    <row r="305" spans="1:15" s="1" customFormat="1" ht="27" customHeight="1" x14ac:dyDescent="0.25">
      <c r="A305" s="17"/>
      <c r="B305" s="17" t="s">
        <v>17</v>
      </c>
      <c r="C305" s="152"/>
      <c r="D305" s="152"/>
      <c r="E305" s="64">
        <v>852</v>
      </c>
      <c r="F305" s="25" t="s">
        <v>231</v>
      </c>
      <c r="G305" s="25" t="s">
        <v>47</v>
      </c>
      <c r="H305" s="18" t="s">
        <v>269</v>
      </c>
      <c r="I305" s="18" t="s">
        <v>19</v>
      </c>
      <c r="J305" s="19">
        <f>J306</f>
        <v>340600</v>
      </c>
      <c r="K305" s="19">
        <f>K306</f>
        <v>340646</v>
      </c>
      <c r="L305" s="19">
        <f>L306</f>
        <v>340646</v>
      </c>
    </row>
    <row r="306" spans="1:15" s="1" customFormat="1" ht="12.75" x14ac:dyDescent="0.25">
      <c r="A306" s="20"/>
      <c r="B306" s="21" t="s">
        <v>20</v>
      </c>
      <c r="C306" s="153"/>
      <c r="D306" s="153"/>
      <c r="E306" s="64">
        <v>852</v>
      </c>
      <c r="F306" s="25" t="s">
        <v>231</v>
      </c>
      <c r="G306" s="25" t="s">
        <v>47</v>
      </c>
      <c r="H306" s="18" t="s">
        <v>269</v>
      </c>
      <c r="I306" s="18" t="s">
        <v>21</v>
      </c>
      <c r="J306" s="19">
        <v>340600</v>
      </c>
      <c r="K306" s="19">
        <v>340646</v>
      </c>
      <c r="L306" s="19">
        <v>340646</v>
      </c>
    </row>
    <row r="307" spans="1:15" s="1" customFormat="1" ht="12.75" x14ac:dyDescent="0.25">
      <c r="A307" s="20"/>
      <c r="B307" s="21" t="s">
        <v>22</v>
      </c>
      <c r="C307" s="153"/>
      <c r="D307" s="153"/>
      <c r="E307" s="64">
        <v>852</v>
      </c>
      <c r="F307" s="25" t="s">
        <v>231</v>
      </c>
      <c r="G307" s="25" t="s">
        <v>47</v>
      </c>
      <c r="H307" s="18" t="s">
        <v>269</v>
      </c>
      <c r="I307" s="18" t="s">
        <v>23</v>
      </c>
      <c r="J307" s="19">
        <f>J308</f>
        <v>233400</v>
      </c>
      <c r="K307" s="19">
        <f>K308</f>
        <v>233354</v>
      </c>
      <c r="L307" s="19">
        <f>L308</f>
        <v>233354</v>
      </c>
    </row>
    <row r="308" spans="1:15" s="1" customFormat="1" ht="12.75" x14ac:dyDescent="0.25">
      <c r="A308" s="20"/>
      <c r="B308" s="17" t="s">
        <v>24</v>
      </c>
      <c r="C308" s="152"/>
      <c r="D308" s="152"/>
      <c r="E308" s="64">
        <v>852</v>
      </c>
      <c r="F308" s="25" t="s">
        <v>231</v>
      </c>
      <c r="G308" s="25" t="s">
        <v>47</v>
      </c>
      <c r="H308" s="18" t="s">
        <v>269</v>
      </c>
      <c r="I308" s="18" t="s">
        <v>25</v>
      </c>
      <c r="J308" s="19">
        <v>233400</v>
      </c>
      <c r="K308" s="19">
        <v>233354</v>
      </c>
      <c r="L308" s="19">
        <v>233354</v>
      </c>
    </row>
    <row r="309" spans="1:15" s="1" customFormat="1" ht="15" customHeight="1" x14ac:dyDescent="0.25">
      <c r="A309" s="375" t="s">
        <v>304</v>
      </c>
      <c r="B309" s="376"/>
      <c r="C309" s="164"/>
      <c r="D309" s="164"/>
      <c r="E309" s="63">
        <v>853</v>
      </c>
      <c r="F309" s="18"/>
      <c r="G309" s="18"/>
      <c r="H309" s="18"/>
      <c r="I309" s="18"/>
      <c r="J309" s="11">
        <f>J310+J327+J334+J341+J355+J368</f>
        <v>31220400</v>
      </c>
      <c r="K309" s="11">
        <f>K310+K327+K334+K341+K355+K368</f>
        <v>38852344</v>
      </c>
      <c r="L309" s="11">
        <f>L310+L327+L334+L341+L355+L368</f>
        <v>47364773</v>
      </c>
      <c r="N309" s="7"/>
      <c r="O309" s="60"/>
    </row>
    <row r="310" spans="1:15" s="12" customFormat="1" ht="15.75" customHeight="1" x14ac:dyDescent="0.25">
      <c r="A310" s="355" t="s">
        <v>9</v>
      </c>
      <c r="B310" s="355"/>
      <c r="C310" s="176"/>
      <c r="D310" s="176"/>
      <c r="E310" s="55">
        <v>853</v>
      </c>
      <c r="F310" s="9" t="s">
        <v>10</v>
      </c>
      <c r="G310" s="9"/>
      <c r="H310" s="9"/>
      <c r="I310" s="9"/>
      <c r="J310" s="10">
        <f>J311+J321</f>
        <v>3346500</v>
      </c>
      <c r="K310" s="10">
        <f t="shared" ref="K310:L310" si="87">K311+K321</f>
        <v>3406271</v>
      </c>
      <c r="L310" s="10">
        <f t="shared" si="87"/>
        <v>3602800</v>
      </c>
    </row>
    <row r="311" spans="1:15" s="16" customFormat="1" ht="26.25" customHeight="1" x14ac:dyDescent="0.25">
      <c r="A311" s="326" t="s">
        <v>46</v>
      </c>
      <c r="B311" s="326"/>
      <c r="C311" s="160"/>
      <c r="D311" s="160"/>
      <c r="E311" s="55">
        <v>853</v>
      </c>
      <c r="F311" s="14" t="s">
        <v>10</v>
      </c>
      <c r="G311" s="14" t="s">
        <v>47</v>
      </c>
      <c r="H311" s="14"/>
      <c r="I311" s="14"/>
      <c r="J311" s="15">
        <f>J312</f>
        <v>3346300</v>
      </c>
      <c r="K311" s="15">
        <f>K312</f>
        <v>3406071</v>
      </c>
      <c r="L311" s="15">
        <f>L312</f>
        <v>3602600</v>
      </c>
    </row>
    <row r="312" spans="1:15" s="1" customFormat="1" ht="39.75" customHeight="1" x14ac:dyDescent="0.25">
      <c r="A312" s="350" t="s">
        <v>13</v>
      </c>
      <c r="B312" s="350"/>
      <c r="C312" s="157"/>
      <c r="D312" s="157"/>
      <c r="E312" s="55">
        <v>853</v>
      </c>
      <c r="F312" s="18" t="s">
        <v>10</v>
      </c>
      <c r="G312" s="18" t="s">
        <v>47</v>
      </c>
      <c r="H312" s="18" t="s">
        <v>40</v>
      </c>
      <c r="I312" s="18"/>
      <c r="J312" s="19">
        <f>J313</f>
        <v>3346300</v>
      </c>
      <c r="K312" s="19">
        <f t="shared" ref="K312" si="88">K313</f>
        <v>3406071</v>
      </c>
      <c r="L312" s="19">
        <f t="shared" ref="L312" si="89">L313</f>
        <v>3602600</v>
      </c>
    </row>
    <row r="313" spans="1:15" s="1" customFormat="1" ht="12.75" x14ac:dyDescent="0.25">
      <c r="A313" s="350" t="s">
        <v>15</v>
      </c>
      <c r="B313" s="350"/>
      <c r="C313" s="157"/>
      <c r="D313" s="157"/>
      <c r="E313" s="55">
        <v>853</v>
      </c>
      <c r="F313" s="18" t="s">
        <v>10</v>
      </c>
      <c r="G313" s="18" t="s">
        <v>47</v>
      </c>
      <c r="H313" s="18" t="s">
        <v>16</v>
      </c>
      <c r="I313" s="18"/>
      <c r="J313" s="19">
        <f>J314+J316+J318</f>
        <v>3346300</v>
      </c>
      <c r="K313" s="19">
        <f>K314+K316+K318</f>
        <v>3406071</v>
      </c>
      <c r="L313" s="19">
        <f>L314+L316+L318</f>
        <v>3602600</v>
      </c>
    </row>
    <row r="314" spans="1:15" s="1" customFormat="1" ht="27.75" customHeight="1" x14ac:dyDescent="0.25">
      <c r="A314" s="152"/>
      <c r="B314" s="152" t="s">
        <v>17</v>
      </c>
      <c r="C314" s="157"/>
      <c r="D314" s="157"/>
      <c r="E314" s="55">
        <v>853</v>
      </c>
      <c r="F314" s="18" t="s">
        <v>18</v>
      </c>
      <c r="G314" s="18" t="s">
        <v>47</v>
      </c>
      <c r="H314" s="18" t="s">
        <v>16</v>
      </c>
      <c r="I314" s="18" t="s">
        <v>19</v>
      </c>
      <c r="J314" s="19">
        <f>J315</f>
        <v>2954700</v>
      </c>
      <c r="K314" s="19">
        <f>K315</f>
        <v>2995271</v>
      </c>
      <c r="L314" s="19">
        <f>L315</f>
        <v>3169000</v>
      </c>
    </row>
    <row r="315" spans="1:15" s="1" customFormat="1" ht="12.75" x14ac:dyDescent="0.25">
      <c r="A315" s="20"/>
      <c r="B315" s="153" t="s">
        <v>20</v>
      </c>
      <c r="C315" s="177"/>
      <c r="D315" s="177"/>
      <c r="E315" s="55">
        <v>853</v>
      </c>
      <c r="F315" s="18" t="s">
        <v>10</v>
      </c>
      <c r="G315" s="18" t="s">
        <v>47</v>
      </c>
      <c r="H315" s="18" t="s">
        <v>16</v>
      </c>
      <c r="I315" s="18" t="s">
        <v>21</v>
      </c>
      <c r="J315" s="19">
        <f>2954645+55</f>
        <v>2954700</v>
      </c>
      <c r="K315" s="19">
        <v>2995271</v>
      </c>
      <c r="L315" s="19">
        <v>3169000</v>
      </c>
    </row>
    <row r="316" spans="1:15" s="1" customFormat="1" ht="12.75" x14ac:dyDescent="0.25">
      <c r="A316" s="20"/>
      <c r="B316" s="153" t="s">
        <v>22</v>
      </c>
      <c r="C316" s="177"/>
      <c r="D316" s="177"/>
      <c r="E316" s="55">
        <v>853</v>
      </c>
      <c r="F316" s="18" t="s">
        <v>10</v>
      </c>
      <c r="G316" s="18" t="s">
        <v>47</v>
      </c>
      <c r="H316" s="18" t="s">
        <v>16</v>
      </c>
      <c r="I316" s="18" t="s">
        <v>23</v>
      </c>
      <c r="J316" s="19">
        <f>J317</f>
        <v>384000</v>
      </c>
      <c r="K316" s="19">
        <f>K317</f>
        <v>403200</v>
      </c>
      <c r="L316" s="19">
        <f>L317</f>
        <v>426600</v>
      </c>
    </row>
    <row r="317" spans="1:15" s="1" customFormat="1" ht="12.75" x14ac:dyDescent="0.25">
      <c r="A317" s="20"/>
      <c r="B317" s="152" t="s">
        <v>24</v>
      </c>
      <c r="C317" s="157"/>
      <c r="D317" s="157"/>
      <c r="E317" s="55">
        <v>853</v>
      </c>
      <c r="F317" s="18" t="s">
        <v>10</v>
      </c>
      <c r="G317" s="18" t="s">
        <v>47</v>
      </c>
      <c r="H317" s="18" t="s">
        <v>16</v>
      </c>
      <c r="I317" s="18" t="s">
        <v>25</v>
      </c>
      <c r="J317" s="19">
        <v>384000</v>
      </c>
      <c r="K317" s="19">
        <v>403200</v>
      </c>
      <c r="L317" s="19">
        <v>426600</v>
      </c>
    </row>
    <row r="318" spans="1:15" s="1" customFormat="1" ht="12.75" x14ac:dyDescent="0.25">
      <c r="A318" s="20"/>
      <c r="B318" s="152" t="s">
        <v>26</v>
      </c>
      <c r="C318" s="157"/>
      <c r="D318" s="157"/>
      <c r="E318" s="55">
        <v>853</v>
      </c>
      <c r="F318" s="18" t="s">
        <v>10</v>
      </c>
      <c r="G318" s="18" t="s">
        <v>47</v>
      </c>
      <c r="H318" s="18" t="s">
        <v>16</v>
      </c>
      <c r="I318" s="18" t="s">
        <v>27</v>
      </c>
      <c r="J318" s="19">
        <f>J319+J320</f>
        <v>7600</v>
      </c>
      <c r="K318" s="19">
        <f>K319+K320</f>
        <v>7600</v>
      </c>
      <c r="L318" s="19">
        <f>L319+L320</f>
        <v>7000</v>
      </c>
    </row>
    <row r="319" spans="1:15" s="1" customFormat="1" ht="12.75" x14ac:dyDescent="0.25">
      <c r="A319" s="20"/>
      <c r="B319" s="152" t="s">
        <v>28</v>
      </c>
      <c r="C319" s="157"/>
      <c r="D319" s="157"/>
      <c r="E319" s="55">
        <v>853</v>
      </c>
      <c r="F319" s="18" t="s">
        <v>10</v>
      </c>
      <c r="G319" s="18" t="s">
        <v>47</v>
      </c>
      <c r="H319" s="18" t="s">
        <v>16</v>
      </c>
      <c r="I319" s="18" t="s">
        <v>29</v>
      </c>
      <c r="J319" s="19">
        <v>6000</v>
      </c>
      <c r="K319" s="19">
        <v>6000</v>
      </c>
      <c r="L319" s="19">
        <v>6000</v>
      </c>
    </row>
    <row r="320" spans="1:15" s="1" customFormat="1" ht="12.75" x14ac:dyDescent="0.25">
      <c r="A320" s="20"/>
      <c r="B320" s="152" t="s">
        <v>30</v>
      </c>
      <c r="C320" s="157"/>
      <c r="D320" s="157"/>
      <c r="E320" s="55">
        <v>853</v>
      </c>
      <c r="F320" s="18" t="s">
        <v>10</v>
      </c>
      <c r="G320" s="18" t="s">
        <v>47</v>
      </c>
      <c r="H320" s="18" t="s">
        <v>16</v>
      </c>
      <c r="I320" s="18" t="s">
        <v>31</v>
      </c>
      <c r="J320" s="19">
        <v>1600</v>
      </c>
      <c r="K320" s="19">
        <v>1600</v>
      </c>
      <c r="L320" s="19">
        <v>1000</v>
      </c>
    </row>
    <row r="321" spans="1:12" s="16" customFormat="1" ht="12.75" x14ac:dyDescent="0.25">
      <c r="A321" s="326" t="s">
        <v>57</v>
      </c>
      <c r="B321" s="326"/>
      <c r="C321" s="160"/>
      <c r="D321" s="160"/>
      <c r="E321" s="55">
        <v>853</v>
      </c>
      <c r="F321" s="14" t="s">
        <v>10</v>
      </c>
      <c r="G321" s="14" t="s">
        <v>58</v>
      </c>
      <c r="H321" s="14"/>
      <c r="I321" s="14"/>
      <c r="J321" s="15">
        <f>J322</f>
        <v>200</v>
      </c>
      <c r="K321" s="15">
        <f t="shared" ref="K321:L321" si="90">K322</f>
        <v>200</v>
      </c>
      <c r="L321" s="15">
        <f t="shared" si="90"/>
        <v>200</v>
      </c>
    </row>
    <row r="322" spans="1:12" s="24" customFormat="1" ht="12.75" x14ac:dyDescent="0.25">
      <c r="A322" s="350" t="s">
        <v>64</v>
      </c>
      <c r="B322" s="350"/>
      <c r="C322" s="157"/>
      <c r="D322" s="157"/>
      <c r="E322" s="55">
        <v>853</v>
      </c>
      <c r="F322" s="18" t="s">
        <v>10</v>
      </c>
      <c r="G322" s="18" t="s">
        <v>58</v>
      </c>
      <c r="H322" s="18" t="s">
        <v>65</v>
      </c>
      <c r="I322" s="6"/>
      <c r="J322" s="19">
        <f>J323</f>
        <v>200</v>
      </c>
      <c r="K322" s="19">
        <f>K323</f>
        <v>200</v>
      </c>
      <c r="L322" s="19">
        <f>L323</f>
        <v>200</v>
      </c>
    </row>
    <row r="323" spans="1:12" s="1" customFormat="1" ht="54" customHeight="1" x14ac:dyDescent="0.25">
      <c r="A323" s="350" t="s">
        <v>66</v>
      </c>
      <c r="B323" s="350"/>
      <c r="C323" s="157"/>
      <c r="D323" s="157"/>
      <c r="E323" s="55">
        <v>853</v>
      </c>
      <c r="F323" s="25" t="s">
        <v>10</v>
      </c>
      <c r="G323" s="25" t="s">
        <v>58</v>
      </c>
      <c r="H323" s="25" t="s">
        <v>67</v>
      </c>
      <c r="I323" s="26"/>
      <c r="J323" s="19">
        <f>J324</f>
        <v>200</v>
      </c>
      <c r="K323" s="19">
        <f t="shared" ref="K323:L323" si="91">K324</f>
        <v>200</v>
      </c>
      <c r="L323" s="19">
        <f t="shared" si="91"/>
        <v>200</v>
      </c>
    </row>
    <row r="324" spans="1:12" s="2" customFormat="1" ht="64.5" customHeight="1" x14ac:dyDescent="0.25">
      <c r="A324" s="350" t="s">
        <v>69</v>
      </c>
      <c r="B324" s="350"/>
      <c r="C324" s="157"/>
      <c r="D324" s="157"/>
      <c r="E324" s="55">
        <v>853</v>
      </c>
      <c r="F324" s="25" t="s">
        <v>10</v>
      </c>
      <c r="G324" s="25" t="s">
        <v>58</v>
      </c>
      <c r="H324" s="25" t="s">
        <v>70</v>
      </c>
      <c r="I324" s="25"/>
      <c r="J324" s="27">
        <f t="shared" ref="J324:L325" si="92">J325</f>
        <v>200</v>
      </c>
      <c r="K324" s="27">
        <f t="shared" si="92"/>
        <v>200</v>
      </c>
      <c r="L324" s="27">
        <f t="shared" si="92"/>
        <v>200</v>
      </c>
    </row>
    <row r="325" spans="1:12" s="1" customFormat="1" ht="12.75" x14ac:dyDescent="0.25">
      <c r="A325" s="20"/>
      <c r="B325" s="21" t="s">
        <v>64</v>
      </c>
      <c r="C325" s="177"/>
      <c r="D325" s="177"/>
      <c r="E325" s="55">
        <v>853</v>
      </c>
      <c r="F325" s="18" t="s">
        <v>10</v>
      </c>
      <c r="G325" s="25" t="s">
        <v>58</v>
      </c>
      <c r="H325" s="25" t="s">
        <v>70</v>
      </c>
      <c r="I325" s="18" t="s">
        <v>71</v>
      </c>
      <c r="J325" s="19">
        <f t="shared" si="92"/>
        <v>200</v>
      </c>
      <c r="K325" s="19">
        <f t="shared" si="92"/>
        <v>200</v>
      </c>
      <c r="L325" s="19">
        <f t="shared" si="92"/>
        <v>200</v>
      </c>
    </row>
    <row r="326" spans="1:12" s="1" customFormat="1" ht="12.75" x14ac:dyDescent="0.25">
      <c r="A326" s="20"/>
      <c r="B326" s="21" t="s">
        <v>72</v>
      </c>
      <c r="C326" s="177"/>
      <c r="D326" s="177"/>
      <c r="E326" s="55">
        <v>853</v>
      </c>
      <c r="F326" s="18" t="s">
        <v>10</v>
      </c>
      <c r="G326" s="25" t="s">
        <v>58</v>
      </c>
      <c r="H326" s="25" t="s">
        <v>70</v>
      </c>
      <c r="I326" s="18" t="s">
        <v>73</v>
      </c>
      <c r="J326" s="19">
        <v>200</v>
      </c>
      <c r="K326" s="19">
        <v>200</v>
      </c>
      <c r="L326" s="19">
        <v>200</v>
      </c>
    </row>
    <row r="327" spans="1:12" s="12" customFormat="1" ht="12.75" x14ac:dyDescent="0.25">
      <c r="A327" s="355" t="s">
        <v>78</v>
      </c>
      <c r="B327" s="355"/>
      <c r="C327" s="176"/>
      <c r="D327" s="176"/>
      <c r="E327" s="55">
        <v>853</v>
      </c>
      <c r="F327" s="9" t="s">
        <v>79</v>
      </c>
      <c r="G327" s="9"/>
      <c r="H327" s="9"/>
      <c r="I327" s="9"/>
      <c r="J327" s="10">
        <f t="shared" ref="J327:L332" si="93">J328</f>
        <v>708500</v>
      </c>
      <c r="K327" s="10">
        <f t="shared" si="93"/>
        <v>733900</v>
      </c>
      <c r="L327" s="10">
        <f t="shared" si="93"/>
        <v>735300</v>
      </c>
    </row>
    <row r="328" spans="1:12" s="30" customFormat="1" ht="12.75" x14ac:dyDescent="0.25">
      <c r="A328" s="327" t="s">
        <v>80</v>
      </c>
      <c r="B328" s="327"/>
      <c r="C328" s="178"/>
      <c r="D328" s="178"/>
      <c r="E328" s="55">
        <v>853</v>
      </c>
      <c r="F328" s="14" t="s">
        <v>79</v>
      </c>
      <c r="G328" s="14" t="s">
        <v>12</v>
      </c>
      <c r="H328" s="14"/>
      <c r="I328" s="14"/>
      <c r="J328" s="15">
        <f t="shared" si="93"/>
        <v>708500</v>
      </c>
      <c r="K328" s="15">
        <f t="shared" si="93"/>
        <v>733900</v>
      </c>
      <c r="L328" s="15">
        <f t="shared" si="93"/>
        <v>735300</v>
      </c>
    </row>
    <row r="329" spans="1:12" s="31" customFormat="1" ht="12.75" x14ac:dyDescent="0.25">
      <c r="A329" s="350" t="s">
        <v>81</v>
      </c>
      <c r="B329" s="350"/>
      <c r="C329" s="157"/>
      <c r="D329" s="157"/>
      <c r="E329" s="55">
        <v>853</v>
      </c>
      <c r="F329" s="18" t="s">
        <v>79</v>
      </c>
      <c r="G329" s="18" t="s">
        <v>12</v>
      </c>
      <c r="H329" s="18" t="s">
        <v>82</v>
      </c>
      <c r="I329" s="18"/>
      <c r="J329" s="19">
        <f t="shared" si="93"/>
        <v>708500</v>
      </c>
      <c r="K329" s="19">
        <f t="shared" si="93"/>
        <v>733900</v>
      </c>
      <c r="L329" s="19">
        <f t="shared" si="93"/>
        <v>735300</v>
      </c>
    </row>
    <row r="330" spans="1:12" s="1" customFormat="1" ht="28.5" customHeight="1" x14ac:dyDescent="0.25">
      <c r="A330" s="350" t="s">
        <v>83</v>
      </c>
      <c r="B330" s="350"/>
      <c r="C330" s="157"/>
      <c r="D330" s="157"/>
      <c r="E330" s="55">
        <v>853</v>
      </c>
      <c r="F330" s="18" t="s">
        <v>79</v>
      </c>
      <c r="G330" s="18" t="s">
        <v>12</v>
      </c>
      <c r="H330" s="18" t="s">
        <v>84</v>
      </c>
      <c r="I330" s="18"/>
      <c r="J330" s="32">
        <f t="shared" si="93"/>
        <v>708500</v>
      </c>
      <c r="K330" s="32">
        <f t="shared" si="93"/>
        <v>733900</v>
      </c>
      <c r="L330" s="32">
        <f t="shared" si="93"/>
        <v>735300</v>
      </c>
    </row>
    <row r="331" spans="1:12" s="1" customFormat="1" ht="53.25" customHeight="1" x14ac:dyDescent="0.25">
      <c r="A331" s="356" t="s">
        <v>85</v>
      </c>
      <c r="B331" s="356"/>
      <c r="C331" s="177"/>
      <c r="D331" s="177"/>
      <c r="E331" s="55">
        <v>853</v>
      </c>
      <c r="F331" s="18" t="s">
        <v>79</v>
      </c>
      <c r="G331" s="18" t="s">
        <v>12</v>
      </c>
      <c r="H331" s="18" t="s">
        <v>86</v>
      </c>
      <c r="I331" s="18"/>
      <c r="J331" s="32">
        <f t="shared" si="93"/>
        <v>708500</v>
      </c>
      <c r="K331" s="32">
        <f t="shared" si="93"/>
        <v>733900</v>
      </c>
      <c r="L331" s="32">
        <f t="shared" si="93"/>
        <v>735300</v>
      </c>
    </row>
    <row r="332" spans="1:12" s="1" customFormat="1" ht="12.75" x14ac:dyDescent="0.25">
      <c r="A332" s="21"/>
      <c r="B332" s="17" t="s">
        <v>64</v>
      </c>
      <c r="C332" s="157"/>
      <c r="D332" s="157"/>
      <c r="E332" s="55">
        <v>853</v>
      </c>
      <c r="F332" s="18" t="s">
        <v>79</v>
      </c>
      <c r="G332" s="18" t="s">
        <v>12</v>
      </c>
      <c r="H332" s="18" t="s">
        <v>87</v>
      </c>
      <c r="I332" s="18" t="s">
        <v>71</v>
      </c>
      <c r="J332" s="19">
        <f>J333</f>
        <v>708500</v>
      </c>
      <c r="K332" s="19">
        <f t="shared" si="93"/>
        <v>733900</v>
      </c>
      <c r="L332" s="19">
        <f t="shared" si="93"/>
        <v>735300</v>
      </c>
    </row>
    <row r="333" spans="1:12" s="1" customFormat="1" ht="12.75" x14ac:dyDescent="0.25">
      <c r="A333" s="21"/>
      <c r="B333" s="17" t="s">
        <v>72</v>
      </c>
      <c r="C333" s="157"/>
      <c r="D333" s="157"/>
      <c r="E333" s="55">
        <v>853</v>
      </c>
      <c r="F333" s="18" t="s">
        <v>79</v>
      </c>
      <c r="G333" s="18" t="s">
        <v>12</v>
      </c>
      <c r="H333" s="18" t="s">
        <v>87</v>
      </c>
      <c r="I333" s="18" t="s">
        <v>73</v>
      </c>
      <c r="J333" s="19">
        <v>708500</v>
      </c>
      <c r="K333" s="19">
        <v>733900</v>
      </c>
      <c r="L333" s="19">
        <v>735300</v>
      </c>
    </row>
    <row r="334" spans="1:12" s="12" customFormat="1" ht="12.75" x14ac:dyDescent="0.25">
      <c r="A334" s="355" t="s">
        <v>98</v>
      </c>
      <c r="B334" s="355"/>
      <c r="C334" s="176"/>
      <c r="D334" s="176"/>
      <c r="E334" s="55">
        <v>853</v>
      </c>
      <c r="F334" s="9" t="s">
        <v>39</v>
      </c>
      <c r="G334" s="9"/>
      <c r="H334" s="9"/>
      <c r="I334" s="9"/>
      <c r="J334" s="10">
        <f>J335</f>
        <v>4433800</v>
      </c>
      <c r="K334" s="10">
        <f t="shared" ref="K334:L334" si="94">K335</f>
        <v>5497900</v>
      </c>
      <c r="L334" s="10">
        <f t="shared" si="94"/>
        <v>6817400</v>
      </c>
    </row>
    <row r="335" spans="1:12" s="16" customFormat="1" ht="12.75" x14ac:dyDescent="0.25">
      <c r="A335" s="357" t="s">
        <v>103</v>
      </c>
      <c r="B335" s="358"/>
      <c r="C335" s="179"/>
      <c r="D335" s="179"/>
      <c r="E335" s="55">
        <v>853</v>
      </c>
      <c r="F335" s="14" t="s">
        <v>39</v>
      </c>
      <c r="G335" s="14" t="s">
        <v>90</v>
      </c>
      <c r="H335" s="14"/>
      <c r="I335" s="14"/>
      <c r="J335" s="15">
        <f t="shared" ref="J335:L337" si="95">J336</f>
        <v>4433800</v>
      </c>
      <c r="K335" s="15">
        <f t="shared" si="95"/>
        <v>5497900</v>
      </c>
      <c r="L335" s="15">
        <f t="shared" si="95"/>
        <v>6817400</v>
      </c>
    </row>
    <row r="336" spans="1:12" s="1" customFormat="1" ht="12.75" x14ac:dyDescent="0.25">
      <c r="A336" s="350" t="s">
        <v>64</v>
      </c>
      <c r="B336" s="350"/>
      <c r="C336" s="157"/>
      <c r="D336" s="157"/>
      <c r="E336" s="55">
        <v>853</v>
      </c>
      <c r="F336" s="18" t="s">
        <v>39</v>
      </c>
      <c r="G336" s="18" t="s">
        <v>90</v>
      </c>
      <c r="H336" s="18" t="s">
        <v>65</v>
      </c>
      <c r="I336" s="18"/>
      <c r="J336" s="19">
        <f t="shared" si="95"/>
        <v>4433800</v>
      </c>
      <c r="K336" s="19">
        <f t="shared" si="95"/>
        <v>5497900</v>
      </c>
      <c r="L336" s="19">
        <f t="shared" si="95"/>
        <v>6817400</v>
      </c>
    </row>
    <row r="337" spans="1:12" s="1" customFormat="1" ht="51.75" customHeight="1" x14ac:dyDescent="0.25">
      <c r="A337" s="350" t="s">
        <v>66</v>
      </c>
      <c r="B337" s="350"/>
      <c r="C337" s="157"/>
      <c r="D337" s="157"/>
      <c r="E337" s="55">
        <v>853</v>
      </c>
      <c r="F337" s="18" t="s">
        <v>39</v>
      </c>
      <c r="G337" s="18" t="s">
        <v>90</v>
      </c>
      <c r="H337" s="18" t="s">
        <v>67</v>
      </c>
      <c r="I337" s="18"/>
      <c r="J337" s="19">
        <f>J338</f>
        <v>4433800</v>
      </c>
      <c r="K337" s="19">
        <f t="shared" si="95"/>
        <v>5497900</v>
      </c>
      <c r="L337" s="19">
        <f t="shared" si="95"/>
        <v>6817400</v>
      </c>
    </row>
    <row r="338" spans="1:12" s="1" customFormat="1" ht="26.25" customHeight="1" x14ac:dyDescent="0.25">
      <c r="A338" s="353" t="s">
        <v>104</v>
      </c>
      <c r="B338" s="354"/>
      <c r="C338" s="180"/>
      <c r="D338" s="180"/>
      <c r="E338" s="55">
        <v>853</v>
      </c>
      <c r="F338" s="18" t="s">
        <v>39</v>
      </c>
      <c r="G338" s="18" t="s">
        <v>90</v>
      </c>
      <c r="H338" s="18" t="s">
        <v>105</v>
      </c>
      <c r="I338" s="18"/>
      <c r="J338" s="19">
        <f>J339</f>
        <v>4433800</v>
      </c>
      <c r="K338" s="19">
        <f>K339</f>
        <v>5497900</v>
      </c>
      <c r="L338" s="19">
        <f>L339</f>
        <v>6817400</v>
      </c>
    </row>
    <row r="339" spans="1:12" s="1" customFormat="1" ht="12.75" x14ac:dyDescent="0.25">
      <c r="A339" s="17"/>
      <c r="B339" s="17" t="s">
        <v>64</v>
      </c>
      <c r="C339" s="157"/>
      <c r="D339" s="157"/>
      <c r="E339" s="55">
        <v>853</v>
      </c>
      <c r="F339" s="18" t="s">
        <v>39</v>
      </c>
      <c r="G339" s="18" t="s">
        <v>90</v>
      </c>
      <c r="H339" s="18" t="s">
        <v>105</v>
      </c>
      <c r="I339" s="18" t="s">
        <v>71</v>
      </c>
      <c r="J339" s="19">
        <f>J340</f>
        <v>4433800</v>
      </c>
      <c r="K339" s="19">
        <f>K340</f>
        <v>5497900</v>
      </c>
      <c r="L339" s="19">
        <f>L340</f>
        <v>6817400</v>
      </c>
    </row>
    <row r="340" spans="1:12" s="1" customFormat="1" ht="12.75" x14ac:dyDescent="0.25">
      <c r="A340" s="36"/>
      <c r="B340" s="23" t="s">
        <v>72</v>
      </c>
      <c r="C340" s="180"/>
      <c r="D340" s="180"/>
      <c r="E340" s="55">
        <v>853</v>
      </c>
      <c r="F340" s="18" t="s">
        <v>39</v>
      </c>
      <c r="G340" s="18" t="s">
        <v>90</v>
      </c>
      <c r="H340" s="18" t="s">
        <v>105</v>
      </c>
      <c r="I340" s="18" t="s">
        <v>73</v>
      </c>
      <c r="J340" s="19">
        <v>4433800</v>
      </c>
      <c r="K340" s="19">
        <v>5497900</v>
      </c>
      <c r="L340" s="19">
        <v>6817400</v>
      </c>
    </row>
    <row r="341" spans="1:12" s="1" customFormat="1" ht="12.75" x14ac:dyDescent="0.25">
      <c r="A341" s="355" t="s">
        <v>194</v>
      </c>
      <c r="B341" s="355"/>
      <c r="C341" s="176"/>
      <c r="D341" s="176"/>
      <c r="E341" s="55">
        <v>853</v>
      </c>
      <c r="F341" s="9" t="s">
        <v>195</v>
      </c>
      <c r="G341" s="9"/>
      <c r="H341" s="9"/>
      <c r="I341" s="9"/>
      <c r="J341" s="10">
        <f>J342</f>
        <v>260600</v>
      </c>
      <c r="K341" s="10">
        <f t="shared" ref="K341:L342" si="96">K342</f>
        <v>259273</v>
      </c>
      <c r="L341" s="10">
        <f t="shared" si="96"/>
        <v>259273</v>
      </c>
    </row>
    <row r="342" spans="1:12" s="1" customFormat="1" ht="12.75" x14ac:dyDescent="0.25">
      <c r="A342" s="326" t="s">
        <v>219</v>
      </c>
      <c r="B342" s="326"/>
      <c r="C342" s="160"/>
      <c r="D342" s="160"/>
      <c r="E342" s="55">
        <v>853</v>
      </c>
      <c r="F342" s="14" t="s">
        <v>195</v>
      </c>
      <c r="G342" s="14" t="s">
        <v>39</v>
      </c>
      <c r="H342" s="14"/>
      <c r="I342" s="14"/>
      <c r="J342" s="37">
        <f>J343</f>
        <v>260600</v>
      </c>
      <c r="K342" s="37">
        <f t="shared" si="96"/>
        <v>259273</v>
      </c>
      <c r="L342" s="37">
        <f t="shared" si="96"/>
        <v>259273</v>
      </c>
    </row>
    <row r="343" spans="1:12" s="1" customFormat="1" ht="12.75" x14ac:dyDescent="0.25">
      <c r="A343" s="350" t="s">
        <v>64</v>
      </c>
      <c r="B343" s="350"/>
      <c r="C343" s="157"/>
      <c r="D343" s="157"/>
      <c r="E343" s="55">
        <v>853</v>
      </c>
      <c r="F343" s="25" t="s">
        <v>195</v>
      </c>
      <c r="G343" s="25" t="s">
        <v>39</v>
      </c>
      <c r="H343" s="25" t="s">
        <v>65</v>
      </c>
      <c r="I343" s="25"/>
      <c r="J343" s="27">
        <f>J344+J351</f>
        <v>260600</v>
      </c>
      <c r="K343" s="27">
        <f>K344+K351</f>
        <v>259273</v>
      </c>
      <c r="L343" s="27">
        <f>L344+L351</f>
        <v>259273</v>
      </c>
    </row>
    <row r="344" spans="1:12" s="1" customFormat="1" ht="51.75" customHeight="1" x14ac:dyDescent="0.25">
      <c r="A344" s="350" t="s">
        <v>66</v>
      </c>
      <c r="B344" s="350"/>
      <c r="C344" s="157"/>
      <c r="D344" s="157"/>
      <c r="E344" s="55">
        <v>853</v>
      </c>
      <c r="F344" s="18" t="s">
        <v>195</v>
      </c>
      <c r="G344" s="18" t="s">
        <v>39</v>
      </c>
      <c r="H344" s="18" t="s">
        <v>67</v>
      </c>
      <c r="I344" s="18"/>
      <c r="J344" s="19">
        <f>J345+J348</f>
        <v>127200</v>
      </c>
      <c r="K344" s="19">
        <f>K348</f>
        <v>124020</v>
      </c>
      <c r="L344" s="19">
        <f>L348</f>
        <v>124020</v>
      </c>
    </row>
    <row r="345" spans="1:12" s="1" customFormat="1" ht="42" customHeight="1" x14ac:dyDescent="0.25">
      <c r="A345" s="350" t="s">
        <v>296</v>
      </c>
      <c r="B345" s="350"/>
      <c r="C345" s="289"/>
      <c r="D345" s="289"/>
      <c r="E345" s="55">
        <v>853</v>
      </c>
      <c r="F345" s="18" t="s">
        <v>195</v>
      </c>
      <c r="G345" s="18" t="s">
        <v>39</v>
      </c>
      <c r="H345" s="18" t="s">
        <v>126</v>
      </c>
      <c r="I345" s="18"/>
      <c r="J345" s="19">
        <f>J347</f>
        <v>3180</v>
      </c>
      <c r="K345" s="19">
        <f>K347</f>
        <v>12720</v>
      </c>
      <c r="L345" s="19">
        <f>L347</f>
        <v>12720</v>
      </c>
    </row>
    <row r="346" spans="1:12" s="1" customFormat="1" ht="12.75" x14ac:dyDescent="0.25">
      <c r="A346" s="20"/>
      <c r="B346" s="289" t="s">
        <v>64</v>
      </c>
      <c r="C346" s="294"/>
      <c r="D346" s="294"/>
      <c r="E346" s="55">
        <v>853</v>
      </c>
      <c r="F346" s="18" t="s">
        <v>195</v>
      </c>
      <c r="G346" s="18" t="s">
        <v>39</v>
      </c>
      <c r="H346" s="18" t="s">
        <v>126</v>
      </c>
      <c r="I346" s="18" t="s">
        <v>71</v>
      </c>
      <c r="J346" s="19">
        <f>J347</f>
        <v>3180</v>
      </c>
      <c r="K346" s="19">
        <f>K347</f>
        <v>12720</v>
      </c>
      <c r="L346" s="19">
        <f>L347</f>
        <v>12720</v>
      </c>
    </row>
    <row r="347" spans="1:12" s="1" customFormat="1" ht="14.25" customHeight="1" x14ac:dyDescent="0.25">
      <c r="A347" s="33"/>
      <c r="B347" s="289" t="s">
        <v>72</v>
      </c>
      <c r="C347" s="289"/>
      <c r="D347" s="289"/>
      <c r="E347" s="55">
        <v>853</v>
      </c>
      <c r="F347" s="18" t="s">
        <v>195</v>
      </c>
      <c r="G347" s="18" t="s">
        <v>39</v>
      </c>
      <c r="H347" s="18" t="s">
        <v>126</v>
      </c>
      <c r="I347" s="18" t="s">
        <v>73</v>
      </c>
      <c r="J347" s="19">
        <v>3180</v>
      </c>
      <c r="K347" s="19">
        <v>12720</v>
      </c>
      <c r="L347" s="19">
        <v>12720</v>
      </c>
    </row>
    <row r="348" spans="1:12" s="1" customFormat="1" ht="54" customHeight="1" x14ac:dyDescent="0.25">
      <c r="A348" s="350" t="s">
        <v>220</v>
      </c>
      <c r="B348" s="350"/>
      <c r="C348" s="157"/>
      <c r="D348" s="157"/>
      <c r="E348" s="55">
        <v>853</v>
      </c>
      <c r="F348" s="18" t="s">
        <v>195</v>
      </c>
      <c r="G348" s="18" t="s">
        <v>39</v>
      </c>
      <c r="H348" s="18" t="s">
        <v>221</v>
      </c>
      <c r="I348" s="18"/>
      <c r="J348" s="19">
        <f t="shared" ref="J348:L349" si="97">J349</f>
        <v>124020</v>
      </c>
      <c r="K348" s="19">
        <f t="shared" si="97"/>
        <v>124020</v>
      </c>
      <c r="L348" s="19">
        <f t="shared" si="97"/>
        <v>124020</v>
      </c>
    </row>
    <row r="349" spans="1:12" s="1" customFormat="1" ht="12.75" x14ac:dyDescent="0.25">
      <c r="A349" s="17"/>
      <c r="B349" s="17" t="s">
        <v>64</v>
      </c>
      <c r="C349" s="157"/>
      <c r="D349" s="157"/>
      <c r="E349" s="55">
        <v>853</v>
      </c>
      <c r="F349" s="18" t="s">
        <v>195</v>
      </c>
      <c r="G349" s="18" t="s">
        <v>39</v>
      </c>
      <c r="H349" s="18" t="s">
        <v>221</v>
      </c>
      <c r="I349" s="18" t="s">
        <v>71</v>
      </c>
      <c r="J349" s="19">
        <f>J350</f>
        <v>124020</v>
      </c>
      <c r="K349" s="19">
        <f t="shared" si="97"/>
        <v>124020</v>
      </c>
      <c r="L349" s="19">
        <f t="shared" si="97"/>
        <v>124020</v>
      </c>
    </row>
    <row r="350" spans="1:12" s="1" customFormat="1" ht="12.75" x14ac:dyDescent="0.25">
      <c r="A350" s="17"/>
      <c r="B350" s="17" t="s">
        <v>72</v>
      </c>
      <c r="C350" s="157"/>
      <c r="D350" s="157"/>
      <c r="E350" s="55">
        <v>853</v>
      </c>
      <c r="F350" s="18" t="s">
        <v>195</v>
      </c>
      <c r="G350" s="18" t="s">
        <v>39</v>
      </c>
      <c r="H350" s="18" t="s">
        <v>221</v>
      </c>
      <c r="I350" s="18" t="s">
        <v>73</v>
      </c>
      <c r="J350" s="19">
        <v>124020</v>
      </c>
      <c r="K350" s="19">
        <v>124020</v>
      </c>
      <c r="L350" s="19">
        <v>124020</v>
      </c>
    </row>
    <row r="351" spans="1:12" s="1" customFormat="1" ht="37.5" customHeight="1" x14ac:dyDescent="0.25">
      <c r="A351" s="353" t="s">
        <v>224</v>
      </c>
      <c r="B351" s="354"/>
      <c r="C351" s="180"/>
      <c r="D351" s="180"/>
      <c r="E351" s="55">
        <v>853</v>
      </c>
      <c r="F351" s="18" t="s">
        <v>195</v>
      </c>
      <c r="G351" s="18" t="s">
        <v>39</v>
      </c>
      <c r="H351" s="18" t="s">
        <v>225</v>
      </c>
      <c r="I351" s="18"/>
      <c r="J351" s="19">
        <f t="shared" ref="J351:L353" si="98">J352</f>
        <v>133400</v>
      </c>
      <c r="K351" s="19">
        <f t="shared" si="98"/>
        <v>135253</v>
      </c>
      <c r="L351" s="19">
        <f t="shared" si="98"/>
        <v>135253</v>
      </c>
    </row>
    <row r="352" spans="1:12" s="1" customFormat="1" ht="27" customHeight="1" x14ac:dyDescent="0.25">
      <c r="A352" s="353" t="s">
        <v>226</v>
      </c>
      <c r="B352" s="354"/>
      <c r="C352" s="180"/>
      <c r="D352" s="180"/>
      <c r="E352" s="55">
        <v>853</v>
      </c>
      <c r="F352" s="18" t="s">
        <v>195</v>
      </c>
      <c r="G352" s="18" t="s">
        <v>39</v>
      </c>
      <c r="H352" s="18" t="s">
        <v>227</v>
      </c>
      <c r="I352" s="18"/>
      <c r="J352" s="19">
        <f t="shared" si="98"/>
        <v>133400</v>
      </c>
      <c r="K352" s="19">
        <f t="shared" si="98"/>
        <v>135253</v>
      </c>
      <c r="L352" s="19">
        <f t="shared" si="98"/>
        <v>135253</v>
      </c>
    </row>
    <row r="353" spans="1:12" s="1" customFormat="1" ht="12.75" x14ac:dyDescent="0.25">
      <c r="A353" s="17"/>
      <c r="B353" s="17" t="s">
        <v>64</v>
      </c>
      <c r="C353" s="157"/>
      <c r="D353" s="157"/>
      <c r="E353" s="55">
        <v>853</v>
      </c>
      <c r="F353" s="18" t="s">
        <v>195</v>
      </c>
      <c r="G353" s="18" t="s">
        <v>39</v>
      </c>
      <c r="H353" s="18" t="s">
        <v>227</v>
      </c>
      <c r="I353" s="18" t="s">
        <v>71</v>
      </c>
      <c r="J353" s="19">
        <f t="shared" si="98"/>
        <v>133400</v>
      </c>
      <c r="K353" s="19">
        <f t="shared" si="98"/>
        <v>135253</v>
      </c>
      <c r="L353" s="19">
        <f t="shared" si="98"/>
        <v>135253</v>
      </c>
    </row>
    <row r="354" spans="1:12" s="1" customFormat="1" ht="12.75" x14ac:dyDescent="0.25">
      <c r="A354" s="20"/>
      <c r="B354" s="17" t="s">
        <v>72</v>
      </c>
      <c r="C354" s="157"/>
      <c r="D354" s="157"/>
      <c r="E354" s="55">
        <v>853</v>
      </c>
      <c r="F354" s="18" t="s">
        <v>195</v>
      </c>
      <c r="G354" s="18" t="s">
        <v>39</v>
      </c>
      <c r="H354" s="18" t="s">
        <v>227</v>
      </c>
      <c r="I354" s="18" t="s">
        <v>73</v>
      </c>
      <c r="J354" s="19">
        <v>133400</v>
      </c>
      <c r="K354" s="19">
        <v>135253</v>
      </c>
      <c r="L354" s="19">
        <v>135253</v>
      </c>
    </row>
    <row r="355" spans="1:12" s="1" customFormat="1" ht="29.25" customHeight="1" x14ac:dyDescent="0.25">
      <c r="A355" s="355" t="s">
        <v>279</v>
      </c>
      <c r="B355" s="355"/>
      <c r="C355" s="176"/>
      <c r="D355" s="176"/>
      <c r="E355" s="55">
        <v>853</v>
      </c>
      <c r="F355" s="41" t="s">
        <v>280</v>
      </c>
      <c r="G355" s="41"/>
      <c r="H355" s="41"/>
      <c r="I355" s="41"/>
      <c r="J355" s="42">
        <f>J356+J362</f>
        <v>22471000</v>
      </c>
      <c r="K355" s="42">
        <f>K356+K362</f>
        <v>23953000</v>
      </c>
      <c r="L355" s="42">
        <f>L356+L362</f>
        <v>25348000</v>
      </c>
    </row>
    <row r="356" spans="1:12" s="1" customFormat="1" ht="29.25" customHeight="1" x14ac:dyDescent="0.25">
      <c r="A356" s="326" t="s">
        <v>281</v>
      </c>
      <c r="B356" s="326"/>
      <c r="C356" s="160"/>
      <c r="D356" s="160"/>
      <c r="E356" s="55">
        <v>853</v>
      </c>
      <c r="F356" s="43" t="s">
        <v>280</v>
      </c>
      <c r="G356" s="43" t="s">
        <v>10</v>
      </c>
      <c r="H356" s="44"/>
      <c r="I356" s="43"/>
      <c r="J356" s="45">
        <f t="shared" ref="J356:L360" si="99">J357</f>
        <v>8781000</v>
      </c>
      <c r="K356" s="45">
        <f t="shared" si="99"/>
        <v>9220000</v>
      </c>
      <c r="L356" s="45">
        <f t="shared" si="99"/>
        <v>10165000</v>
      </c>
    </row>
    <row r="357" spans="1:12" s="1" customFormat="1" ht="12.75" x14ac:dyDescent="0.25">
      <c r="A357" s="350" t="s">
        <v>64</v>
      </c>
      <c r="B357" s="350"/>
      <c r="C357" s="157"/>
      <c r="D357" s="157"/>
      <c r="E357" s="55">
        <v>853</v>
      </c>
      <c r="F357" s="18" t="s">
        <v>280</v>
      </c>
      <c r="G357" s="18" t="s">
        <v>10</v>
      </c>
      <c r="H357" s="18" t="s">
        <v>65</v>
      </c>
      <c r="I357" s="18"/>
      <c r="J357" s="19">
        <f t="shared" si="99"/>
        <v>8781000</v>
      </c>
      <c r="K357" s="19">
        <f t="shared" si="99"/>
        <v>9220000</v>
      </c>
      <c r="L357" s="19">
        <f t="shared" si="99"/>
        <v>10165000</v>
      </c>
    </row>
    <row r="358" spans="1:12" s="1" customFormat="1" ht="53.25" customHeight="1" x14ac:dyDescent="0.25">
      <c r="A358" s="350" t="s">
        <v>66</v>
      </c>
      <c r="B358" s="350"/>
      <c r="C358" s="157"/>
      <c r="D358" s="157"/>
      <c r="E358" s="55">
        <v>853</v>
      </c>
      <c r="F358" s="18" t="s">
        <v>280</v>
      </c>
      <c r="G358" s="18" t="s">
        <v>10</v>
      </c>
      <c r="H358" s="18" t="s">
        <v>67</v>
      </c>
      <c r="I358" s="18"/>
      <c r="J358" s="19">
        <f t="shared" si="99"/>
        <v>8781000</v>
      </c>
      <c r="K358" s="19">
        <f t="shared" si="99"/>
        <v>9220000</v>
      </c>
      <c r="L358" s="19">
        <f t="shared" si="99"/>
        <v>10165000</v>
      </c>
    </row>
    <row r="359" spans="1:12" s="1" customFormat="1" ht="42" customHeight="1" x14ac:dyDescent="0.25">
      <c r="A359" s="356" t="s">
        <v>282</v>
      </c>
      <c r="B359" s="356"/>
      <c r="C359" s="177"/>
      <c r="D359" s="177"/>
      <c r="E359" s="55">
        <v>853</v>
      </c>
      <c r="F359" s="18" t="s">
        <v>280</v>
      </c>
      <c r="G359" s="18" t="s">
        <v>10</v>
      </c>
      <c r="H359" s="18" t="s">
        <v>283</v>
      </c>
      <c r="I359" s="18"/>
      <c r="J359" s="19">
        <f t="shared" si="99"/>
        <v>8781000</v>
      </c>
      <c r="K359" s="19">
        <f t="shared" si="99"/>
        <v>9220000</v>
      </c>
      <c r="L359" s="19">
        <f t="shared" si="99"/>
        <v>10165000</v>
      </c>
    </row>
    <row r="360" spans="1:12" s="1" customFormat="1" ht="12.75" x14ac:dyDescent="0.25">
      <c r="A360" s="20"/>
      <c r="B360" s="21" t="s">
        <v>64</v>
      </c>
      <c r="C360" s="177"/>
      <c r="D360" s="177"/>
      <c r="E360" s="55">
        <v>853</v>
      </c>
      <c r="F360" s="18" t="s">
        <v>280</v>
      </c>
      <c r="G360" s="18" t="s">
        <v>10</v>
      </c>
      <c r="H360" s="18" t="s">
        <v>283</v>
      </c>
      <c r="I360" s="18" t="s">
        <v>71</v>
      </c>
      <c r="J360" s="19">
        <f t="shared" si="99"/>
        <v>8781000</v>
      </c>
      <c r="K360" s="19">
        <f t="shared" si="99"/>
        <v>9220000</v>
      </c>
      <c r="L360" s="19">
        <f t="shared" si="99"/>
        <v>10165000</v>
      </c>
    </row>
    <row r="361" spans="1:12" s="1" customFormat="1" ht="12.75" x14ac:dyDescent="0.25">
      <c r="A361" s="20"/>
      <c r="B361" s="17" t="s">
        <v>222</v>
      </c>
      <c r="C361" s="157"/>
      <c r="D361" s="157"/>
      <c r="E361" s="55">
        <v>853</v>
      </c>
      <c r="F361" s="18" t="s">
        <v>280</v>
      </c>
      <c r="G361" s="18" t="s">
        <v>10</v>
      </c>
      <c r="H361" s="18" t="s">
        <v>283</v>
      </c>
      <c r="I361" s="18" t="s">
        <v>223</v>
      </c>
      <c r="J361" s="19">
        <v>8781000</v>
      </c>
      <c r="K361" s="19">
        <v>9220000</v>
      </c>
      <c r="L361" s="19">
        <v>10165000</v>
      </c>
    </row>
    <row r="362" spans="1:12" s="1" customFormat="1" ht="12.75" x14ac:dyDescent="0.25">
      <c r="A362" s="366" t="s">
        <v>284</v>
      </c>
      <c r="B362" s="366"/>
      <c r="C362" s="151"/>
      <c r="D362" s="151"/>
      <c r="E362" s="55">
        <v>853</v>
      </c>
      <c r="F362" s="14" t="s">
        <v>280</v>
      </c>
      <c r="G362" s="14" t="s">
        <v>79</v>
      </c>
      <c r="H362" s="14"/>
      <c r="I362" s="14"/>
      <c r="J362" s="15">
        <f t="shared" ref="J362:L366" si="100">J363</f>
        <v>13690000</v>
      </c>
      <c r="K362" s="15">
        <f t="shared" si="100"/>
        <v>14733000</v>
      </c>
      <c r="L362" s="15">
        <f t="shared" si="100"/>
        <v>15183000</v>
      </c>
    </row>
    <row r="363" spans="1:12" s="40" customFormat="1" ht="12.75" x14ac:dyDescent="0.25">
      <c r="A363" s="350" t="s">
        <v>64</v>
      </c>
      <c r="B363" s="350"/>
      <c r="C363" s="157"/>
      <c r="D363" s="157"/>
      <c r="E363" s="55">
        <v>853</v>
      </c>
      <c r="F363" s="18" t="s">
        <v>280</v>
      </c>
      <c r="G363" s="18" t="s">
        <v>79</v>
      </c>
      <c r="H363" s="18" t="s">
        <v>65</v>
      </c>
      <c r="I363" s="18"/>
      <c r="J363" s="19">
        <f t="shared" si="100"/>
        <v>13690000</v>
      </c>
      <c r="K363" s="19">
        <f t="shared" si="100"/>
        <v>14733000</v>
      </c>
      <c r="L363" s="19">
        <f t="shared" si="100"/>
        <v>15183000</v>
      </c>
    </row>
    <row r="364" spans="1:12" s="16" customFormat="1" ht="55.5" customHeight="1" x14ac:dyDescent="0.25">
      <c r="A364" s="350" t="s">
        <v>66</v>
      </c>
      <c r="B364" s="350"/>
      <c r="C364" s="157"/>
      <c r="D364" s="157"/>
      <c r="E364" s="55">
        <v>853</v>
      </c>
      <c r="F364" s="18" t="s">
        <v>280</v>
      </c>
      <c r="G364" s="18" t="s">
        <v>79</v>
      </c>
      <c r="H364" s="18" t="s">
        <v>67</v>
      </c>
      <c r="I364" s="18"/>
      <c r="J364" s="19">
        <f t="shared" si="100"/>
        <v>13690000</v>
      </c>
      <c r="K364" s="19">
        <f t="shared" si="100"/>
        <v>14733000</v>
      </c>
      <c r="L364" s="19">
        <f t="shared" si="100"/>
        <v>15183000</v>
      </c>
    </row>
    <row r="365" spans="1:12" s="1" customFormat="1" ht="15" customHeight="1" x14ac:dyDescent="0.25">
      <c r="A365" s="356" t="s">
        <v>285</v>
      </c>
      <c r="B365" s="356"/>
      <c r="C365" s="177"/>
      <c r="D365" s="177"/>
      <c r="E365" s="55">
        <v>853</v>
      </c>
      <c r="F365" s="18" t="s">
        <v>280</v>
      </c>
      <c r="G365" s="18" t="s">
        <v>79</v>
      </c>
      <c r="H365" s="18" t="s">
        <v>286</v>
      </c>
      <c r="I365" s="18"/>
      <c r="J365" s="19">
        <f t="shared" si="100"/>
        <v>13690000</v>
      </c>
      <c r="K365" s="19">
        <f t="shared" si="100"/>
        <v>14733000</v>
      </c>
      <c r="L365" s="19">
        <f t="shared" si="100"/>
        <v>15183000</v>
      </c>
    </row>
    <row r="366" spans="1:12" s="1" customFormat="1" ht="12.75" x14ac:dyDescent="0.25">
      <c r="A366" s="20"/>
      <c r="B366" s="21" t="s">
        <v>64</v>
      </c>
      <c r="C366" s="177"/>
      <c r="D366" s="177"/>
      <c r="E366" s="55">
        <v>853</v>
      </c>
      <c r="F366" s="18" t="s">
        <v>280</v>
      </c>
      <c r="G366" s="18" t="s">
        <v>79</v>
      </c>
      <c r="H366" s="18" t="s">
        <v>286</v>
      </c>
      <c r="I366" s="18" t="s">
        <v>71</v>
      </c>
      <c r="J366" s="19">
        <f t="shared" si="100"/>
        <v>13690000</v>
      </c>
      <c r="K366" s="19">
        <f t="shared" si="100"/>
        <v>14733000</v>
      </c>
      <c r="L366" s="19">
        <f t="shared" si="100"/>
        <v>15183000</v>
      </c>
    </row>
    <row r="367" spans="1:12" s="1" customFormat="1" ht="12.75" x14ac:dyDescent="0.25">
      <c r="A367" s="20"/>
      <c r="B367" s="17" t="s">
        <v>222</v>
      </c>
      <c r="C367" s="157"/>
      <c r="D367" s="157"/>
      <c r="E367" s="55">
        <v>853</v>
      </c>
      <c r="F367" s="18" t="s">
        <v>280</v>
      </c>
      <c r="G367" s="18" t="s">
        <v>79</v>
      </c>
      <c r="H367" s="18" t="s">
        <v>286</v>
      </c>
      <c r="I367" s="18" t="s">
        <v>223</v>
      </c>
      <c r="J367" s="19">
        <v>13690000</v>
      </c>
      <c r="K367" s="19">
        <v>14733000</v>
      </c>
      <c r="L367" s="19">
        <v>15183000</v>
      </c>
    </row>
    <row r="368" spans="1:12" s="50" customFormat="1" ht="12.75" hidden="1" x14ac:dyDescent="0.25">
      <c r="A368" s="362" t="s">
        <v>287</v>
      </c>
      <c r="B368" s="363"/>
      <c r="C368" s="166"/>
      <c r="D368" s="166"/>
      <c r="E368" s="55">
        <v>853</v>
      </c>
      <c r="F368" s="14" t="s">
        <v>288</v>
      </c>
      <c r="G368" s="14"/>
      <c r="H368" s="48"/>
      <c r="I368" s="48"/>
      <c r="J368" s="49"/>
      <c r="K368" s="37">
        <f t="shared" ref="K368:L370" si="101">K369</f>
        <v>5002000</v>
      </c>
      <c r="L368" s="37">
        <f t="shared" si="101"/>
        <v>10602000</v>
      </c>
    </row>
    <row r="369" spans="1:12" s="1" customFormat="1" ht="12.75" hidden="1" x14ac:dyDescent="0.25">
      <c r="A369" s="364" t="s">
        <v>287</v>
      </c>
      <c r="B369" s="365"/>
      <c r="C369" s="181"/>
      <c r="D369" s="181"/>
      <c r="E369" s="55">
        <v>853</v>
      </c>
      <c r="F369" s="18" t="s">
        <v>288</v>
      </c>
      <c r="G369" s="18" t="s">
        <v>288</v>
      </c>
      <c r="H369" s="18"/>
      <c r="I369" s="18"/>
      <c r="J369" s="19"/>
      <c r="K369" s="19">
        <f t="shared" si="101"/>
        <v>5002000</v>
      </c>
      <c r="L369" s="19">
        <f t="shared" si="101"/>
        <v>10602000</v>
      </c>
    </row>
    <row r="370" spans="1:12" s="1" customFormat="1" ht="12.75" hidden="1" x14ac:dyDescent="0.25">
      <c r="A370" s="20"/>
      <c r="B370" s="52" t="s">
        <v>287</v>
      </c>
      <c r="C370" s="52"/>
      <c r="D370" s="52"/>
      <c r="E370" s="55">
        <v>853</v>
      </c>
      <c r="F370" s="53">
        <v>99</v>
      </c>
      <c r="G370" s="18" t="s">
        <v>288</v>
      </c>
      <c r="H370" s="18" t="s">
        <v>289</v>
      </c>
      <c r="I370" s="18"/>
      <c r="J370" s="19"/>
      <c r="K370" s="19">
        <f t="shared" si="101"/>
        <v>5002000</v>
      </c>
      <c r="L370" s="19">
        <f t="shared" si="101"/>
        <v>10602000</v>
      </c>
    </row>
    <row r="371" spans="1:12" s="1" customFormat="1" ht="12.75" hidden="1" x14ac:dyDescent="0.25">
      <c r="A371" s="20"/>
      <c r="B371" s="52" t="s">
        <v>287</v>
      </c>
      <c r="C371" s="52"/>
      <c r="D371" s="52"/>
      <c r="E371" s="55">
        <v>853</v>
      </c>
      <c r="F371" s="53">
        <v>99</v>
      </c>
      <c r="G371" s="18" t="s">
        <v>288</v>
      </c>
      <c r="H371" s="18" t="s">
        <v>289</v>
      </c>
      <c r="I371" s="18" t="s">
        <v>290</v>
      </c>
      <c r="J371" s="19"/>
      <c r="K371" s="19">
        <f>5100000-98000</f>
        <v>5002000</v>
      </c>
      <c r="L371" s="19">
        <f>10700000-98000</f>
        <v>10602000</v>
      </c>
    </row>
    <row r="372" spans="1:12" s="12" customFormat="1" ht="16.5" customHeight="1" x14ac:dyDescent="0.25">
      <c r="A372" s="373" t="s">
        <v>293</v>
      </c>
      <c r="B372" s="374"/>
      <c r="C372" s="182"/>
      <c r="D372" s="182"/>
      <c r="E372" s="65">
        <v>854</v>
      </c>
      <c r="F372" s="56"/>
      <c r="G372" s="9"/>
      <c r="H372" s="9"/>
      <c r="I372" s="9"/>
      <c r="J372" s="10">
        <f>J373</f>
        <v>921000</v>
      </c>
      <c r="K372" s="10">
        <f t="shared" ref="K372:L372" si="102">K373</f>
        <v>921614</v>
      </c>
      <c r="L372" s="10">
        <f t="shared" si="102"/>
        <v>975000</v>
      </c>
    </row>
    <row r="373" spans="1:12" s="12" customFormat="1" ht="12.75" x14ac:dyDescent="0.25">
      <c r="A373" s="355" t="s">
        <v>9</v>
      </c>
      <c r="B373" s="355"/>
      <c r="C373" s="154"/>
      <c r="D373" s="154"/>
      <c r="E373" s="64">
        <v>854</v>
      </c>
      <c r="F373" s="9" t="s">
        <v>10</v>
      </c>
      <c r="G373" s="9"/>
      <c r="H373" s="9"/>
      <c r="I373" s="9"/>
      <c r="J373" s="10">
        <f>J374+J384</f>
        <v>921000</v>
      </c>
      <c r="K373" s="10">
        <f>K374+K384</f>
        <v>921614</v>
      </c>
      <c r="L373" s="10">
        <f>L374+L384</f>
        <v>975000</v>
      </c>
    </row>
    <row r="374" spans="1:12" s="16" customFormat="1" ht="42" customHeight="1" x14ac:dyDescent="0.25">
      <c r="A374" s="326" t="s">
        <v>11</v>
      </c>
      <c r="B374" s="326"/>
      <c r="C374" s="155"/>
      <c r="D374" s="155"/>
      <c r="E374" s="64">
        <v>854</v>
      </c>
      <c r="F374" s="14" t="s">
        <v>10</v>
      </c>
      <c r="G374" s="14" t="s">
        <v>12</v>
      </c>
      <c r="H374" s="14"/>
      <c r="I374" s="14"/>
      <c r="J374" s="15">
        <f>J375</f>
        <v>604700</v>
      </c>
      <c r="K374" s="15">
        <f t="shared" ref="K374:L374" si="103">K375</f>
        <v>619226</v>
      </c>
      <c r="L374" s="15">
        <f t="shared" si="103"/>
        <v>655100</v>
      </c>
    </row>
    <row r="375" spans="1:12" s="1" customFormat="1" ht="40.5" customHeight="1" x14ac:dyDescent="0.25">
      <c r="A375" s="350" t="s">
        <v>13</v>
      </c>
      <c r="B375" s="350"/>
      <c r="C375" s="152"/>
      <c r="D375" s="152"/>
      <c r="E375" s="64">
        <v>854</v>
      </c>
      <c r="F375" s="18" t="s">
        <v>10</v>
      </c>
      <c r="G375" s="18" t="s">
        <v>12</v>
      </c>
      <c r="H375" s="18" t="s">
        <v>14</v>
      </c>
      <c r="I375" s="18"/>
      <c r="J375" s="19">
        <f>J376</f>
        <v>604700</v>
      </c>
      <c r="K375" s="19">
        <f>K376</f>
        <v>619226</v>
      </c>
      <c r="L375" s="19">
        <f>L376</f>
        <v>655100</v>
      </c>
    </row>
    <row r="376" spans="1:12" s="1" customFormat="1" ht="12.75" x14ac:dyDescent="0.25">
      <c r="A376" s="350" t="s">
        <v>15</v>
      </c>
      <c r="B376" s="350"/>
      <c r="C376" s="152"/>
      <c r="D376" s="152"/>
      <c r="E376" s="149">
        <v>854</v>
      </c>
      <c r="F376" s="18" t="s">
        <v>10</v>
      </c>
      <c r="G376" s="18" t="s">
        <v>12</v>
      </c>
      <c r="H376" s="18" t="s">
        <v>16</v>
      </c>
      <c r="I376" s="18"/>
      <c r="J376" s="19">
        <f>J377+J379+J381</f>
        <v>604700</v>
      </c>
      <c r="K376" s="19">
        <f>K377+K379+K381</f>
        <v>619226</v>
      </c>
      <c r="L376" s="19">
        <f>L377+L379+L381</f>
        <v>655100</v>
      </c>
    </row>
    <row r="377" spans="1:12" s="1" customFormat="1" ht="27" customHeight="1" x14ac:dyDescent="0.25">
      <c r="A377" s="152"/>
      <c r="B377" s="152" t="s">
        <v>17</v>
      </c>
      <c r="C377" s="152"/>
      <c r="D377" s="152"/>
      <c r="E377" s="149">
        <v>854</v>
      </c>
      <c r="F377" s="18" t="s">
        <v>18</v>
      </c>
      <c r="G377" s="18" t="s">
        <v>12</v>
      </c>
      <c r="H377" s="18" t="s">
        <v>16</v>
      </c>
      <c r="I377" s="18" t="s">
        <v>19</v>
      </c>
      <c r="J377" s="19">
        <f>J378</f>
        <v>432300</v>
      </c>
      <c r="K377" s="19">
        <f>K378</f>
        <v>438273</v>
      </c>
      <c r="L377" s="19">
        <f>L378</f>
        <v>463700</v>
      </c>
    </row>
    <row r="378" spans="1:12" s="1" customFormat="1" ht="12.75" x14ac:dyDescent="0.25">
      <c r="A378" s="20"/>
      <c r="B378" s="153" t="s">
        <v>20</v>
      </c>
      <c r="C378" s="153"/>
      <c r="D378" s="153"/>
      <c r="E378" s="149">
        <v>854</v>
      </c>
      <c r="F378" s="18" t="s">
        <v>10</v>
      </c>
      <c r="G378" s="18" t="s">
        <v>12</v>
      </c>
      <c r="H378" s="18" t="s">
        <v>16</v>
      </c>
      <c r="I378" s="18" t="s">
        <v>21</v>
      </c>
      <c r="J378" s="19">
        <f>432329-29</f>
        <v>432300</v>
      </c>
      <c r="K378" s="19">
        <v>438273</v>
      </c>
      <c r="L378" s="19">
        <v>463700</v>
      </c>
    </row>
    <row r="379" spans="1:12" s="1" customFormat="1" ht="12.75" x14ac:dyDescent="0.25">
      <c r="A379" s="20"/>
      <c r="B379" s="153" t="s">
        <v>22</v>
      </c>
      <c r="C379" s="153"/>
      <c r="D379" s="153"/>
      <c r="E379" s="149">
        <v>854</v>
      </c>
      <c r="F379" s="18" t="s">
        <v>10</v>
      </c>
      <c r="G379" s="18" t="s">
        <v>12</v>
      </c>
      <c r="H379" s="18" t="s">
        <v>16</v>
      </c>
      <c r="I379" s="18" t="s">
        <v>23</v>
      </c>
      <c r="J379" s="19">
        <f>J380</f>
        <v>171700</v>
      </c>
      <c r="K379" s="19">
        <f>K380</f>
        <v>180253</v>
      </c>
      <c r="L379" s="19">
        <f>L380</f>
        <v>190700</v>
      </c>
    </row>
    <row r="380" spans="1:12" s="1" customFormat="1" ht="13.5" customHeight="1" x14ac:dyDescent="0.25">
      <c r="A380" s="20"/>
      <c r="B380" s="152" t="s">
        <v>24</v>
      </c>
      <c r="C380" s="152"/>
      <c r="D380" s="152"/>
      <c r="E380" s="149">
        <v>854</v>
      </c>
      <c r="F380" s="18" t="s">
        <v>10</v>
      </c>
      <c r="G380" s="18" t="s">
        <v>12</v>
      </c>
      <c r="H380" s="18" t="s">
        <v>16</v>
      </c>
      <c r="I380" s="18" t="s">
        <v>25</v>
      </c>
      <c r="J380" s="19">
        <f>171670+30</f>
        <v>171700</v>
      </c>
      <c r="K380" s="19">
        <v>180253</v>
      </c>
      <c r="L380" s="19">
        <v>190700</v>
      </c>
    </row>
    <row r="381" spans="1:12" s="1" customFormat="1" ht="12.75" x14ac:dyDescent="0.25">
      <c r="A381" s="20"/>
      <c r="B381" s="152" t="s">
        <v>26</v>
      </c>
      <c r="C381" s="152"/>
      <c r="D381" s="152"/>
      <c r="E381" s="149">
        <v>854</v>
      </c>
      <c r="F381" s="18" t="s">
        <v>10</v>
      </c>
      <c r="G381" s="18" t="s">
        <v>12</v>
      </c>
      <c r="H381" s="18" t="s">
        <v>16</v>
      </c>
      <c r="I381" s="18" t="s">
        <v>27</v>
      </c>
      <c r="J381" s="19">
        <f>J382+J383</f>
        <v>700</v>
      </c>
      <c r="K381" s="19">
        <f>K382+K383</f>
        <v>700</v>
      </c>
      <c r="L381" s="19">
        <f>K381</f>
        <v>700</v>
      </c>
    </row>
    <row r="382" spans="1:12" s="1" customFormat="1" ht="12.75" hidden="1" x14ac:dyDescent="0.25">
      <c r="A382" s="20"/>
      <c r="B382" s="152" t="s">
        <v>28</v>
      </c>
      <c r="C382" s="152"/>
      <c r="D382" s="152"/>
      <c r="E382" s="149">
        <v>854</v>
      </c>
      <c r="F382" s="18" t="s">
        <v>10</v>
      </c>
      <c r="G382" s="18" t="s">
        <v>12</v>
      </c>
      <c r="H382" s="18" t="s">
        <v>16</v>
      </c>
      <c r="I382" s="18" t="s">
        <v>29</v>
      </c>
      <c r="J382" s="19"/>
      <c r="K382" s="19"/>
      <c r="L382" s="19"/>
    </row>
    <row r="383" spans="1:12" s="1" customFormat="1" ht="12.75" x14ac:dyDescent="0.25">
      <c r="A383" s="20"/>
      <c r="B383" s="152" t="s">
        <v>30</v>
      </c>
      <c r="C383" s="152"/>
      <c r="D383" s="152"/>
      <c r="E383" s="149">
        <v>854</v>
      </c>
      <c r="F383" s="18" t="s">
        <v>10</v>
      </c>
      <c r="G383" s="18" t="s">
        <v>12</v>
      </c>
      <c r="H383" s="18" t="s">
        <v>16</v>
      </c>
      <c r="I383" s="18" t="s">
        <v>31</v>
      </c>
      <c r="J383" s="19">
        <v>700</v>
      </c>
      <c r="K383" s="19">
        <v>700</v>
      </c>
      <c r="L383" s="19">
        <v>700</v>
      </c>
    </row>
    <row r="384" spans="1:12" s="16" customFormat="1" ht="26.25" customHeight="1" x14ac:dyDescent="0.25">
      <c r="A384" s="357" t="s">
        <v>46</v>
      </c>
      <c r="B384" s="358"/>
      <c r="C384" s="285"/>
      <c r="D384" s="285"/>
      <c r="E384" s="288">
        <v>854</v>
      </c>
      <c r="F384" s="14" t="s">
        <v>10</v>
      </c>
      <c r="G384" s="14" t="s">
        <v>47</v>
      </c>
      <c r="H384" s="14"/>
      <c r="I384" s="14"/>
      <c r="J384" s="15">
        <f>J385+J389</f>
        <v>316300</v>
      </c>
      <c r="K384" s="15">
        <f>K385</f>
        <v>302388</v>
      </c>
      <c r="L384" s="15">
        <f>L385</f>
        <v>319900</v>
      </c>
    </row>
    <row r="385" spans="1:13" s="1" customFormat="1" ht="39.75" customHeight="1" x14ac:dyDescent="0.25">
      <c r="A385" s="350" t="s">
        <v>13</v>
      </c>
      <c r="B385" s="350"/>
      <c r="C385" s="152"/>
      <c r="D385" s="152"/>
      <c r="E385" s="64">
        <v>854</v>
      </c>
      <c r="F385" s="18" t="s">
        <v>10</v>
      </c>
      <c r="G385" s="18" t="s">
        <v>47</v>
      </c>
      <c r="H385" s="18" t="s">
        <v>40</v>
      </c>
      <c r="I385" s="18"/>
      <c r="J385" s="19">
        <f>J386</f>
        <v>298300</v>
      </c>
      <c r="K385" s="19">
        <f t="shared" ref="K385:L385" si="104">K386</f>
        <v>302388</v>
      </c>
      <c r="L385" s="19">
        <f t="shared" si="104"/>
        <v>319900</v>
      </c>
    </row>
    <row r="386" spans="1:13" s="1" customFormat="1" ht="15.75" customHeight="1" x14ac:dyDescent="0.25">
      <c r="A386" s="350" t="s">
        <v>48</v>
      </c>
      <c r="B386" s="350"/>
      <c r="C386" s="152"/>
      <c r="D386" s="152"/>
      <c r="E386" s="64">
        <v>854</v>
      </c>
      <c r="F386" s="18" t="s">
        <v>10</v>
      </c>
      <c r="G386" s="18" t="s">
        <v>47</v>
      </c>
      <c r="H386" s="18" t="s">
        <v>49</v>
      </c>
      <c r="I386" s="18"/>
      <c r="J386" s="19">
        <f t="shared" ref="J386:L387" si="105">J387</f>
        <v>298300</v>
      </c>
      <c r="K386" s="19">
        <f t="shared" si="105"/>
        <v>302388</v>
      </c>
      <c r="L386" s="19">
        <f t="shared" si="105"/>
        <v>319900</v>
      </c>
    </row>
    <row r="387" spans="1:13" s="1" customFormat="1" ht="25.5" x14ac:dyDescent="0.25">
      <c r="A387" s="17"/>
      <c r="B387" s="17" t="s">
        <v>17</v>
      </c>
      <c r="C387" s="152"/>
      <c r="D387" s="152"/>
      <c r="E387" s="64">
        <v>854</v>
      </c>
      <c r="F387" s="18" t="s">
        <v>18</v>
      </c>
      <c r="G387" s="18" t="s">
        <v>47</v>
      </c>
      <c r="H387" s="18" t="s">
        <v>49</v>
      </c>
      <c r="I387" s="18" t="s">
        <v>19</v>
      </c>
      <c r="J387" s="19">
        <f t="shared" si="105"/>
        <v>298300</v>
      </c>
      <c r="K387" s="19">
        <f t="shared" si="105"/>
        <v>302388</v>
      </c>
      <c r="L387" s="19">
        <f t="shared" si="105"/>
        <v>319900</v>
      </c>
    </row>
    <row r="388" spans="1:13" s="1" customFormat="1" ht="12.75" x14ac:dyDescent="0.25">
      <c r="A388" s="20"/>
      <c r="B388" s="21" t="s">
        <v>20</v>
      </c>
      <c r="C388" s="153"/>
      <c r="D388" s="153"/>
      <c r="E388" s="64">
        <v>854</v>
      </c>
      <c r="F388" s="18" t="s">
        <v>10</v>
      </c>
      <c r="G388" s="18" t="s">
        <v>47</v>
      </c>
      <c r="H388" s="18" t="s">
        <v>49</v>
      </c>
      <c r="I388" s="18" t="s">
        <v>21</v>
      </c>
      <c r="J388" s="19">
        <v>298300</v>
      </c>
      <c r="K388" s="19">
        <v>302388</v>
      </c>
      <c r="L388" s="19">
        <v>319900</v>
      </c>
    </row>
    <row r="389" spans="1:13" s="1" customFormat="1" ht="28.5" customHeight="1" x14ac:dyDescent="0.25">
      <c r="A389" s="350" t="s">
        <v>32</v>
      </c>
      <c r="B389" s="350"/>
      <c r="C389" s="289"/>
      <c r="D389" s="18" t="s">
        <v>10</v>
      </c>
      <c r="E389" s="288">
        <v>854</v>
      </c>
      <c r="F389" s="18" t="s">
        <v>10</v>
      </c>
      <c r="G389" s="18" t="s">
        <v>47</v>
      </c>
      <c r="H389" s="18" t="s">
        <v>33</v>
      </c>
      <c r="I389" s="18"/>
      <c r="J389" s="19">
        <f>J390</f>
        <v>18000</v>
      </c>
    </row>
    <row r="390" spans="1:13" s="1" customFormat="1" ht="39" customHeight="1" x14ac:dyDescent="0.25">
      <c r="A390" s="353" t="s">
        <v>34</v>
      </c>
      <c r="B390" s="354"/>
      <c r="C390" s="289"/>
      <c r="D390" s="18" t="s">
        <v>10</v>
      </c>
      <c r="E390" s="288">
        <v>854</v>
      </c>
      <c r="F390" s="18" t="s">
        <v>10</v>
      </c>
      <c r="G390" s="18" t="s">
        <v>47</v>
      </c>
      <c r="H390" s="18" t="s">
        <v>35</v>
      </c>
      <c r="I390" s="18"/>
      <c r="J390" s="19">
        <f>J391</f>
        <v>18000</v>
      </c>
    </row>
    <row r="391" spans="1:13" s="1" customFormat="1" ht="28.5" customHeight="1" x14ac:dyDescent="0.25">
      <c r="A391" s="350" t="s">
        <v>36</v>
      </c>
      <c r="B391" s="350"/>
      <c r="C391" s="289"/>
      <c r="D391" s="18" t="s">
        <v>10</v>
      </c>
      <c r="E391" s="288">
        <v>854</v>
      </c>
      <c r="F391" s="18" t="s">
        <v>18</v>
      </c>
      <c r="G391" s="18" t="s">
        <v>47</v>
      </c>
      <c r="H391" s="18" t="s">
        <v>37</v>
      </c>
      <c r="I391" s="18"/>
      <c r="J391" s="19">
        <f>J392</f>
        <v>18000</v>
      </c>
    </row>
    <row r="392" spans="1:13" s="1" customFormat="1" ht="12.75" x14ac:dyDescent="0.25">
      <c r="A392" s="20"/>
      <c r="B392" s="294" t="s">
        <v>22</v>
      </c>
      <c r="C392" s="294"/>
      <c r="D392" s="18" t="s">
        <v>10</v>
      </c>
      <c r="E392" s="288">
        <v>854</v>
      </c>
      <c r="F392" s="18" t="s">
        <v>10</v>
      </c>
      <c r="G392" s="18" t="s">
        <v>47</v>
      </c>
      <c r="H392" s="18" t="s">
        <v>37</v>
      </c>
      <c r="I392" s="18" t="s">
        <v>23</v>
      </c>
      <c r="J392" s="19">
        <f>J393</f>
        <v>18000</v>
      </c>
    </row>
    <row r="393" spans="1:13" s="1" customFormat="1" ht="12.75" x14ac:dyDescent="0.25">
      <c r="A393" s="20"/>
      <c r="B393" s="289" t="s">
        <v>24</v>
      </c>
      <c r="C393" s="289"/>
      <c r="D393" s="18" t="s">
        <v>10</v>
      </c>
      <c r="E393" s="288">
        <v>854</v>
      </c>
      <c r="F393" s="18" t="s">
        <v>10</v>
      </c>
      <c r="G393" s="18" t="s">
        <v>47</v>
      </c>
      <c r="H393" s="18" t="s">
        <v>37</v>
      </c>
      <c r="I393" s="18" t="s">
        <v>25</v>
      </c>
      <c r="J393" s="19">
        <v>18000</v>
      </c>
    </row>
    <row r="394" spans="1:13" s="1" customFormat="1" ht="17.25" customHeight="1" x14ac:dyDescent="0.25">
      <c r="A394" s="189"/>
      <c r="B394" s="203" t="s">
        <v>291</v>
      </c>
      <c r="C394" s="203"/>
      <c r="D394" s="203"/>
      <c r="E394" s="67"/>
      <c r="F394" s="14"/>
      <c r="G394" s="14"/>
      <c r="H394" s="14"/>
      <c r="I394" s="14"/>
      <c r="J394" s="15">
        <f>J6+J161+J309+J372</f>
        <v>188253289.22999999</v>
      </c>
      <c r="K394" s="15" t="e">
        <f>K6+K161+K309+K372</f>
        <v>#REF!</v>
      </c>
      <c r="L394" s="15" t="e">
        <f>L6+L161+L309+L372</f>
        <v>#REF!</v>
      </c>
    </row>
    <row r="395" spans="1:13" s="261" customFormat="1" x14ac:dyDescent="0.25">
      <c r="E395" s="262"/>
      <c r="H395" s="262"/>
      <c r="J395" s="265"/>
      <c r="K395" s="265" t="e">
        <f t="shared" ref="K395:L395" si="106">K394-K396</f>
        <v>#REF!</v>
      </c>
      <c r="L395" s="265" t="e">
        <f t="shared" si="106"/>
        <v>#REF!</v>
      </c>
    </row>
    <row r="396" spans="1:13" s="261" customFormat="1" x14ac:dyDescent="0.25">
      <c r="B396" s="307"/>
      <c r="C396" s="307"/>
      <c r="D396" s="307"/>
      <c r="E396" s="308"/>
      <c r="F396" s="307"/>
      <c r="G396" s="307"/>
      <c r="H396" s="308"/>
      <c r="I396" s="307"/>
      <c r="J396" s="306"/>
      <c r="K396" s="306"/>
      <c r="L396" s="306"/>
      <c r="M396" s="307"/>
    </row>
    <row r="397" spans="1:13" s="261" customFormat="1" x14ac:dyDescent="0.25">
      <c r="B397" s="307"/>
      <c r="C397" s="307"/>
      <c r="D397" s="307"/>
      <c r="E397" s="308"/>
      <c r="F397" s="307"/>
      <c r="G397" s="307"/>
      <c r="H397" s="308"/>
      <c r="I397" s="307"/>
      <c r="J397" s="307"/>
      <c r="K397" s="307"/>
      <c r="L397" s="307"/>
      <c r="M397" s="307"/>
    </row>
    <row r="398" spans="1:13" s="261" customFormat="1" x14ac:dyDescent="0.25">
      <c r="B398" s="307"/>
      <c r="C398" s="307"/>
      <c r="D398" s="307"/>
      <c r="E398" s="309"/>
      <c r="F398" s="310"/>
      <c r="G398" s="310"/>
      <c r="H398" s="309"/>
      <c r="I398" s="310"/>
      <c r="J398" s="306"/>
      <c r="K398" s="307"/>
      <c r="L398" s="307"/>
      <c r="M398" s="307"/>
    </row>
    <row r="399" spans="1:13" s="261" customFormat="1" x14ac:dyDescent="0.25">
      <c r="B399" s="307"/>
      <c r="C399" s="307"/>
      <c r="D399" s="307"/>
      <c r="E399" s="309"/>
      <c r="F399" s="310"/>
      <c r="G399" s="310"/>
      <c r="H399" s="309"/>
      <c r="I399" s="309"/>
      <c r="J399" s="306"/>
      <c r="K399" s="306"/>
      <c r="L399" s="306"/>
      <c r="M399" s="307"/>
    </row>
    <row r="400" spans="1:13" s="261" customFormat="1" x14ac:dyDescent="0.25">
      <c r="B400" s="307"/>
      <c r="C400" s="307"/>
      <c r="D400" s="307"/>
      <c r="E400" s="309"/>
      <c r="F400" s="310"/>
      <c r="G400" s="310"/>
      <c r="H400" s="309"/>
      <c r="I400" s="309"/>
      <c r="J400" s="306"/>
      <c r="K400" s="306"/>
      <c r="L400" s="306"/>
      <c r="M400" s="307"/>
    </row>
    <row r="401" spans="2:13" s="261" customFormat="1" x14ac:dyDescent="0.25">
      <c r="B401" s="307"/>
      <c r="C401" s="307"/>
      <c r="D401" s="307"/>
      <c r="E401" s="309"/>
      <c r="F401" s="310"/>
      <c r="G401" s="310"/>
      <c r="H401" s="309"/>
      <c r="I401" s="309"/>
      <c r="J401" s="306"/>
      <c r="K401" s="306"/>
      <c r="L401" s="306"/>
      <c r="M401" s="307"/>
    </row>
    <row r="402" spans="2:13" s="261" customFormat="1" x14ac:dyDescent="0.25">
      <c r="B402" s="307"/>
      <c r="C402" s="307"/>
      <c r="D402" s="307"/>
      <c r="E402" s="309"/>
      <c r="F402" s="310"/>
      <c r="G402" s="310"/>
      <c r="H402" s="309"/>
      <c r="I402" s="309"/>
      <c r="J402" s="306"/>
      <c r="K402" s="306"/>
      <c r="L402" s="306"/>
      <c r="M402" s="307"/>
    </row>
    <row r="403" spans="2:13" s="261" customFormat="1" x14ac:dyDescent="0.25">
      <c r="B403" s="307"/>
      <c r="C403" s="307"/>
      <c r="D403" s="307"/>
      <c r="E403" s="309"/>
      <c r="F403" s="310"/>
      <c r="G403" s="310"/>
      <c r="H403" s="309"/>
      <c r="I403" s="309"/>
      <c r="J403" s="306"/>
      <c r="K403" s="306"/>
      <c r="L403" s="306"/>
      <c r="M403" s="307"/>
    </row>
    <row r="404" spans="2:13" s="261" customFormat="1" x14ac:dyDescent="0.25">
      <c r="B404" s="307"/>
      <c r="C404" s="307"/>
      <c r="D404" s="307"/>
      <c r="E404" s="309"/>
      <c r="F404" s="310"/>
      <c r="G404" s="310"/>
      <c r="H404" s="309"/>
      <c r="I404" s="309"/>
      <c r="J404" s="306"/>
      <c r="K404" s="306"/>
      <c r="L404" s="306"/>
      <c r="M404" s="307"/>
    </row>
    <row r="405" spans="2:13" s="261" customFormat="1" x14ac:dyDescent="0.25">
      <c r="B405" s="307"/>
      <c r="C405" s="307"/>
      <c r="D405" s="307"/>
      <c r="E405" s="309"/>
      <c r="F405" s="310"/>
      <c r="G405" s="310"/>
      <c r="H405" s="309"/>
      <c r="I405" s="309"/>
      <c r="J405" s="306"/>
      <c r="K405" s="306"/>
      <c r="L405" s="306"/>
      <c r="M405" s="307"/>
    </row>
    <row r="406" spans="2:13" s="261" customFormat="1" x14ac:dyDescent="0.25">
      <c r="B406" s="307"/>
      <c r="C406" s="307"/>
      <c r="D406" s="307"/>
      <c r="E406" s="309"/>
      <c r="F406" s="310"/>
      <c r="G406" s="310"/>
      <c r="H406" s="309"/>
      <c r="I406" s="309"/>
      <c r="J406" s="307"/>
      <c r="K406" s="307"/>
      <c r="L406" s="307"/>
      <c r="M406" s="307"/>
    </row>
    <row r="407" spans="2:13" s="261" customFormat="1" x14ac:dyDescent="0.25">
      <c r="B407" s="307"/>
      <c r="C407" s="307"/>
      <c r="D407" s="307"/>
      <c r="E407" s="309"/>
      <c r="F407" s="310"/>
      <c r="G407" s="310"/>
      <c r="H407" s="309"/>
      <c r="I407" s="309"/>
      <c r="J407" s="306"/>
      <c r="K407" s="306"/>
      <c r="L407" s="306"/>
      <c r="M407" s="307"/>
    </row>
    <row r="408" spans="2:13" s="261" customFormat="1" x14ac:dyDescent="0.25">
      <c r="B408" s="307"/>
      <c r="C408" s="307"/>
      <c r="D408" s="307"/>
      <c r="E408" s="309"/>
      <c r="F408" s="310"/>
      <c r="G408" s="310"/>
      <c r="H408" s="309"/>
      <c r="I408" s="310"/>
      <c r="J408" s="307"/>
      <c r="K408" s="307"/>
      <c r="L408" s="307"/>
      <c r="M408" s="307"/>
    </row>
    <row r="409" spans="2:13" s="261" customFormat="1" x14ac:dyDescent="0.25">
      <c r="B409" s="307"/>
      <c r="C409" s="307"/>
      <c r="D409" s="307"/>
      <c r="E409" s="309"/>
      <c r="F409" s="310"/>
      <c r="G409" s="310"/>
      <c r="H409" s="309"/>
      <c r="I409" s="310"/>
      <c r="J409" s="306"/>
      <c r="K409" s="306"/>
      <c r="L409" s="306"/>
      <c r="M409" s="307"/>
    </row>
    <row r="410" spans="2:13" s="261" customFormat="1" x14ac:dyDescent="0.25">
      <c r="B410" s="307"/>
      <c r="C410" s="307"/>
      <c r="D410" s="307"/>
      <c r="E410" s="309"/>
      <c r="F410" s="310"/>
      <c r="G410" s="310"/>
      <c r="H410" s="309"/>
      <c r="I410" s="310"/>
      <c r="J410" s="307"/>
      <c r="K410" s="307"/>
      <c r="L410" s="307"/>
      <c r="M410" s="307"/>
    </row>
    <row r="411" spans="2:13" s="261" customFormat="1" x14ac:dyDescent="0.25">
      <c r="B411" s="307"/>
      <c r="C411" s="307"/>
      <c r="D411" s="307"/>
      <c r="E411" s="309"/>
      <c r="F411" s="310"/>
      <c r="G411" s="310"/>
      <c r="H411" s="309"/>
      <c r="I411" s="310"/>
      <c r="J411" s="307"/>
      <c r="K411" s="307"/>
      <c r="L411" s="307"/>
      <c r="M411" s="307"/>
    </row>
    <row r="412" spans="2:13" s="261" customFormat="1" x14ac:dyDescent="0.25">
      <c r="B412" s="307"/>
      <c r="C412" s="307"/>
      <c r="D412" s="307"/>
      <c r="E412" s="309"/>
      <c r="F412" s="310"/>
      <c r="G412" s="310"/>
      <c r="H412" s="309"/>
      <c r="I412" s="310"/>
      <c r="J412" s="307"/>
      <c r="K412" s="307"/>
      <c r="L412" s="307"/>
      <c r="M412" s="307"/>
    </row>
    <row r="413" spans="2:13" s="261" customFormat="1" x14ac:dyDescent="0.25">
      <c r="B413" s="307"/>
      <c r="C413" s="307"/>
      <c r="D413" s="307"/>
      <c r="E413" s="309"/>
      <c r="F413" s="310"/>
      <c r="G413" s="310"/>
      <c r="H413" s="309"/>
      <c r="I413" s="310"/>
      <c r="J413" s="307"/>
      <c r="K413" s="307"/>
      <c r="L413" s="307"/>
      <c r="M413" s="307"/>
    </row>
    <row r="414" spans="2:13" s="261" customFormat="1" x14ac:dyDescent="0.25">
      <c r="B414" s="307"/>
      <c r="C414" s="307"/>
      <c r="D414" s="307"/>
      <c r="E414" s="309"/>
      <c r="F414" s="309"/>
      <c r="G414" s="309"/>
      <c r="H414" s="309"/>
      <c r="I414" s="310"/>
      <c r="J414" s="307"/>
      <c r="K414" s="307"/>
      <c r="L414" s="307"/>
      <c r="M414" s="307"/>
    </row>
    <row r="415" spans="2:13" s="261" customFormat="1" x14ac:dyDescent="0.25">
      <c r="B415" s="307"/>
      <c r="C415" s="307"/>
      <c r="D415" s="307"/>
      <c r="E415" s="309"/>
      <c r="F415" s="309"/>
      <c r="G415" s="309"/>
      <c r="H415" s="309"/>
      <c r="I415" s="310"/>
      <c r="J415" s="307"/>
      <c r="K415" s="307"/>
      <c r="L415" s="307"/>
      <c r="M415" s="307"/>
    </row>
    <row r="416" spans="2:13" s="261" customFormat="1" x14ac:dyDescent="0.25">
      <c r="E416" s="266"/>
      <c r="F416" s="266"/>
      <c r="G416" s="266"/>
      <c r="H416" s="266"/>
      <c r="I416" s="267"/>
    </row>
    <row r="417" spans="5:9" x14ac:dyDescent="0.25">
      <c r="E417" s="68"/>
      <c r="F417" s="68"/>
      <c r="G417" s="68"/>
      <c r="H417" s="68"/>
      <c r="I417" s="69"/>
    </row>
    <row r="418" spans="5:9" x14ac:dyDescent="0.25">
      <c r="E418" s="68"/>
      <c r="F418" s="68"/>
      <c r="G418" s="68"/>
      <c r="H418" s="68"/>
      <c r="I418" s="69"/>
    </row>
    <row r="419" spans="5:9" x14ac:dyDescent="0.25">
      <c r="H419" s="54"/>
    </row>
    <row r="420" spans="5:9" x14ac:dyDescent="0.25">
      <c r="H420" s="54"/>
    </row>
    <row r="421" spans="5:9" x14ac:dyDescent="0.25">
      <c r="F421"/>
      <c r="G421"/>
      <c r="H421" s="54"/>
    </row>
    <row r="422" spans="5:9" x14ac:dyDescent="0.25">
      <c r="F422"/>
      <c r="G422"/>
      <c r="H422" s="54"/>
    </row>
    <row r="423" spans="5:9" x14ac:dyDescent="0.25">
      <c r="F423"/>
      <c r="G423"/>
      <c r="H423" s="54"/>
    </row>
    <row r="424" spans="5:9" x14ac:dyDescent="0.25">
      <c r="F424"/>
      <c r="G424"/>
      <c r="H424" s="54"/>
    </row>
    <row r="425" spans="5:9" x14ac:dyDescent="0.25">
      <c r="F425"/>
      <c r="G425"/>
      <c r="H425" s="54"/>
    </row>
    <row r="426" spans="5:9" x14ac:dyDescent="0.25">
      <c r="F426"/>
      <c r="G426"/>
      <c r="H426" s="54"/>
    </row>
    <row r="427" spans="5:9" x14ac:dyDescent="0.25">
      <c r="F427"/>
      <c r="G427"/>
      <c r="H427" s="54"/>
    </row>
    <row r="428" spans="5:9" x14ac:dyDescent="0.25">
      <c r="F428"/>
      <c r="G428"/>
      <c r="H428" s="54"/>
    </row>
    <row r="429" spans="5:9" x14ac:dyDescent="0.25">
      <c r="F429"/>
      <c r="G429"/>
      <c r="H429" s="54"/>
    </row>
    <row r="430" spans="5:9" x14ac:dyDescent="0.25">
      <c r="F430"/>
      <c r="G430"/>
      <c r="H430" s="54"/>
    </row>
    <row r="431" spans="5:9" x14ac:dyDescent="0.25">
      <c r="F431"/>
      <c r="G431"/>
      <c r="H431" s="54"/>
    </row>
    <row r="432" spans="5:9" x14ac:dyDescent="0.25">
      <c r="F432"/>
      <c r="G432"/>
      <c r="H432" s="54"/>
    </row>
    <row r="433" spans="5:8" x14ac:dyDescent="0.25">
      <c r="F433"/>
      <c r="G433"/>
      <c r="H433" s="54"/>
    </row>
    <row r="434" spans="5:8" x14ac:dyDescent="0.25">
      <c r="E434"/>
      <c r="F434"/>
      <c r="G434"/>
      <c r="H434" s="54"/>
    </row>
    <row r="435" spans="5:8" x14ac:dyDescent="0.25">
      <c r="E435"/>
      <c r="F435"/>
      <c r="G435"/>
      <c r="H435" s="54"/>
    </row>
    <row r="436" spans="5:8" x14ac:dyDescent="0.25">
      <c r="E436"/>
      <c r="F436"/>
      <c r="G436"/>
      <c r="H436" s="54"/>
    </row>
    <row r="437" spans="5:8" x14ac:dyDescent="0.25">
      <c r="E437"/>
      <c r="F437"/>
      <c r="G437"/>
      <c r="H437" s="54"/>
    </row>
    <row r="438" spans="5:8" x14ac:dyDescent="0.25">
      <c r="E438"/>
      <c r="F438"/>
      <c r="G438"/>
      <c r="H438" s="54"/>
    </row>
    <row r="439" spans="5:8" x14ac:dyDescent="0.25">
      <c r="E439"/>
      <c r="H439" s="54"/>
    </row>
    <row r="440" spans="5:8" x14ac:dyDescent="0.25">
      <c r="E440"/>
      <c r="H440" s="54"/>
    </row>
    <row r="441" spans="5:8" x14ac:dyDescent="0.25">
      <c r="E441"/>
      <c r="H441" s="54"/>
    </row>
    <row r="442" spans="5:8" x14ac:dyDescent="0.25">
      <c r="E442"/>
      <c r="H442" s="54"/>
    </row>
    <row r="443" spans="5:8" x14ac:dyDescent="0.25">
      <c r="E443"/>
      <c r="H443" s="54"/>
    </row>
    <row r="444" spans="5:8" x14ac:dyDescent="0.25">
      <c r="E444"/>
      <c r="H444" s="54"/>
    </row>
    <row r="445" spans="5:8" x14ac:dyDescent="0.25">
      <c r="E445"/>
      <c r="H445" s="54"/>
    </row>
    <row r="446" spans="5:8" x14ac:dyDescent="0.25">
      <c r="E446"/>
      <c r="H446" s="54"/>
    </row>
    <row r="447" spans="5:8" x14ac:dyDescent="0.25">
      <c r="E447"/>
      <c r="F447"/>
      <c r="G447"/>
      <c r="H447" s="54"/>
    </row>
    <row r="448" spans="5:8" x14ac:dyDescent="0.25">
      <c r="E448"/>
      <c r="F448"/>
      <c r="G448"/>
      <c r="H448" s="54"/>
    </row>
    <row r="449" spans="5:8" x14ac:dyDescent="0.25">
      <c r="E449"/>
      <c r="F449"/>
      <c r="G449"/>
      <c r="H449" s="54"/>
    </row>
    <row r="450" spans="5:8" x14ac:dyDescent="0.25">
      <c r="E450"/>
      <c r="F450"/>
      <c r="G450"/>
      <c r="H450" s="54"/>
    </row>
    <row r="451" spans="5:8" x14ac:dyDescent="0.25">
      <c r="E451"/>
      <c r="F451"/>
      <c r="G451"/>
      <c r="H451" s="54"/>
    </row>
    <row r="452" spans="5:8" x14ac:dyDescent="0.25">
      <c r="E452"/>
      <c r="F452"/>
      <c r="G452"/>
      <c r="H452" s="54"/>
    </row>
    <row r="453" spans="5:8" x14ac:dyDescent="0.25">
      <c r="E453"/>
      <c r="H453" s="54"/>
    </row>
    <row r="454" spans="5:8" x14ac:dyDescent="0.25">
      <c r="E454"/>
      <c r="F454"/>
      <c r="G454"/>
      <c r="H454" s="54"/>
    </row>
    <row r="455" spans="5:8" x14ac:dyDescent="0.25">
      <c r="E455"/>
      <c r="H455" s="54"/>
    </row>
    <row r="456" spans="5:8" x14ac:dyDescent="0.25">
      <c r="E456"/>
      <c r="H456" s="54"/>
    </row>
    <row r="457" spans="5:8" x14ac:dyDescent="0.25">
      <c r="E457"/>
      <c r="F457"/>
      <c r="G457"/>
      <c r="H457" s="54"/>
    </row>
    <row r="458" spans="5:8" x14ac:dyDescent="0.25">
      <c r="E458"/>
      <c r="H458" s="54"/>
    </row>
    <row r="459" spans="5:8" x14ac:dyDescent="0.25">
      <c r="E459"/>
      <c r="F459"/>
      <c r="G459"/>
      <c r="H459" s="54"/>
    </row>
    <row r="460" spans="5:8" x14ac:dyDescent="0.25">
      <c r="E460"/>
      <c r="H460" s="54"/>
    </row>
    <row r="461" spans="5:8" x14ac:dyDescent="0.25">
      <c r="E461"/>
      <c r="F461"/>
      <c r="G461"/>
      <c r="H461" s="54"/>
    </row>
    <row r="462" spans="5:8" x14ac:dyDescent="0.25">
      <c r="E462"/>
      <c r="H462" s="54"/>
    </row>
    <row r="463" spans="5:8" x14ac:dyDescent="0.25">
      <c r="E463"/>
      <c r="H463" s="54"/>
    </row>
    <row r="464" spans="5:8" x14ac:dyDescent="0.25">
      <c r="E464"/>
      <c r="H464" s="54"/>
    </row>
    <row r="465" spans="5:8" x14ac:dyDescent="0.25">
      <c r="E465"/>
      <c r="H465" s="54"/>
    </row>
    <row r="466" spans="5:8" x14ac:dyDescent="0.25">
      <c r="E466"/>
      <c r="H466" s="54"/>
    </row>
    <row r="467" spans="5:8" x14ac:dyDescent="0.25">
      <c r="E467"/>
      <c r="H467" s="54"/>
    </row>
    <row r="468" spans="5:8" x14ac:dyDescent="0.25">
      <c r="E468"/>
      <c r="F468"/>
      <c r="G468"/>
      <c r="H468" s="54"/>
    </row>
    <row r="469" spans="5:8" x14ac:dyDescent="0.25">
      <c r="E469"/>
      <c r="H469" s="54"/>
    </row>
    <row r="470" spans="5:8" x14ac:dyDescent="0.25">
      <c r="E470"/>
      <c r="H470" s="54"/>
    </row>
    <row r="471" spans="5:8" x14ac:dyDescent="0.25">
      <c r="E471"/>
      <c r="H471" s="54"/>
    </row>
    <row r="472" spans="5:8" x14ac:dyDescent="0.25">
      <c r="E472"/>
      <c r="H472" s="54"/>
    </row>
    <row r="473" spans="5:8" x14ac:dyDescent="0.25">
      <c r="E473"/>
      <c r="H473" s="54"/>
    </row>
    <row r="474" spans="5:8" x14ac:dyDescent="0.25">
      <c r="E474"/>
      <c r="H474" s="54"/>
    </row>
    <row r="475" spans="5:8" x14ac:dyDescent="0.25">
      <c r="E475"/>
      <c r="H475" s="54"/>
    </row>
    <row r="477" spans="5:8" x14ac:dyDescent="0.25">
      <c r="E477"/>
    </row>
    <row r="478" spans="5:8" x14ac:dyDescent="0.25">
      <c r="E478"/>
    </row>
    <row r="479" spans="5:8" x14ac:dyDescent="0.25">
      <c r="E479"/>
    </row>
    <row r="480" spans="5:8" x14ac:dyDescent="0.25">
      <c r="E480"/>
      <c r="F480"/>
      <c r="G480"/>
    </row>
    <row r="481" spans="5:7" x14ac:dyDescent="0.25">
      <c r="E481"/>
      <c r="F481"/>
      <c r="G481"/>
    </row>
    <row r="482" spans="5:7" x14ac:dyDescent="0.25">
      <c r="E482"/>
      <c r="F482"/>
      <c r="G482"/>
    </row>
    <row r="483" spans="5:7" x14ac:dyDescent="0.25">
      <c r="E483"/>
      <c r="F483"/>
      <c r="G483"/>
    </row>
    <row r="484" spans="5:7" x14ac:dyDescent="0.25">
      <c r="E484"/>
      <c r="F484"/>
      <c r="G484"/>
    </row>
  </sheetData>
  <mergeCells count="201">
    <mergeCell ref="A389:B389"/>
    <mergeCell ref="A390:B390"/>
    <mergeCell ref="A391:B391"/>
    <mergeCell ref="A345:B345"/>
    <mergeCell ref="A26:B26"/>
    <mergeCell ref="A324:B324"/>
    <mergeCell ref="A322:B322"/>
    <mergeCell ref="A321:B321"/>
    <mergeCell ref="A341:B341"/>
    <mergeCell ref="A342:B342"/>
    <mergeCell ref="A343:B343"/>
    <mergeCell ref="A344:B344"/>
    <mergeCell ref="A348:B348"/>
    <mergeCell ref="A334:B334"/>
    <mergeCell ref="A335:B335"/>
    <mergeCell ref="A336:B336"/>
    <mergeCell ref="A337:B337"/>
    <mergeCell ref="A338:B338"/>
    <mergeCell ref="A323:B323"/>
    <mergeCell ref="A274:B274"/>
    <mergeCell ref="A275:B275"/>
    <mergeCell ref="A272:B272"/>
    <mergeCell ref="A263:B263"/>
    <mergeCell ref="A266:B266"/>
    <mergeCell ref="A269:B269"/>
    <mergeCell ref="A248:B248"/>
    <mergeCell ref="A311:B311"/>
    <mergeCell ref="A312:B312"/>
    <mergeCell ref="A146:B146"/>
    <mergeCell ref="A147:B147"/>
    <mergeCell ref="A145:B145"/>
    <mergeCell ref="A150:B150"/>
    <mergeCell ref="A149:B149"/>
    <mergeCell ref="A310:B310"/>
    <mergeCell ref="A155:B155"/>
    <mergeCell ref="A156:B156"/>
    <mergeCell ref="A157:B157"/>
    <mergeCell ref="A158:B158"/>
    <mergeCell ref="A161:B161"/>
    <mergeCell ref="A304:B304"/>
    <mergeCell ref="A287:B287"/>
    <mergeCell ref="A288:B288"/>
    <mergeCell ref="A291:B291"/>
    <mergeCell ref="A296:B296"/>
    <mergeCell ref="A297:B297"/>
    <mergeCell ref="A278:B278"/>
    <mergeCell ref="A281:B281"/>
    <mergeCell ref="A282:B282"/>
    <mergeCell ref="A283:B283"/>
    <mergeCell ref="A284:B284"/>
    <mergeCell ref="A309:B309"/>
    <mergeCell ref="A273:B273"/>
    <mergeCell ref="A137:B137"/>
    <mergeCell ref="A144:B144"/>
    <mergeCell ref="A130:B130"/>
    <mergeCell ref="A118:B118"/>
    <mergeCell ref="A119:B119"/>
    <mergeCell ref="A120:B120"/>
    <mergeCell ref="A123:B123"/>
    <mergeCell ref="A126:B126"/>
    <mergeCell ref="A129:B129"/>
    <mergeCell ref="A140:B140"/>
    <mergeCell ref="A141:B141"/>
    <mergeCell ref="A233:B233"/>
    <mergeCell ref="A234:B234"/>
    <mergeCell ref="A237:B237"/>
    <mergeCell ref="A215:B215"/>
    <mergeCell ref="A218:B218"/>
    <mergeCell ref="A219:B219"/>
    <mergeCell ref="A222:B222"/>
    <mergeCell ref="A223:B223"/>
    <mergeCell ref="A224:B224"/>
    <mergeCell ref="A313:B313"/>
    <mergeCell ref="A327:B327"/>
    <mergeCell ref="A84:B84"/>
    <mergeCell ref="A85:B85"/>
    <mergeCell ref="A358:B358"/>
    <mergeCell ref="A359:B359"/>
    <mergeCell ref="A362:B362"/>
    <mergeCell ref="A298:B298"/>
    <mergeCell ref="A299:B299"/>
    <mergeCell ref="A104:B104"/>
    <mergeCell ref="A136:B136"/>
    <mergeCell ref="A249:B249"/>
    <mergeCell ref="A250:B250"/>
    <mergeCell ref="A253:B253"/>
    <mergeCell ref="A261:B261"/>
    <mergeCell ref="A262:B262"/>
    <mergeCell ref="A238:B238"/>
    <mergeCell ref="A239:B239"/>
    <mergeCell ref="A240:B240"/>
    <mergeCell ref="A243:B243"/>
    <mergeCell ref="A244:B244"/>
    <mergeCell ref="A245:B245"/>
    <mergeCell ref="A230:B230"/>
    <mergeCell ref="A227:B227"/>
    <mergeCell ref="A363:B363"/>
    <mergeCell ref="A364:B364"/>
    <mergeCell ref="A365:B365"/>
    <mergeCell ref="A355:B355"/>
    <mergeCell ref="A356:B356"/>
    <mergeCell ref="A357:B357"/>
    <mergeCell ref="A328:B328"/>
    <mergeCell ref="A329:B329"/>
    <mergeCell ref="A330:B330"/>
    <mergeCell ref="A331:B331"/>
    <mergeCell ref="A351:B351"/>
    <mergeCell ref="A352:B352"/>
    <mergeCell ref="A372:B372"/>
    <mergeCell ref="A386:B386"/>
    <mergeCell ref="A384:B384"/>
    <mergeCell ref="A385:B385"/>
    <mergeCell ref="A368:B368"/>
    <mergeCell ref="A369:B369"/>
    <mergeCell ref="A373:B373"/>
    <mergeCell ref="A374:B374"/>
    <mergeCell ref="A375:B375"/>
    <mergeCell ref="A376:B376"/>
    <mergeCell ref="A201:B201"/>
    <mergeCell ref="A204:B204"/>
    <mergeCell ref="A207:B207"/>
    <mergeCell ref="A208:B208"/>
    <mergeCell ref="A209:B209"/>
    <mergeCell ref="A212:B212"/>
    <mergeCell ref="A183:B183"/>
    <mergeCell ref="A186:B186"/>
    <mergeCell ref="A189:B189"/>
    <mergeCell ref="A192:B192"/>
    <mergeCell ref="A195:B195"/>
    <mergeCell ref="A198:B198"/>
    <mergeCell ref="A177:B177"/>
    <mergeCell ref="A174:B174"/>
    <mergeCell ref="A180:B180"/>
    <mergeCell ref="A181:B181"/>
    <mergeCell ref="A182:B182"/>
    <mergeCell ref="A164:B164"/>
    <mergeCell ref="A165:B165"/>
    <mergeCell ref="A166:B166"/>
    <mergeCell ref="A169:B169"/>
    <mergeCell ref="A172:B172"/>
    <mergeCell ref="A173:B173"/>
    <mergeCell ref="A76:B76"/>
    <mergeCell ref="A77:B77"/>
    <mergeCell ref="A78:B78"/>
    <mergeCell ref="A79:B79"/>
    <mergeCell ref="A162:B162"/>
    <mergeCell ref="A163:B163"/>
    <mergeCell ref="A86:B86"/>
    <mergeCell ref="A90:B90"/>
    <mergeCell ref="A89:B89"/>
    <mergeCell ref="A93:B93"/>
    <mergeCell ref="A105:B105"/>
    <mergeCell ref="A110:B110"/>
    <mergeCell ref="A113:B113"/>
    <mergeCell ref="A114:B114"/>
    <mergeCell ref="A115:B115"/>
    <mergeCell ref="A94:B94"/>
    <mergeCell ref="A95:B95"/>
    <mergeCell ref="A96:B96"/>
    <mergeCell ref="A97:B97"/>
    <mergeCell ref="A100:B100"/>
    <mergeCell ref="A103:B103"/>
    <mergeCell ref="A133:B133"/>
    <mergeCell ref="A134:B134"/>
    <mergeCell ref="A135:B135"/>
    <mergeCell ref="A34:B34"/>
    <mergeCell ref="A35:B35"/>
    <mergeCell ref="A69:B69"/>
    <mergeCell ref="A70:B70"/>
    <mergeCell ref="A58:B58"/>
    <mergeCell ref="A63:B63"/>
    <mergeCell ref="A64:B64"/>
    <mergeCell ref="A65:B65"/>
    <mergeCell ref="A68:B68"/>
    <mergeCell ref="A55:B55"/>
    <mergeCell ref="A56:B56"/>
    <mergeCell ref="A57:B57"/>
    <mergeCell ref="A73:B73"/>
    <mergeCell ref="F1:J1"/>
    <mergeCell ref="F2:L2"/>
    <mergeCell ref="A3:L3"/>
    <mergeCell ref="A5:B5"/>
    <mergeCell ref="A22:B22"/>
    <mergeCell ref="A23:B23"/>
    <mergeCell ref="A8:B8"/>
    <mergeCell ref="A9:B9"/>
    <mergeCell ref="A10:B10"/>
    <mergeCell ref="A18:B18"/>
    <mergeCell ref="A21:B21"/>
    <mergeCell ref="A7:B7"/>
    <mergeCell ref="A6:B6"/>
    <mergeCell ref="A49:B49"/>
    <mergeCell ref="A52:B52"/>
    <mergeCell ref="A36:B36"/>
    <mergeCell ref="A39:B39"/>
    <mergeCell ref="A42:B42"/>
    <mergeCell ref="A43:B43"/>
    <mergeCell ref="A44:B44"/>
    <mergeCell ref="A29:B29"/>
    <mergeCell ref="A30:B30"/>
    <mergeCell ref="A31:B31"/>
  </mergeCells>
  <pageMargins left="0.59055118110236227" right="0.19685039370078741" top="0.19685039370078741" bottom="0.19685039370078741"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8</vt:i4>
      </vt:variant>
    </vt:vector>
  </HeadingPairs>
  <TitlesOfParts>
    <vt:vector size="31" baseType="lpstr">
      <vt:lpstr>1.Дох.13</vt:lpstr>
      <vt:lpstr>2.Дох.14-15</vt:lpstr>
      <vt:lpstr>3.Норм.</vt:lpstr>
      <vt:lpstr>4.Адм.дох.</vt:lpstr>
      <vt:lpstr>5.Адм.ист.</vt:lpstr>
      <vt:lpstr>Адм.ОГВ</vt:lpstr>
      <vt:lpstr>6.Функц.13</vt:lpstr>
      <vt:lpstr>7.Функц.14-15</vt:lpstr>
      <vt:lpstr>8.Вед.13</vt:lpstr>
      <vt:lpstr>9.Вед.14-15</vt:lpstr>
      <vt:lpstr>10.Аналит.13</vt:lpstr>
      <vt:lpstr>11.Аналит.14-15</vt:lpstr>
      <vt:lpstr>12.1Выр.13</vt:lpstr>
      <vt:lpstr>12.2.Сбал.13</vt:lpstr>
      <vt:lpstr>12.3.Комун.13</vt:lpstr>
      <vt:lpstr>12.4.В.уч.</vt:lpstr>
      <vt:lpstr>12.5.Дороги 13</vt:lpstr>
      <vt:lpstr>12.6.Проток.13</vt:lpstr>
      <vt:lpstr>13.1 Выр.14-15</vt:lpstr>
      <vt:lpstr>13.2.Сбал.14-15</vt:lpstr>
      <vt:lpstr>13.3.Коммун.14-15</vt:lpstr>
      <vt:lpstr>13.4.В.уч.14-15</vt:lpstr>
      <vt:lpstr>13.5.Дороги 14-15</vt:lpstr>
      <vt:lpstr>'1.Дох.13'!Заголовки_для_печати</vt:lpstr>
      <vt:lpstr>'10.Аналит.13'!Заголовки_для_печати</vt:lpstr>
      <vt:lpstr>'11.Аналит.14-15'!Заголовки_для_печати</vt:lpstr>
      <vt:lpstr>'2.Дох.14-15'!Заголовки_для_печати</vt:lpstr>
      <vt:lpstr>'6.Функц.13'!Заголовки_для_печати</vt:lpstr>
      <vt:lpstr>'7.Функц.14-15'!Заголовки_для_печати</vt:lpstr>
      <vt:lpstr>'8.Вед.13'!Заголовки_для_печати</vt:lpstr>
      <vt:lpstr>'9.Вед.14-15'!Заголовки_для_печати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2014-01-27T10:29:43Z</dcterms:modified>
</cp:coreProperties>
</file>